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KY\Desktop\"/>
    </mc:Choice>
  </mc:AlternateContent>
  <bookViews>
    <workbookView xWindow="-120" yWindow="-120" windowWidth="29040" windowHeight="15840" tabRatio="712"/>
  </bookViews>
  <sheets>
    <sheet name="심사결과" sheetId="12" r:id="rId1"/>
    <sheet name="원가계산서" sheetId="3" r:id="rId2"/>
    <sheet name="공종별집계표" sheetId="10" r:id="rId3"/>
    <sheet name="공종별내역서" sheetId="9" r:id="rId4"/>
    <sheet name="일위대가목록" sheetId="8" r:id="rId5"/>
    <sheet name="일위대가" sheetId="7" r:id="rId6"/>
    <sheet name="중기단가목록" sheetId="6" r:id="rId7"/>
    <sheet name="단가산출" sheetId="11" r:id="rId8"/>
    <sheet name="단가대비표" sheetId="4" r:id="rId9"/>
    <sheet name=" 공사설정 " sheetId="2" r:id="rId10"/>
    <sheet name="Sheet1" sheetId="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__123Graph_A" hidden="1">'[1]1TL종점(1)'!#REF!</definedName>
    <definedName name="__123Graph_X" hidden="1">'[1]1TL종점(1)'!#REF!</definedName>
    <definedName name="__DemandLoad">TRUE</definedName>
    <definedName name="__IntlFixup" hidden="1">TRUE</definedName>
    <definedName name="_1_0_S" hidden="1">'[2]6PILE  (돌출)'!#REF!</definedName>
    <definedName name="_10B2_">'[3]단면 (2)'!$K$55</definedName>
    <definedName name="_15A" localSheetId="0">[4]금액내역서!$D$3:$D$10</definedName>
    <definedName name="_22P3_" localSheetId="0" hidden="1">{#N/A,#N/A,FALSE,"배수1"}</definedName>
    <definedName name="_22P3_" hidden="1">{#N/A,#N/A,FALSE,"배수1"}</definedName>
    <definedName name="_24P4_" localSheetId="0" hidden="1">{#N/A,#N/A,FALSE,"혼합골재"}</definedName>
    <definedName name="_24P4_" hidden="1">{#N/A,#N/A,FALSE,"혼합골재"}</definedName>
    <definedName name="_26P5_" localSheetId="0" hidden="1">{#N/A,#N/A,FALSE,"배수1"}</definedName>
    <definedName name="_26P5_" hidden="1">{#N/A,#N/A,FALSE,"배수1"}</definedName>
    <definedName name="_28P6_" localSheetId="0" hidden="1">{#N/A,#N/A,FALSE,"2~8번"}</definedName>
    <definedName name="_28P6_" hidden="1">{#N/A,#N/A,FALSE,"2~8번"}</definedName>
    <definedName name="_30S3_" localSheetId="0" hidden="1">{#N/A,#N/A,FALSE,"포장2"}</definedName>
    <definedName name="_30S3_" hidden="1">{#N/A,#N/A,FALSE,"포장2"}</definedName>
    <definedName name="_aaa42">'[3]#REF'!$G$48</definedName>
    <definedName name="_Dist_Bin" hidden="1">[5]조명시설!#REF!</definedName>
    <definedName name="_Dist_Values" hidden="1">[5]조명시설!#REF!</definedName>
    <definedName name="_F45">[6]수량3!$F$48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HSH1" localSheetId="0">'[7]#REF'!$F$40</definedName>
    <definedName name="_HSH2" localSheetId="0">'[7]#REF'!$F$41</definedName>
    <definedName name="_JHY1">[0]!_JHY1</definedName>
    <definedName name="_JHY2">[0]!_JHY2</definedName>
    <definedName name="_JJ115">[8]중기일위대가!$J$119</definedName>
    <definedName name="_JJ29">[8]중기일위대가!$J$33</definedName>
    <definedName name="_JK115">[8]중기일위대가!$K$119</definedName>
    <definedName name="_JK29">[8]중기일위대가!$K$33</definedName>
    <definedName name="_JN115">[8]중기일위대가!$I$119</definedName>
    <definedName name="_JN29">[8]중기일위대가!$I$33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fkf" localSheetId="0" hidden="1">#REF!</definedName>
    <definedName name="_kfkf" hidden="1">#REF!</definedName>
    <definedName name="_LKS1">[0]!_LKS1</definedName>
    <definedName name="_LKS2">[0]!_LKS2</definedName>
    <definedName name="_LL1">[9]Sheet17!$C$2</definedName>
    <definedName name="_LL2">[9]Sheet17!$C$3</definedName>
    <definedName name="_LL3">[9]Sheet17!$C$4</definedName>
    <definedName name="_LR1">[9]Sheet17!$F$2</definedName>
    <definedName name="_LR2">[9]Sheet17!$F$3</definedName>
    <definedName name="_LR3">[9]Sheet17!$F$4</definedName>
    <definedName name="_NP1" localSheetId="0">'[7]#REF'!$F$57</definedName>
    <definedName name="_NP2" localSheetId="0">'[7]#REF'!$F$58</definedName>
    <definedName name="_NSH1" localSheetId="0">'[7]#REF'!$L$40</definedName>
    <definedName name="_NSH2" localSheetId="0">'[7]#REF'!$L$41</definedName>
    <definedName name="_Order1" hidden="1">255</definedName>
    <definedName name="_Order2" hidden="1">255</definedName>
    <definedName name="_PVC100">'[10].'!$S$209</definedName>
    <definedName name="_PVC150">'[11]단가 및 재료비'!$S$204</definedName>
    <definedName name="_PVC50" localSheetId="0">'[12]단가 및 재료비'!$S$157</definedName>
    <definedName name="_PVC75">'[11]단가 및 재료비'!$S$215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_SORT1" localSheetId="0" hidden="1">#REF!</definedName>
    <definedName name="_SORT1" hidden="1">#REF!</definedName>
    <definedName name="_Sortt" localSheetId="0" hidden="1">#REF!</definedName>
    <definedName name="_Sortt" hidden="1">#REF!</definedName>
    <definedName name="_tt1">"tt1"</definedName>
    <definedName name="_woogi" localSheetId="0" hidden="1">#REF!</definedName>
    <definedName name="_woogi" hidden="1">#REF!</definedName>
    <definedName name="_woogi2" localSheetId="0" hidden="1">#REF!</definedName>
    <definedName name="_woogi2" hidden="1">#REF!</definedName>
    <definedName name="_woogi24" localSheetId="0" hidden="1">#REF!</definedName>
    <definedName name="_woogi24" hidden="1">#REF!</definedName>
    <definedName name="_woogi3" localSheetId="0" hidden="1">#REF!</definedName>
    <definedName name="_woogi3" hidden="1">#REF!</definedName>
    <definedName name="_재ㅐ햐" localSheetId="0" hidden="1">#REF!</definedName>
    <definedName name="_재ㅐ햐" hidden="1">#REF!</definedName>
    <definedName name="A0" localSheetId="0">#REF!,#REF!,#REF!,#REF!,#REF!</definedName>
    <definedName name="A23b23">'[13]4)유동표'!$A$23</definedName>
    <definedName name="aaaa" localSheetId="0">[14]데리네이타현황!$A$4,[14]데리네이타현황!$A$2,[14]데리네이타현황!$A$1,[14]데리네이타현황!$A$279,[14]데리네이타현황!$A:$A</definedName>
    <definedName name="aaaaaa" localSheetId="0" hidden="1">{#N/A,#N/A,FALSE,"속도"}</definedName>
    <definedName name="aaaaaa" hidden="1">{#N/A,#N/A,FALSE,"속도"}</definedName>
    <definedName name="aaaaaaaaaa" localSheetId="0" hidden="1">{#N/A,#N/A,FALSE,"운반시간"}</definedName>
    <definedName name="aaaaaaaaaa" hidden="1">{#N/A,#N/A,FALSE,"포장1";#N/A,#N/A,FALSE,"포장1"}</definedName>
    <definedName name="AAWF">'[15]ABUT수량-A1'!$T$25</definedName>
    <definedName name="AccessDatabase" hidden="1">"D:\_genkou\excel97\sample\支店集計作業\本社合計2.mdb"</definedName>
    <definedName name="a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t" localSheetId="0" hidden="1">{#N/A,#N/A,FALSE,"구조1"}</definedName>
    <definedName name="aet" hidden="1">{#N/A,#N/A,FALSE,"구조1"}</definedName>
    <definedName name="af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h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n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scount" hidden="1">1</definedName>
    <definedName name="aqaq" localSheetId="0">'[16]ABUT수량-A1'!$T$25</definedName>
    <definedName name="aqaq">'[17]ABUT수량-A1'!$T$25</definedName>
    <definedName name="arr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r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" localSheetId="0" hidden="1">{#N/A,#N/A,FALSE,"표지"}</definedName>
    <definedName name="ASF" localSheetId="0" hidden="1">{#N/A,#N/A,FALSE,"2~8번"}</definedName>
    <definedName name="ASF" hidden="1">{#N/A,#N/A,FALSE,"2~8번"}</definedName>
    <definedName name="ASPHALT">[18]진주방향!$AS$348</definedName>
    <definedName name="ass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1A" localSheetId="0">'[7]#REF'!$L$3</definedName>
    <definedName name="B1WL" localSheetId="0">'[7]#REF'!$L$23</definedName>
    <definedName name="B1WR" localSheetId="0">'[7]#REF'!$N$23</definedName>
    <definedName name="B2A" localSheetId="0">'[7]#REF'!$L$4</definedName>
    <definedName name="B2WL" localSheetId="0">'[7]#REF'!$L$24</definedName>
    <definedName name="B2WR" localSheetId="0">'[7]#REF'!$N$24</definedName>
    <definedName name="B3A" localSheetId="0">'[7]#REF'!$L$5</definedName>
    <definedName name="B4A" localSheetId="0">'[7]#REF'!$L$6</definedName>
    <definedName name="B5A" localSheetId="0">'[7]#REF'!$L$7</definedName>
    <definedName name="B6A" localSheetId="0">'[7]#REF'!$L$8</definedName>
    <definedName name="B7A" localSheetId="0">'[7]#REF'!$F$19</definedName>
    <definedName name="B8A" localSheetId="0">'[7]#REF'!$N$7</definedName>
    <definedName name="BA" localSheetId="0">'[7]#REF'!$N$8</definedName>
    <definedName name="BBBB" localSheetId="0">[19]Sheet1!$G$48</definedName>
    <definedName name="BHU" localSheetId="0">'[7]#REF'!$N$31</definedName>
    <definedName name="BMO" localSheetId="0">'[7]#REF'!$F$50</definedName>
    <definedName name="box수량집계">{"Book1","토공.xls"}</definedName>
    <definedName name="bs_chekjum" localSheetId="0">'[20]guard(mac)'!$A$1</definedName>
    <definedName name="bs_chekplus" localSheetId="0">'[20]guard(mac)'!$C$1</definedName>
    <definedName name="bs_chekwave" localSheetId="0">'[20]guard(mac)'!$E$1</definedName>
    <definedName name="BSB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B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H" localSheetId="0">'[7]#REF'!$F$39</definedName>
    <definedName name="Bust">[21]XL4Poppy!$C$31</definedName>
    <definedName name="Button_5">"本社合計_本社集計_List"</definedName>
    <definedName name="CALCU">[0]!CALCU</definedName>
    <definedName name="CALCUL">[0]!CALCUL</definedName>
    <definedName name="CALCULA">[0]!CALCULA</definedName>
    <definedName name="CALCULAT">[0]!CALCULAT</definedName>
    <definedName name="CALCULATI">[0]!CALCULATI</definedName>
    <definedName name="CALCULATION">[0]!CALCULATION</definedName>
    <definedName name="camberWork" localSheetId="0">심사결과!camberWork</definedName>
    <definedName name="camberWork">[0]!camberWork</definedName>
    <definedName name="CCCC" localSheetId="0">[19]Sheet1!$G$48</definedName>
    <definedName name="CODE" localSheetId="0">[22]CODE!$A$3:$L$92</definedName>
    <definedName name="con">[23]input!$N$1</definedName>
    <definedName name="Continue">[21]XL4Poppy!$C$9</definedName>
    <definedName name="D" localSheetId="0">[24]DATE!$C$24:$C$85</definedName>
    <definedName name="D13..">[25]마산방향철근집계!$AD$26</definedName>
    <definedName name="D16..">[25]마산방향철근집계!$AD$25</definedName>
    <definedName name="D400MM" localSheetId="0">'[3]#REF'!$A$8:$H$48</definedName>
    <definedName name="DADD">'[3]기둥(원형)'!$O$17</definedName>
    <definedName name="DANGA" localSheetId="0">#REF!,#REF!</definedName>
    <definedName name="DANGA">#REF!,#REF!</definedName>
    <definedName name="danga2" localSheetId="0">#REF!,#REF!</definedName>
    <definedName name="danga2">#REF!,#REF!</definedName>
    <definedName name="dataww" localSheetId="0" hidden="1">#REF!</definedName>
    <definedName name="dataww" hidden="1">#REF!</definedName>
    <definedName name="dd" localSheetId="0" hidden="1">{#N/A,#N/A,FALSE,"배수2"}</definedName>
    <definedName name="dd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" hidden="1">{#N/A,#N/A,FALSE,"이정표"}</definedName>
    <definedName name="ddddd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ea" localSheetId="0">심사결과!dea</definedName>
    <definedName name="dea">[0]!dea</definedName>
    <definedName name="DF">'[7]#REF'!$N$19</definedName>
    <definedName name="DFASFD" localSheetId="0" hidden="1">{#N/A,#N/A,FALSE,"골재소요량";#N/A,#N/A,FALSE,"골재소요량"}</definedName>
    <definedName name="DFASFD" hidden="1">{#N/A,#N/A,FALSE,"골재소요량";#N/A,#N/A,FALSE,"골재소요량"}</definedName>
    <definedName name="dfd">[26]DATE!$B$24:$B$85</definedName>
    <definedName name="DFDASFGDASG" localSheetId="0" hidden="1">{#N/A,#N/A,FALSE,"단가표지"}</definedName>
    <definedName name="DFDASFGDASG" hidden="1">{#N/A,#N/A,FALSE,"단가표지"}</definedName>
    <definedName name="dfd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DF" hidden="1">{#N/A,#N/A,FALSE,"조골재"}</definedName>
    <definedName name="DFDFDF" localSheetId="0" hidden="1">{#N/A,#N/A,FALSE,"단가표지"}</definedName>
    <definedName name="DFDFDF" hidden="1">{#N/A,#N/A,FALSE,"단가표지"}</definedName>
    <definedName name="DFDSADFADSF" localSheetId="0" hidden="1">{#N/A,#N/A,FALSE,"2~8번"}</definedName>
    <definedName name="DFDSADFADSF" hidden="1">{#N/A,#N/A,FALSE,"2~8번"}</definedName>
    <definedName name="DFDSAFDFD" localSheetId="0" hidden="1">{#N/A,#N/A,FALSE,"부대1"}</definedName>
    <definedName name="DFDSAFDFD" hidden="1">{#N/A,#N/A,FALSE,"부대1"}</definedName>
    <definedName name="DFDSAFSFG" localSheetId="0" hidden="1">{#N/A,#N/A,FALSE,"구조2"}</definedName>
    <definedName name="DFDSAFSFG" hidden="1">{#N/A,#N/A,FALSE,"구조2"}</definedName>
    <definedName name="DFDSAGFDSAG" localSheetId="0" hidden="1">{#N/A,#N/A,FALSE,"혼합골재"}</definedName>
    <definedName name="DFDSAGFDSAG" hidden="1">{#N/A,#N/A,FALSE,"혼합골재"}</definedName>
    <definedName name="DFDSFD" localSheetId="0" hidden="1">{#N/A,#N/A,FALSE,"속도"}</definedName>
    <definedName name="DFDSFD" hidden="1">{#N/A,#N/A,FALSE,"속도"}</definedName>
    <definedName name="DFDSFDFDFD" localSheetId="0" hidden="1">{#N/A,#N/A,FALSE,"구조1"}</definedName>
    <definedName name="DFDSFDFDFD" hidden="1">{#N/A,#N/A,FALSE,"구조1"}</definedName>
    <definedName name="DFDSFDS" localSheetId="0" hidden="1">{#N/A,#N/A,FALSE,"부대2"}</definedName>
    <definedName name="DFDSFDS" hidden="1">{#N/A,#N/A,FALSE,"부대2"}</definedName>
    <definedName name="DFDSSF" localSheetId="0" hidden="1">{#N/A,#N/A,FALSE,"이정표"}</definedName>
    <definedName name="DFDSSF" hidden="1">{#N/A,#N/A,FALSE,"이정표"}</definedName>
    <definedName name="df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ADSGAFDG" localSheetId="0" hidden="1">{#N/A,#N/A,FALSE,"운반시간"}</definedName>
    <definedName name="DFGADSGAFDG" hidden="1">{#N/A,#N/A,FALSE,"운반시간"}</definedName>
    <definedName name="dfggh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DFGFGDG" localSheetId="0" hidden="1">{#N/A,#N/A,FALSE,"배수1"}</definedName>
    <definedName name="DGDFGFGDG" hidden="1">{#N/A,#N/A,FALSE,"배수1"}</definedName>
    <definedName name="dge" localSheetId="0" hidden="1">{#N/A,#N/A,FALSE,"포장1";#N/A,#N/A,FALSE,"포장1"}</definedName>
    <definedName name="dge" hidden="1">{#N/A,#N/A,FALSE,"포장1";#N/A,#N/A,FALSE,"포장1"}</definedName>
    <definedName name="dh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ia_mm" localSheetId="0">[27]말뚝지지력산정!$J$19</definedName>
    <definedName name="dia_mm">[28]말뚝지지력산정!$J$19</definedName>
    <definedName name="DIAA">'[3]기둥(원형)'!$S$5</definedName>
    <definedName name="dj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">'[29]단가 및 재료비'!$S$372</definedName>
    <definedName name="DKS" localSheetId="0" hidden="1">#REF!</definedName>
    <definedName name="dldldldll" hidden="1">[30]조명시설!#REF!</definedName>
    <definedName name="DLRJDTLF" localSheetId="0" hidden="1">#REF!</definedName>
    <definedName name="DLRJDTLF" hidden="1">#REF!</definedName>
    <definedName name="Document_array">{"Book1","토공.xls"}</definedName>
    <definedName name="Documents_array">[21]XL4Poppy!$B$1:$B$16</definedName>
    <definedName name="DPI" localSheetId="0">'[7]#REF'!$F$55</definedName>
    <definedName name="DSA" localSheetId="0" hidden="1">{#N/A,#N/A,FALSE,"포장1";#N/A,#N/A,FALSE,"포장1"}</definedName>
    <definedName name="DSA" hidden="1">{#N/A,#N/A,FALSE,"포장1";#N/A,#N/A,FALSE,"포장1"}</definedName>
    <definedName name="dsaf" localSheetId="0" hidden="1">{#N/A,#N/A,FALSE,"조골재"}</definedName>
    <definedName name="dsaf" hidden="1">{#N/A,#N/A,FALSE,"조골재"}</definedName>
    <definedName name="DSF" localSheetId="0" hidden="1">{#N/A,#N/A,FALSE,"골재소요량";#N/A,#N/A,FALSE,"골재소요량"}</definedName>
    <definedName name="DSF" hidden="1">{#N/A,#N/A,FALSE,"골재소요량";#N/A,#N/A,FALSE,"골재소요량"}</definedName>
    <definedName name="dsv" localSheetId="0" hidden="1">{#N/A,#N/A,FALSE,"배수2"}</definedName>
    <definedName name="dsv" hidden="1">{#N/A,#N/A,FALSE,"배수2"}</definedName>
    <definedName name="DW" localSheetId="0" hidden="1">{#N/A,#N/A,FALSE,"배수2"}</definedName>
    <definedName name="DW" hidden="1">{#N/A,#N/A,FALSE,"배수2"}</definedName>
    <definedName name="DW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W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ARTH" localSheetId="0">심사결과!EARTH</definedName>
    <definedName name="EARTH">[0]!EARTH</definedName>
    <definedName name="EARTHSAPDATA.StartProgram" localSheetId="0">심사결과!EARTHSAPDATA.StartProgram</definedName>
    <definedName name="EARTHSAPDATA.StartProgram">[0]!EARTHSAPDATA.StartProgram</definedName>
    <definedName name="EARTHSAPDATA.StartProgram1" localSheetId="0">심사결과!EARTHSAPDATA.StartProgram1</definedName>
    <definedName name="EARTHSAPDATA.StartProgram1">[0]!EARTHSAPDATA.StartProgram1</definedName>
    <definedName name="EARTHSAPDATA.StartProgram2" localSheetId="0">심사결과!EARTHSAPDATA.StartProgram2</definedName>
    <definedName name="EARTHSAPDATA.StartProgram2">[0]!EARTHSAPDATA.StartProgram2</definedName>
    <definedName name="eee" localSheetId="0" hidden="1">{#N/A,#N/A,FALSE,"2~8번"}</definedName>
    <definedName name="eee" hidden="1">{#N/A,#N/A,FALSE,"2~8번"}</definedName>
    <definedName name="efd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f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XP120.J">[31]진주방향!$AN$295</definedName>
    <definedName name="F" localSheetId="0" hidden="1">{#N/A,#N/A,FALSE,"구조1"}</definedName>
    <definedName name="fczc" localSheetId="0" hidden="1">{#N/A,#N/A,FALSE,"구조2"}</definedName>
    <definedName name="fczc" hidden="1">{#N/A,#N/A,FALSE,"구조2"}</definedName>
    <definedName name="F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GDFAGFD" localSheetId="0" hidden="1">{#N/A,#N/A,FALSE,"포장1";#N/A,#N/A,FALSE,"포장1"}</definedName>
    <definedName name="FDGDFAGFD" hidden="1">{#N/A,#N/A,FALSE,"포장1";#N/A,#N/A,FALSE,"포장1"}</definedName>
    <definedName name="fdgfdg" localSheetId="0" hidden="1">{#N/A,#N/A,FALSE,"2~8번"}</definedName>
    <definedName name="fdgfdg" hidden="1">{#N/A,#N/A,FALSE,"2~8번"}</definedName>
    <definedName name="fdgfgf" localSheetId="0" hidden="1">{#N/A,#N/A,FALSE,"운반시간"}</definedName>
    <definedName name="fdgfgf" hidden="1">{#N/A,#N/A,FALSE,"운반시간"}</definedName>
    <definedName name="FDS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AUJG" localSheetId="0" hidden="1">{#N/A,#N/A,FALSE,"배수2"}</definedName>
    <definedName name="FDSAUJG" hidden="1">{#N/A,#N/A,FALSE,"배수2"}</definedName>
    <definedName name="FEE">[32]설계조건!$J$23</definedName>
    <definedName name="FE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" hidden="1">{#N/A,#N/A,FALSE,"조골재"}</definedName>
    <definedName name="fffffff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DAG" localSheetId="0" hidden="1">{#N/A,#N/A,FALSE,"포장2"}</definedName>
    <definedName name="FGDAG" hidden="1">{#N/A,#N/A,FALSE,"포장2"}</definedName>
    <definedName name="FGDAGFG" localSheetId="0" hidden="1">{#N/A,#N/A,FALSE,"혼합골재"}</definedName>
    <definedName name="FGDAGFG" hidden="1">{#N/A,#N/A,FALSE,"혼합골재"}</definedName>
    <definedName name="FG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fadgf" localSheetId="0" hidden="1">{#N/A,#N/A,FALSE,"혼합골재"}</definedName>
    <definedName name="fgfadgf" hidden="1">{#N/A,#N/A,FALSE,"혼합골재"}</definedName>
    <definedName name="FGFDG" localSheetId="0" hidden="1">{#N/A,#N/A,FALSE,"표지목차"}</definedName>
    <definedName name="FGFDG" hidden="1">{#N/A,#N/A,FALSE,"표지목차"}</definedName>
    <definedName name="fgfdgffff" localSheetId="0" hidden="1">{#N/A,#N/A,FALSE,"부대2"}</definedName>
    <definedName name="fgfdgffff" hidden="1">{#N/A,#N/A,FALSE,"부대2"}</definedName>
    <definedName name="fgfdsgdfg" localSheetId="0" hidden="1">{#N/A,#N/A,FALSE,"혼합골재"}</definedName>
    <definedName name="fgfdsgdfg" hidden="1">{#N/A,#N/A,FALSE,"혼합골재"}</definedName>
    <definedName name="fghfdagfd" localSheetId="0" hidden="1">{#N/A,#N/A,FALSE,"표지목차"}</definedName>
    <definedName name="fghfdagfd" hidden="1">{#N/A,#N/A,FALSE,"표지목차"}</definedName>
    <definedName name="fhddg" localSheetId="0" hidden="1">{#N/A,#N/A,FALSE,"부대1"}</definedName>
    <definedName name="fhddg" hidden="1">{#N/A,#N/A,FALSE,"부대1"}</definedName>
    <definedName name="FHE">[32]설계조건!$J$24</definedName>
    <definedName name="FHN">[32]설계조건!$D$24</definedName>
    <definedName name="FLN">[32]설계조건!$D$23</definedName>
    <definedName name="FT1TL">[33]INPUT!$A$13</definedName>
    <definedName name="FT1TR">[33]INPUT!$A$15</definedName>
    <definedName name="FT2TL">[33]INPUT!$A$43</definedName>
    <definedName name="FT2TR">[33]INPUT!$A$45</definedName>
    <definedName name="fuk" localSheetId="0" hidden="1">{#N/A,#N/A,FALSE,"배수2"}</definedName>
    <definedName name="fuk" hidden="1">{#N/A,#N/A,FALSE,"배수2"}</definedName>
    <definedName name="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bc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bc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DG" localSheetId="0" hidden="1">{#N/A,#N/A,FALSE,"포장2"}</definedName>
    <definedName name="GDG" hidden="1">{#N/A,#N/A,FALSE,"포장2"}</definedName>
    <definedName name="GDGFD" localSheetId="0" hidden="1">{#N/A,#N/A,FALSE,"배수1"}</definedName>
    <definedName name="GDGFD" hidden="1">{#N/A,#N/A,FALSE,"배수1"}</definedName>
    <definedName name="gdtef">'[15]ABUT수량-A1'!$T$25</definedName>
    <definedName name="gergas" localSheetId="0" hidden="1">{#N/A,#N/A,FALSE,"토공2"}</definedName>
    <definedName name="gergas" hidden="1">{#N/A,#N/A,FALSE,"토공2"}</definedName>
    <definedName name="GEW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E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DG" localSheetId="0" hidden="1">{#N/A,#N/A,FALSE,"2~8번"}</definedName>
    <definedName name="GFDG" hidden="1">{#N/A,#N/A,FALSE,"2~8번"}</definedName>
    <definedName name="GFDGDFGFG" localSheetId="0" hidden="1">{#N/A,#N/A,FALSE,"혼합골재"}</definedName>
    <definedName name="GFDGDFGFG" hidden="1">{#N/A,#N/A,FALSE,"혼합골재"}</definedName>
    <definedName name="GFDGG">'[15]ABUT수량-A1'!$T$25</definedName>
    <definedName name="gfdghg" localSheetId="0" hidden="1">{#N/A,#N/A,FALSE,"토공2"}</definedName>
    <definedName name="gfdghg" hidden="1">{#N/A,#N/A,FALSE,"토공2"}</definedName>
    <definedName name="GF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HGFHF" localSheetId="0" hidden="1">{#N/A,#N/A,FALSE,"토공2"}</definedName>
    <definedName name="GFGFHGFHF" hidden="1">{#N/A,#N/A,FALSE,"토공2"}</definedName>
    <definedName name="gfhgh" localSheetId="0" hidden="1">{#N/A,#N/A,FALSE,"배수2"}</definedName>
    <definedName name="gfhgh" hidden="1">{#N/A,#N/A,FALSE,"배수2"}</definedName>
    <definedName name="g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fhgfshgh" localSheetId="0" hidden="1">{#N/A,#N/A,FALSE,"포장2"}</definedName>
    <definedName name="ggfhgfshgh" hidden="1">{#N/A,#N/A,FALSE,"포장2"}</definedName>
    <definedName name="GG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gg" localSheetId="0" hidden="1">{#N/A,#N/A,FALSE,"구조1"}</definedName>
    <definedName name="ggggg" hidden="1">{#N/A,#N/A,FALSE,"구조1"}</definedName>
    <definedName name="ghgfh" localSheetId="0" hidden="1">{#N/A,#N/A,FALSE,"포장2"}</definedName>
    <definedName name="ghgfh" hidden="1">{#N/A,#N/A,FALSE,"포장2"}</definedName>
    <definedName name="GJHGLI" localSheetId="0" hidden="1">{#N/A,#N/A,FALSE,"포장1";#N/A,#N/A,FALSE,"포장1"}</definedName>
    <definedName name="GJHGLI" hidden="1">{#N/A,#N/A,FALSE,"포장1";#N/A,#N/A,FALSE,"포장1"}</definedName>
    <definedName name="grfdse">'[15]ABUT수량-A1'!$T$25</definedName>
    <definedName name="GSBA">[34]설계조건!$I$40</definedName>
    <definedName name="h_pile1e">[35]일반수량집계!$D$46</definedName>
    <definedName name="h_pile2e">[35]일반수량집계!$D$49</definedName>
    <definedName name="H1L" localSheetId="0">'[7]#REF'!$L$11</definedName>
    <definedName name="H1R" localSheetId="0">'[7]#REF'!$N$11</definedName>
    <definedName name="H1WL" localSheetId="0">'[7]#REF'!$L$25</definedName>
    <definedName name="H1WR" localSheetId="0">'[7]#REF'!$N$25</definedName>
    <definedName name="H2L" localSheetId="0">'[7]#REF'!$L$12</definedName>
    <definedName name="H2R" localSheetId="0">'[7]#REF'!$N$12</definedName>
    <definedName name="H2WL" localSheetId="0">'[7]#REF'!$L$26</definedName>
    <definedName name="H2WR" localSheetId="0">'[7]#REF'!$N$26</definedName>
    <definedName name="H3L" localSheetId="0">'[7]#REF'!$L$13</definedName>
    <definedName name="H3R" localSheetId="0">'[7]#REF'!$N$13</definedName>
    <definedName name="H3WL" localSheetId="0">'[7]#REF'!$L$27</definedName>
    <definedName name="H3WR" localSheetId="0">'[7]#REF'!$N$27</definedName>
    <definedName name="H4L" localSheetId="0">'[7]#REF'!$L$14</definedName>
    <definedName name="H4R" localSheetId="0">'[7]#REF'!$N$14</definedName>
    <definedName name="H5L" localSheetId="0">'[7]#REF'!$L$15</definedName>
    <definedName name="H5R" localSheetId="0">'[7]#REF'!$N$15</definedName>
    <definedName name="H6L" localSheetId="0">'[7]#REF'!$L$16</definedName>
    <definedName name="H6R" localSheetId="0">'[7]#REF'!$N$16</definedName>
    <definedName name="H7L" localSheetId="0">'[7]#REF'!$L$17</definedName>
    <definedName name="H7R" localSheetId="0">'[7]#REF'!$N$17</definedName>
    <definedName name="H9A" localSheetId="0">'[7]#REF'!$J$19</definedName>
    <definedName name="HDGBG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DGBG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ello">[21]XL4Poppy!$A$15</definedName>
    <definedName name="hgd" localSheetId="0" hidden="1">{#N/A,#N/A,FALSE,"배수2"}</definedName>
    <definedName name="hgd" hidden="1">{#N/A,#N/A,FALSE,"배수2"}</definedName>
    <definedName name="hg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HH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HR" localSheetId="0" hidden="1">{#N/A,#N/A,FALSE,"포장2"}</definedName>
    <definedName name="HHR" hidden="1">{#N/A,#N/A,FALSE,"포장2"}</definedName>
    <definedName name="hj">[26]DATE!$I$24:$I$85</definedName>
    <definedName name="HL" localSheetId="0">'[7]#REF'!$L$18</definedName>
    <definedName name="HMHM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MH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R" localSheetId="0">'[7]#REF'!$N$18</definedName>
    <definedName name="hrthruhrushgsbvb" localSheetId="0" hidden="1">{#N/A,#N/A,FALSE,"배수1"}</definedName>
    <definedName name="hrthruhrushgsbvb" hidden="1">{#N/A,#N/A,FALSE,"배수1"}</definedName>
    <definedName name="HSH" localSheetId="0">'[7]#REF'!$F$43</definedName>
    <definedName name="HTHT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TH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u" localSheetId="0">[26]DATE!$C$24:$C$85</definedName>
    <definedName name="HWL" localSheetId="0">'[7]#REF'!$L$28</definedName>
    <definedName name="HWR" localSheetId="0">'[7]#REF'!$N$28</definedName>
    <definedName name="ID" localSheetId="0">#REF!,#REF!</definedName>
    <definedName name="ID">#REF!,#REF!</definedName>
    <definedName name="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u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LP80적">[36]단가!$A$36</definedName>
    <definedName name="ILP80회">[36]단가!$A$35</definedName>
    <definedName name="ILP적">[36]단가!$A$34</definedName>
    <definedName name="ILP회">[36]단가!$A$33</definedName>
    <definedName name="im">[37]Sheet1!$B$5:$N$200</definedName>
    <definedName name="INTEREST">[38]지표!$B$4</definedName>
    <definedName name="io" localSheetId="0">[26]DATE!$J$24:$J$85</definedName>
    <definedName name="io" hidden="1">{#N/A,#N/A,FALSE,"구조1"}</definedName>
    <definedName name="IOIOIOIO" localSheetId="0" hidden="1">{#N/A,#N/A,FALSE,"표지목차"}</definedName>
    <definedName name="IOIOIOIO" hidden="1">{#N/A,#N/A,FALSE,"표지목차"}</definedName>
    <definedName name="iu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uu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u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ACK50TON">[39]가시설수량!$AE$203</definedName>
    <definedName name="JHY">[0]!JHY</definedName>
    <definedName name="JHYKING">[0]!JHYKING</definedName>
    <definedName name="jj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JJ">'[15]ABUT수량-A1'!$T$25</definedName>
    <definedName name="JKJKJKJK" localSheetId="0" hidden="1">{#N/A,#N/A,FALSE,"포장1";#N/A,#N/A,FALSE,"포장1"}</definedName>
    <definedName name="JKJKJKJK" hidden="1">{#N/A,#N/A,FALSE,"포장1";#N/A,#N/A,FALSE,"포장1"}</definedName>
    <definedName name="juyi" localSheetId="0" hidden="1">{#N/A,#N/A,FALSE,"토공2"}</definedName>
    <definedName name="juyi" hidden="1">{#N/A,#N/A,FALSE,"토공2"}</definedName>
    <definedName name="JYJY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YJY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ytj" localSheetId="0" hidden="1">{#N/A,#N/A,FALSE,"부대1"}</definedName>
    <definedName name="jytj" hidden="1">{#N/A,#N/A,FALSE,"부대1"}</definedName>
    <definedName name="k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A" localSheetId="0">[40]MOTOR!$B$61:$E$68</definedName>
    <definedName name="KAED">[34]안정계산!$Z$82</definedName>
    <definedName name="KBS" localSheetId="0" hidden="1">#REF!</definedName>
    <definedName name="KBS" hidden="1">#REF!</definedName>
    <definedName name="k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hl" localSheetId="0" hidden="1">{#N/A,#N/A,FALSE,"2~8번"}</definedName>
    <definedName name="khl" hidden="1">{#N/A,#N/A,FALSE,"2~8번"}</definedName>
    <definedName name="kk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kj">'[3]#REF'!$G$48</definedName>
    <definedName name="KKK" localSheetId="0">'[15]ABUT수량-A1'!$T$25</definedName>
    <definedName name="KLLKLKLK" localSheetId="0" hidden="1">{#N/A,#N/A,FALSE,"포장2"}</definedName>
    <definedName name="KLLKLKLK" hidden="1">{#N/A,#N/A,FALSE,"포장2"}</definedName>
    <definedName name="ktf" localSheetId="0" hidden="1">#REF!</definedName>
    <definedName name="ktf" hidden="1">#REF!</definedName>
    <definedName name="kty" localSheetId="0" hidden="1">#REF!</definedName>
    <definedName name="kty" hidden="1">#REF!</definedName>
    <definedName name="KUK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U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_RPTB_품셈">[41]L_RPTA05_목록!$A$2:$N$345</definedName>
    <definedName name="LA" localSheetId="0">'[7]#REF'!$F$35</definedName>
    <definedName name="LB" localSheetId="0">[27]말뚝지지력산정!$L$22</definedName>
    <definedName name="LB">[28]말뚝지지력산정!$L$22</definedName>
    <definedName name="LG">"Picture 1"</definedName>
    <definedName name="Life">[38]지표!$D$8</definedName>
    <definedName name="liul" localSheetId="0" hidden="1">{#N/A,#N/A,FALSE,"배수2"}</definedName>
    <definedName name="liul" hidden="1">{#N/A,#N/A,FALSE,"배수2"}</definedName>
    <definedName name="lj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j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s">[0]!lks</definedName>
    <definedName name="LLL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MO" localSheetId="0">'[7]#REF'!$L$50</definedName>
    <definedName name="LPI" localSheetId="0">'[7]#REF'!$F$56</definedName>
    <definedName name="LSH" localSheetId="0">'[7]#REF'!$L$39</definedName>
    <definedName name="Macro10" localSheetId="0">[42]!Macro10</definedName>
    <definedName name="Macro10">[43]!Macro10</definedName>
    <definedName name="Macro12" localSheetId="0">[42]!Macro12</definedName>
    <definedName name="Macro12">[43]!Macro12</definedName>
    <definedName name="Macro13" localSheetId="0">[42]!Macro13</definedName>
    <definedName name="Macro14" localSheetId="0">[42]!Macro14</definedName>
    <definedName name="Macro14">[43]!Macro14</definedName>
    <definedName name="Macro2" localSheetId="0">[42]!Macro2</definedName>
    <definedName name="Macro5" localSheetId="0">[42]!Macro5</definedName>
    <definedName name="Macro6" localSheetId="0">[42]!Macro6</definedName>
    <definedName name="Macro7" localSheetId="0">[42]!Macro7</definedName>
    <definedName name="Macro7">[43]!Macro7</definedName>
    <definedName name="Macro8" localSheetId="0">[42]!Macro8</definedName>
    <definedName name="Macro8">[43]!Macro8</definedName>
    <definedName name="Macro9" localSheetId="0">[42]!Macro9</definedName>
    <definedName name="Macro9">[43]!Macro9</definedName>
    <definedName name="MONEY" localSheetId="0">#REF!,#REF!</definedName>
    <definedName name="MONEY">#REF!,#REF!</definedName>
    <definedName name="musu" localSheetId="0">'[44]수안보-MBR1'!$AN$247</definedName>
    <definedName name="M당무게" localSheetId="0">[24]DATE!$E$24:$E$85</definedName>
    <definedName name="N1S" localSheetId="0">'[7]#REF'!$F$46</definedName>
    <definedName name="N2S" localSheetId="0">'[7]#REF'!$F$47</definedName>
    <definedName name="N3S" localSheetId="0">'[7]#REF'!$F$48</definedName>
    <definedName name="NDO" localSheetId="0">'[7]#REF'!$F$53</definedName>
    <definedName name="ngf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n" localSheetId="0" hidden="1">{#N/A,#N/A,FALSE,"토공2"}</definedName>
    <definedName name="NNNN" localSheetId="0">'[45]ABUT수량-A1'!$T$25</definedName>
    <definedName name="NNNN">'[17]ABUT수량-A1'!$T$25</definedName>
    <definedName name="NPI" localSheetId="0">'[7]#REF'!$L$58</definedName>
    <definedName name="NSH" localSheetId="0">'[7]#REF'!$L$43</definedName>
    <definedName name="NSO" localSheetId="0">'[7]#REF'!$L$48</definedName>
    <definedName name="o">[26]DATE!$H$24:$H$85</definedName>
    <definedName name="oo" localSheetId="0" hidden="1">{#N/A,#N/A,FALSE,"포장2"}</definedName>
    <definedName name="oo" hidden="1">{#N/A,#N/A,FALSE,"포장2"}</definedName>
    <definedName name="oooo">'[15]ABUT수량-A1'!$T$25</definedName>
    <definedName name="p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eriod">[38]지표!$D$5</definedName>
    <definedName name="PIB">[34]단면검토!$K$4</definedName>
    <definedName name="PIBA">[34]설계조건!$I$41</definedName>
    <definedName name="pile_s" localSheetId="0">[27]말뚝지지력산정!$F$116</definedName>
    <definedName name="pile_s">[28]말뚝지지력산정!$F$116</definedName>
    <definedName name="PIS">[34]단면검토!$AA$4</definedName>
    <definedName name="pp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ppp" localSheetId="0" hidden="1">{#N/A,#N/A,FALSE,"배수2"}</definedName>
    <definedName name="pppp" hidden="1">{#N/A,#N/A,FALSE,"배수2"}</definedName>
    <definedName name="ppppp" localSheetId="0" hidden="1">{#N/A,#N/A,FALSE,"부대1"}</definedName>
    <definedName name="ppppp" hidden="1">{#N/A,#N/A,FALSE,"부대1"}</definedName>
    <definedName name="pppppp" localSheetId="0" hidden="1">{#N/A,#N/A,FALSE,"부대2"}</definedName>
    <definedName name="pppppp" hidden="1">{#N/A,#N/A,FALSE,"부대2"}</definedName>
    <definedName name="_xlnm.Print_Area" localSheetId="3">공종별내역서!$A$1:$M$315</definedName>
    <definedName name="_xlnm.Print_Area" localSheetId="2">공종별집계표!$A$1:$M$27</definedName>
    <definedName name="_xlnm.Print_Area" localSheetId="8">단가대비표!$A$1:$U$167</definedName>
    <definedName name="_xlnm.Print_Area" localSheetId="7">단가산출!$B$1:$DA$772</definedName>
    <definedName name="_xlnm.Print_Area" localSheetId="0">심사결과!$A$1:$H$36</definedName>
    <definedName name="_xlnm.Print_Area" localSheetId="1">원가계산서!$A$1:$G$31</definedName>
    <definedName name="_xlnm.Print_Area" localSheetId="5">일위대가!$A$1:$M$838</definedName>
    <definedName name="_xlnm.Print_Area" localSheetId="4">일위대가목록!$A$1:$J$125</definedName>
    <definedName name="_xlnm.Print_Area" localSheetId="6">중기단가목록!$A$1:$J$22</definedName>
    <definedName name="PRINT_AREA_MI1" localSheetId="0">[37]Sheet1!$A$1:$J$21</definedName>
    <definedName name="PRINT_TILIES" localSheetId="0">#REF!,#REF!,#REF!,#REF!,#REF!</definedName>
    <definedName name="PRINT_TILIES">#REF!,#REF!,#REF!,#REF!,#REF!</definedName>
    <definedName name="PRINT_TILLES">'[46]자재집게표 '!$1:$3,'[46]자재집게표 '!$A:$D</definedName>
    <definedName name="_xlnm.Print_Titles" localSheetId="3">공종별내역서!$1:$3</definedName>
    <definedName name="_xlnm.Print_Titles" localSheetId="2">공종별집계표!$1:$4</definedName>
    <definedName name="_xlnm.Print_Titles" localSheetId="8">단가대비표!$1:$4</definedName>
    <definedName name="_xlnm.Print_Titles" localSheetId="7">단가산출!$1:$3</definedName>
    <definedName name="_xlnm.Print_Titles" localSheetId="1">원가계산서!$1:$3</definedName>
    <definedName name="_xlnm.Print_Titles" localSheetId="5">일위대가!$1:$3</definedName>
    <definedName name="_xlnm.Print_Titles" localSheetId="4">일위대가목록!$1:$3</definedName>
    <definedName name="_xlnm.Print_Titles" localSheetId="6">중기단가목록!$1:$3</definedName>
    <definedName name="PTINT">[47]!PTINT</definedName>
    <definedName name="PVCPIPE">'[48]8.석축단위(H=1.5M)'!$AY$48</definedName>
    <definedName name="PVC수도용직관">'[49]단가 및 재료비'!$S$171</definedName>
    <definedName name="pvc용접봉">'[12]단가 및 재료비'!$S$227</definedName>
    <definedName name="PVC줄눈재">'[12]단가 및 재료비'!$S$159</definedName>
    <definedName name="pvc지수판">'[12]단가 및 재료비'!$S$226</definedName>
    <definedName name="Q3WEE" localSheetId="0" hidden="1">{#N/A,#N/A,FALSE,"조골재"}</definedName>
    <definedName name="Q3WEE" hidden="1">{#N/A,#N/A,FALSE,"조골재"}</definedName>
    <definedName name="QAQA" localSheetId="0">'[50]ABUT수량-A1'!$T$25</definedName>
    <definedName name="QAQA">'[51]ABUT수량-A1'!$T$25</definedName>
    <definedName name="QE">[52]Sheet1!$A$68</definedName>
    <definedName name="qfdewfvegre" localSheetId="0" hidden="1">{#N/A,#N/A,FALSE,"구조2"}</definedName>
    <definedName name="qfdewfvegre" hidden="1">{#N/A,#N/A,FALSE,"구조2"}</definedName>
    <definedName name="QL">[34]설계조건!$Y$40</definedName>
    <definedName name="qpp" localSheetId="0">'[53]tggwan(mac)'!$A:$A</definedName>
    <definedName name="qpp">'[54]tggwan(mac)'!$A:$A</definedName>
    <definedName name="qqaa">'[15]ABUT수량-A1'!$T$25</definedName>
    <definedName name="QQQQ" localSheetId="0">'[55]ABUT수량-A1'!$T$25</definedName>
    <definedName name="QQQQ">'[56]ABUT수량-A1'!$T$25</definedName>
    <definedName name="QW" localSheetId="0" hidden="1">{#N/A,#N/A,FALSE,"배수2"}</definedName>
    <definedName name="QW" hidden="1">{#N/A,#N/A,FALSE,"배수2"}</definedName>
    <definedName name="qwerqerwr" localSheetId="0" hidden="1">#REF!</definedName>
    <definedName name="qwerqerwr" hidden="1">#REF!</definedName>
    <definedName name="QWQ" localSheetId="0" hidden="1">{#N/A,#N/A,FALSE,"배수2"}</definedName>
    <definedName name="QWQ" hidden="1">{#N/A,#N/A,FALSE,"배수2"}</definedName>
    <definedName name="QWQW" localSheetId="0">'[50]ABUT수량-A1'!$T$25</definedName>
    <definedName name="RB" localSheetId="0">'[57]토공(완충)'!$AZ$31</definedName>
    <definedName name="RC플륨관">[0]!RC플륨관</definedName>
    <definedName name="RF">[0]!RF</definedName>
    <definedName name="R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R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K">[58]DATE!$G$24:$G$79</definedName>
    <definedName name="RRR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t" localSheetId="0" hidden="1">{#N/A,#N/A,FALSE,"이정표"}</definedName>
    <definedName name="rt" hidden="1">{#N/A,#N/A,FALSE,"이정표"}</definedName>
    <definedName name="ry" localSheetId="0" hidden="1">{#N/A,#N/A,FALSE,"배수2"}</definedName>
    <definedName name="ry" hidden="1">{#N/A,#N/A,FALSE,"배수2"}</definedName>
    <definedName name="s" localSheetId="0">[24]DATE!$I$24:$I$85</definedName>
    <definedName name="Sale">'[59]Sales Comparison'!$A$4:$CL$250</definedName>
    <definedName name="sand">#REF!,#REF!</definedName>
    <definedName name="sd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d">[23]input!$P$1</definedName>
    <definedName name="SDCFG\" localSheetId="0" hidden="1">{#N/A,#N/A,FALSE,"운반시간"}</definedName>
    <definedName name="SDCFG\" hidden="1">{#N/A,#N/A,FALSE,"운반시간"}</definedName>
    <definedName name="SDDFD" localSheetId="0" hidden="1">{#N/A,#N/A,FALSE,"배수1"}</definedName>
    <definedName name="SDDFD" hidden="1">{#N/A,#N/A,FALSE,"배수1"}</definedName>
    <definedName name="sdf" localSheetId="0">[60]Sheet1!$A$37</definedName>
    <definedName name="SDF" hidden="1">{#N/A,#N/A,FALSE,"혼합골재"}</definedName>
    <definedName name="SDFDFD" localSheetId="0" hidden="1">{#N/A,#N/A,FALSE,"운반시간"}</definedName>
    <definedName name="SDFDFD" hidden="1">{#N/A,#N/A,FALSE,"운반시간"}</definedName>
    <definedName name="sdfg">'[15]ABUT수량-A1'!$T$25</definedName>
    <definedName name="sdfghds" localSheetId="0" hidden="1">{#N/A,#N/A,FALSE,"배수2"}</definedName>
    <definedName name="sdfghds" hidden="1">{#N/A,#N/A,FALSE,"배수2"}</definedName>
    <definedName name="SDS" localSheetId="0" hidden="1">{#N/A,#N/A,FALSE,"2~8번"}</definedName>
    <definedName name="SDS" hidden="1">{#N/A,#N/A,FALSE,"2~8번"}</definedName>
    <definedName name="sdsdddd" localSheetId="0" hidden="1">{#N/A,#N/A,FALSE,"토공2"}</definedName>
    <definedName name="sdsdddd" hidden="1">{#N/A,#N/A,FALSE,"토공2"}</definedName>
    <definedName name="SFA" localSheetId="0" hidden="1">{#N/A,#N/A,FALSE,"포장1";#N/A,#N/A,FALSE,"포장1"}</definedName>
    <definedName name="SFA" hidden="1">{#N/A,#N/A,FALSE,"포장1";#N/A,#N/A,FALSE,"포장1"}</definedName>
    <definedName name="sfggf" localSheetId="0" hidden="1">{#N/A,#N/A,FALSE,"배수1"}</definedName>
    <definedName name="sfggf" hidden="1">{#N/A,#N/A,FALSE,"배수1"}</definedName>
    <definedName name="SFSDFDSF" localSheetId="0" hidden="1">{#N/A,#N/A,FALSE,"운반시간"}</definedName>
    <definedName name="SFSDFDSF" hidden="1">{#N/A,#N/A,FALSE,"운반시간"}</definedName>
    <definedName name="SG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IGCK1">[34]설계조건!$I$64</definedName>
    <definedName name="SIGY1">[34]설계조건!$M$64</definedName>
    <definedName name="SK" localSheetId="0">'[7]#REF'!$F$36</definedName>
    <definedName name="SKE" localSheetId="0">'[7]#REF'!$L$36</definedName>
    <definedName name="skew" localSheetId="0">[61]시점부교대!$S$5</definedName>
    <definedName name="sort" localSheetId="0" hidden="1">#REF!</definedName>
    <definedName name="sort" hidden="1">#REF!</definedName>
    <definedName name="SR조인트32">'[62]단가 및 재료비'!$S$245</definedName>
    <definedName name="ssss">#REF!,#REF!,#REF!,#REF!,#REF!</definedName>
    <definedName name="sssss" localSheetId="0" hidden="1">{#N/A,#N/A,FALSE,"운반시간"}</definedName>
    <definedName name="sssss" hidden="1">{#N/A,#N/A,FALSE,"운반시간"}</definedName>
    <definedName name="SVSV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VS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WL" localSheetId="0">'[7]#REF'!$N$32</definedName>
    <definedName name="SWR" localSheetId="0">'[7]#REF'!$N$33</definedName>
    <definedName name="T.B.M.설치">[25]진주방향!$AS$433</definedName>
    <definedName name="T1L">[63]INPUT!$C$3</definedName>
    <definedName name="T1R">[63]INPUT!$E$3</definedName>
    <definedName name="T1S" localSheetId="0">'[7]#REF'!$D$46</definedName>
    <definedName name="T2L">[63]INPUT!$C$18</definedName>
    <definedName name="T2R">[63]INPUT!$E$18</definedName>
    <definedName name="T2S" localSheetId="0">'[7]#REF'!$D$47</definedName>
    <definedName name="T3S" localSheetId="0">'[7]#REF'!$D$48</definedName>
    <definedName name="TEST">[0]!TEST</definedName>
    <definedName name="TETTTEYUUTUUTR">[64]말뚝지지력산정!$F$116</definedName>
    <definedName name="TITLE_AEAR">[65]우수공!$1:$3,[65]우수공!$A:$D</definedName>
    <definedName name="TMO" localSheetId="0">'[7]#REF'!$F$51</definedName>
    <definedName name="tree" localSheetId="0" hidden="1">{#N/A,#N/A,FALSE,"포장1";#N/A,#N/A,FALSE,"포장1"}</definedName>
    <definedName name="tree" hidden="1">{#N/A,#N/A,FALSE,"포장1";#N/A,#N/A,FALSE,"포장1"}</definedName>
    <definedName name="TW" localSheetId="0">'[7]#REF'!$J$33</definedName>
    <definedName name="TWL" localSheetId="0">'[7]#REF'!$N$29</definedName>
    <definedName name="TWR" localSheetId="0">'[7]#REF'!$N$30</definedName>
    <definedName name="TWWWTWWWWWE">[64]말뚝지지력산정!$L$22</definedName>
    <definedName name="TYHFDGFD" localSheetId="0" hidden="1">{#N/A,#N/A,FALSE,"배수2"}</definedName>
    <definedName name="TYHFDGFD" hidden="1">{#N/A,#N/A,FALSE,"배수2"}</definedName>
    <definedName name="tyth" localSheetId="0" hidden="1">{#N/A,#N/A,FALSE,"포장1";#N/A,#N/A,FALSE,"포장1"}</definedName>
    <definedName name="tyth" hidden="1">{#N/A,#N/A,FALSE,"포장1";#N/A,#N/A,FALSE,"포장1"}</definedName>
    <definedName name="T자R10">[66]계수시트!$B$19</definedName>
    <definedName name="T자R15">[66]계수시트!$B$17</definedName>
    <definedName name="T자R20">[66]계수시트!$B$16</definedName>
    <definedName name="T자R5">[66]계수시트!$B$23</definedName>
    <definedName name="T자R6">[66]계수시트!$B$22</definedName>
    <definedName name="T자R7">[66]계수시트!$B$21</definedName>
    <definedName name="T자R8">[66]계수시트!$B$20</definedName>
    <definedName name="T자W0.3">[66]계수시트!$B$24</definedName>
    <definedName name="T자W0.4">[66]계수시트!$B$25</definedName>
    <definedName name="T자W0.5">[66]계수시트!$B$26</definedName>
    <definedName name="T자W0.6">[66]계수시트!$B$27</definedName>
    <definedName name="T자W0.8">[66]계수시트!$B$28</definedName>
    <definedName name="T자W1.0">[66]계수시트!$B$29</definedName>
    <definedName name="T자W1.2">[66]계수시트!$B$30</definedName>
    <definedName name="u" localSheetId="0" hidden="1">{#N/A,#N/A,FALSE,"부대1"}</definedName>
    <definedName name="u" hidden="1">{#N/A,#N/A,FALSE,"부대1"}</definedName>
    <definedName name="ui" localSheetId="0" hidden="1">{#N/A,#N/A,FALSE,"배수2"}</definedName>
    <definedName name="ui" hidden="1">{#N/A,#N/A,FALSE,"조골재"}</definedName>
    <definedName name="uyky" localSheetId="0" hidden="1">{#N/A,#N/A,FALSE,"배수2"}</definedName>
    <definedName name="uyky" hidden="1">{#N/A,#N/A,FALSE,"배수2"}</definedName>
    <definedName name="U형수로" localSheetId="0">'[67]집수정(600-700)'!$P$4</definedName>
    <definedName name="U형수로">'[68]집수정(600-700)'!$P$4</definedName>
    <definedName name="V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a" localSheetId="0" hidden="1">{#N/A,#N/A,FALSE,"배수2"}</definedName>
    <definedName name="va" hidden="1">{#N/A,#N/A,FALSE,"배수2"}</definedName>
    <definedName name="VCVCZFDA">{"Book1","토공.xls"}</definedName>
    <definedName name="vp">'[29]단가 및 재료비'!$S$375</definedName>
    <definedName name="vpr">'[29]단가 및 재료비'!$S$376</definedName>
    <definedName name="VSVS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SV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v" localSheetId="0" hidden="1">{#N/A,#N/A,FALSE,"구조1"}</definedName>
    <definedName name="wer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QW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Q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2번." localSheetId="0" hidden="1">{#N/A,#N/A,FALSE,"2~8번"}</definedName>
    <definedName name="wrn.2번." hidden="1">{#N/A,#N/A,FALSE,"2~8번"}</definedName>
    <definedName name="wrn.3번." localSheetId="0" hidden="1">{#N/A,#N/A,FALSE,"2~8번"}</definedName>
    <definedName name="wrn.3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각종보고서._.전체인쇄._.기본형." localSheetId="0" hidden="1">{#N/A,#N/A,FALSE,"원가계산서";#N/A,#N/A,FALSE,"설계내역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";#N/A,#N/A,FALSE,"중기산출기초"}</definedName>
    <definedName name="wrn.각종보고서._.전체인쇄._.기본형." hidden="1">{#N/A,#N/A,FALSE,"원가계산서";#N/A,#N/A,FALSE,"설계내역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";#N/A,#N/A,FALSE,"중기산출기초"}</definedName>
    <definedName name="wrn.각종보고서._.전체인쇄._.수자원." localSheetId="0" hidden="1">{#N/A,#N/A,FALSE,"원가계산서";#N/A,#N/A,FALSE,"설계내역서";#N/A,#N/A,FALSE,"일위대가목록";#N/A,#N/A,FALSE,"일위대가변환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수자원." hidden="1">{#N/A,#N/A,FALSE,"원가계산서";#N/A,#N/A,FALSE,"설계내역서";#N/A,#N/A,FALSE,"일위대가목록";#N/A,#N/A,FALSE,"일위대가변환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일반형." localSheetId="0" hidden="1">{#N/A,#N/A,FALSE,"설계내역서";#N/A,#N/A,FALSE,"원가계산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일반형." hidden="1">{#N/A,#N/A,FALSE,"설계내역서";#N/A,#N/A,FALSE,"원가계산서";#N/A,#N/A,FALSE,"일위대가목록";#N/A,#N/A,FALSE,"일위대가";#N/A,#N/A,FALSE,"산출근거목록";#N/A,#N/A,FALSE,"산출근거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토개공." localSheetId="0" hidden="1">{#N/A,#N/A,FALSE,"원가계산서";#N/A,#N/A,FALSE,"설계내역서";#N/A,#N/A,FALSE,"일위대가목록";#N/A,#N/A,FALSE,"일위대가";#N/A,#N/A,FALSE,"산출근거목록";#N/A,#N/A,FALSE,"산출근거변환";#N/A,#N/A,FALSE,"노무비";#N/A,#N/A,FALSE,"재료비";#N/A,#N/A,FALSE,"경비";#N/A,#N/A,FALSE,"기타";#N/A,#N/A,FALSE,"중기목록";#N/A,#N/A,FALSE,"중기변환";#N/A,#N/A,FALSE,"중기산출기초"}</definedName>
    <definedName name="wrn.각종보고서._.전체인쇄._.토개공." hidden="1">{#N/A,#N/A,FALSE,"원가계산서";#N/A,#N/A,FALSE,"설계내역서";#N/A,#N/A,FALSE,"일위대가목록";#N/A,#N/A,FALSE,"일위대가";#N/A,#N/A,FALSE,"산출근거목록";#N/A,#N/A,FALSE,"산출근거변환";#N/A,#N/A,FALSE,"노무비";#N/A,#N/A,FALSE,"재료비";#N/A,#N/A,FALSE,"경비";#N/A,#N/A,FALSE,"기타";#N/A,#N/A,FALSE,"중기목록";#N/A,#N/A,FALSE,"중기변환";#N/A,#N/A,FALSE,"중기산출기초"}</definedName>
    <definedName name="wrn.각종수량집계._.전체인쇄." localSheetId="0" hidden="1">{#N/A,#N/A,FALSE,"일위대가목록";#N/A,#N/A,FALSE,"산출근거목록";#N/A,#N/A,FALSE,"노무비";#N/A,#N/A,FALSE,"재료비";#N/A,#N/A,FALSE,"경비";#N/A,#N/A,FALSE,"기타";#N/A,#N/A,FALSE,"중기목록"}</definedName>
    <definedName name="wrn.각종수량집계._.전체인쇄." hidden="1">{#N/A,#N/A,FALSE,"일위대가목록";#N/A,#N/A,FALSE,"산출근거목록";#N/A,#N/A,FALSE,"노무비";#N/A,#N/A,FALSE,"재료비";#N/A,#N/A,FALSE,"경비";#N/A,#N/A,FALSE,"기타";#N/A,#N/A,FALSE,"중기목록"}</definedName>
    <definedName name="wrn.경비인쇄." localSheetId="0" hidden="1">{#N/A,#N/A,FALSE,"경비"}</definedName>
    <definedName name="wrn.경비인쇄." hidden="1">{#N/A,#N/A,FALSE,"경비"}</definedName>
    <definedName name="wrn.골재소요량." localSheetId="0" hidden="1">{#N/A,#N/A,FALSE,"골재소요량";#N/A,#N/A,FALSE,"골재소요량"}</definedName>
    <definedName name="wrn.골재소요량." hidden="1">{#N/A,#N/A,FALSE,"골재소요량";#N/A,#N/A,FALSE,"골재소요량"}</definedName>
    <definedName name="wrn.교대구조계산.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교대구조계산.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구조2." localSheetId="0" hidden="1">{#N/A,#N/A,FALSE,"구조2"}</definedName>
    <definedName name="wrn.구조2." hidden="1">{#N/A,#N/A,FALSE,"구조2"}</definedName>
    <definedName name="wrn.기타인쇄." localSheetId="0" hidden="1">{#N/A,#N/A,FALSE,"기타"}</definedName>
    <definedName name="wrn.기타인쇄." hidden="1">{#N/A,#N/A,FALSE,"기타"}</definedName>
    <definedName name="wrn.노무비인쇄." localSheetId="0" hidden="1">{#N/A,#N/A,FALSE,"노무비"}</definedName>
    <definedName name="wrn.노무비인쇄." hidden="1">{#N/A,#N/A,FALSE,"노무비"}</definedName>
    <definedName name="wrn.단가산출서." localSheetId="0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localSheetId="0" hidden="1">{#N/A,#N/A,FALSE,"단가표지"}</definedName>
    <definedName name="wrn.단가표지." hidden="1">{#N/A,#N/A,FALSE,"단가표지"}</definedName>
    <definedName name="wrn.배수1." localSheetId="0" hidden="1">{#N/A,#N/A,FALSE,"배수1"}</definedName>
    <definedName name="wrn.배수1." hidden="1">{#N/A,#N/A,FALSE,"배수1"}</definedName>
    <definedName name="wrn.배수2." localSheetId="0" hidden="1">{#N/A,#N/A,FALSE,"배수2"}</definedName>
    <definedName name="wrn.배수2." hidden="1">{#N/A,#N/A,FALSE,"배수2"}</definedName>
    <definedName name="wrn.부대1." localSheetId="0" hidden="1">{#N/A,#N/A,FALSE,"부대1"}</definedName>
    <definedName name="wrn.부대1." hidden="1">{#N/A,#N/A,FALSE,"부대1"}</definedName>
    <definedName name="wrn.부대2." localSheetId="0" hidden="1">{#N/A,#N/A,FALSE,"부대2"}</definedName>
    <definedName name="wrn.부대2." hidden="1">{#N/A,#N/A,FALSE,"부대2"}</definedName>
    <definedName name="wrn.산출근거목록인쇄." localSheetId="0" hidden="1">{#N/A,#N/A,FALSE,"산출근거목록"}</definedName>
    <definedName name="wrn.산출근거목록인쇄." hidden="1">{#N/A,#N/A,FALSE,"산출근거목록"}</definedName>
    <definedName name="wrn.산출근거인쇄." localSheetId="0" hidden="1">{#N/A,#N/A,FALSE,"산출근거"}</definedName>
    <definedName name="wrn.산출근거인쇄." hidden="1">{#N/A,#N/A,FALSE,"산출근거"}</definedName>
    <definedName name="wrn.산출근거인쇄._.토개공변환." localSheetId="0" hidden="1">{#N/A,#N/A,FALSE,"산출근거변환"}</definedName>
    <definedName name="wrn.산출근거인쇄._.토개공변환." hidden="1">{#N/A,#N/A,FALSE,"산출근거변환"}</definedName>
    <definedName name="wrn.설계내역서인쇄." localSheetId="0" hidden="1">{#N/A,#N/A,FALSE,"설계내역서"}</definedName>
    <definedName name="wrn.설계내역서인쇄." hidden="1">{#N/A,#N/A,FALSE,"설계내역서"}</definedName>
    <definedName name="wrn.속도." localSheetId="0" hidden="1">{#N/A,#N/A,FALSE,"속도"}</definedName>
    <definedName name="wrn.속도." hidden="1">{#N/A,#N/A,FALSE,"속도"}</definedName>
    <definedName name="WRN.속도.2" localSheetId="0" hidden="1">{#N/A,#N/A,FALSE,"속도"}</definedName>
    <definedName name="WRN.속도.2" hidden="1">{#N/A,#N/A,FALSE,"속도"}</definedName>
    <definedName name="wrn.연동제." localSheetId="0" hidden="1">{#N/A,#N/A,TRUE,"총괄"}</definedName>
    <definedName name="wrn.연동제." hidden="1">{#N/A,#N/A,TRUE,"총괄"}</definedName>
    <definedName name="wrn.운반시간." localSheetId="0" hidden="1">{#N/A,#N/A,FALSE,"운반시간"}</definedName>
    <definedName name="wrn.운반시간." hidden="1">{#N/A,#N/A,FALSE,"운반시간"}</definedName>
    <definedName name="wrn.원가계산서인쇄." localSheetId="0" hidden="1">{#N/A,#N/A,FALSE,"원가계산서"}</definedName>
    <definedName name="wrn.원가계산서인쇄." hidden="1">{#N/A,#N/A,FALSE,"원가계산서"}</definedName>
    <definedName name="wrn.이정표." localSheetId="0" hidden="1">{#N/A,#N/A,FALSE,"이정표"}</definedName>
    <definedName name="wrn.이정표." hidden="1">{#N/A,#N/A,FALSE,"이정표"}</definedName>
    <definedName name="wrn.일위대가목록인쇄." localSheetId="0" hidden="1">{#N/A,#N/A,FALSE,"일위대가목록"}</definedName>
    <definedName name="wrn.일위대가목록인쇄." hidden="1">{#N/A,#N/A,FALSE,"일위대가목록"}</definedName>
    <definedName name="wrn.일위대가인쇄." localSheetId="0" hidden="1">{#N/A,#N/A,FALSE,"일위대가"}</definedName>
    <definedName name="wrn.일위대가인쇄." hidden="1">{#N/A,#N/A,FALSE,"일위대가"}</definedName>
    <definedName name="wrn.일위대가인쇄._.수자원변환." localSheetId="0" hidden="1">{#N/A,#N/A,FALSE,"일위대가변환"}</definedName>
    <definedName name="wrn.일위대가인쇄._.수자원변환." hidden="1">{#N/A,#N/A,FALSE,"일위대가변환"}</definedName>
    <definedName name="wrn.재료비인쇄." localSheetId="0" hidden="1">{#N/A,#N/A,FALSE,"재료비"}</definedName>
    <definedName name="wrn.재료비인쇄." hidden="1">{#N/A,#N/A,FALSE,"재료비"}</definedName>
    <definedName name="wrn.조골재." localSheetId="0" hidden="1">{#N/A,#N/A,FALSE,"조골재"}</definedName>
    <definedName name="wrn.조골재." hidden="1">{#N/A,#N/A,FALSE,"조골재"}</definedName>
    <definedName name="wrn.중기목록인쇄." localSheetId="0" hidden="1">{#N/A,#N/A,FALSE,"중기목록"}</definedName>
    <definedName name="wrn.중기목록인쇄." hidden="1">{#N/A,#N/A,FALSE,"중기목록"}</definedName>
    <definedName name="wrn.중기산출기초인쇄." localSheetId="0" hidden="1">{#N/A,#N/A,FALSE,"중기산출기초"}</definedName>
    <definedName name="wrn.중기산출기초인쇄." hidden="1">{#N/A,#N/A,FALSE,"중기산출기초"}</definedName>
    <definedName name="wrn.중기인쇄." localSheetId="0" hidden="1">{#N/A,#N/A,FALSE,"중기"}</definedName>
    <definedName name="wrn.중기인쇄." hidden="1">{#N/A,#N/A,FALSE,"중기"}</definedName>
    <definedName name="wrn.중기인쇄._.일반형변환." localSheetId="0" hidden="1">{#N/A,#N/A,FALSE,"중기변환"}</definedName>
    <definedName name="wrn.중기인쇄._.일반형변환." hidden="1">{#N/A,#N/A,FALSE,"중기변환"}</definedName>
    <definedName name="wrn.철골집계표._.5칸." localSheetId="0" hidden="1">{#N/A,#N/A,FALSE,"Sheet1"}</definedName>
    <definedName name="wrn.철골집계표._.5칸." hidden="1">{#N/A,#N/A,FALSE,"Sheet1"}</definedName>
    <definedName name="wrn.토공1." localSheetId="0" hidden="1">{#N/A,#N/A,FALSE,"구조1"}</definedName>
    <definedName name="wrn.토공1." hidden="1">{#N/A,#N/A,FALSE,"구조1"}</definedName>
    <definedName name="wrn.토공2." localSheetId="0" hidden="1">{#N/A,#N/A,FALSE,"토공2"}</definedName>
    <definedName name="wrn.토공2." hidden="1">{#N/A,#N/A,FALSE,"토공2"}</definedName>
    <definedName name="wrn.포장1." localSheetId="0" hidden="1">{#N/A,#N/A,FALSE,"포장1";#N/A,#N/A,FALSE,"포장1"}</definedName>
    <definedName name="wrn.포장1." hidden="1">{#N/A,#N/A,FALSE,"포장1";#N/A,#N/A,FALSE,"포장1"}</definedName>
    <definedName name="wrn.포장2." localSheetId="0" hidden="1">{#N/A,#N/A,FALSE,"포장2"}</definedName>
    <definedName name="wrn.포장2." hidden="1">{#N/A,#N/A,FALSE,"포장2"}</definedName>
    <definedName name="wrn.표지." hidden="1">{#N/A,#N/A,FALSE,"표지"}</definedName>
    <definedName name="wrn.표지목차." localSheetId="0" hidden="1">{#N/A,#N/A,FALSE,"표지목차"}</definedName>
    <definedName name="wrn.표지목차." hidden="1">{#N/A,#N/A,FALSE,"표지목차"}</definedName>
    <definedName name="wrn.혼합골재." localSheetId="0" hidden="1">{#N/A,#N/A,FALSE,"혼합골재"}</definedName>
    <definedName name="wrn.혼합골재." hidden="1">{#N/A,#N/A,FALSE,"혼합골재"}</definedName>
    <definedName name="WSO" localSheetId="0">'[7]#REF'!$F$45</definedName>
    <definedName name="WT">[64]말뚝지지력산정!$J$19</definedName>
    <definedName name="WW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ww" localSheetId="0">'[15]ABUT수량-A1'!$T$25</definedName>
    <definedName name="wwww">'[69]BLOCK(1)'!$D$33</definedName>
    <definedName name="x" localSheetId="0" hidden="1">{#N/A,#N/A,FALSE,"속도"}</definedName>
    <definedName name="x" hidden="1">{#N/A,#N/A,FALSE,"운반시간"}</definedName>
    <definedName name="ytry" localSheetId="0" hidden="1">{#N/A,#N/A,FALSE,"포장2"}</definedName>
    <definedName name="ytry" hidden="1">{#N/A,#N/A,FALSE,"포장2"}</definedName>
    <definedName name="YUYUY" localSheetId="0" hidden="1">{#N/A,#N/A,FALSE,"혼합골재"}</definedName>
    <definedName name="YUYUY" hidden="1">{#N/A,#N/A,FALSE,"혼합골재"}</definedName>
    <definedName name="yyy" localSheetId="0">심사결과!yyy</definedName>
    <definedName name="yyy">[0]!yyy</definedName>
    <definedName name="yyyy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yyyy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Z" localSheetId="0" hidden="1">{#N/A,#N/A,FALSE,"포장2"}</definedName>
    <definedName name="Z" hidden="1">{#N/A,#N/A,FALSE,"포장2"}</definedName>
    <definedName name="zv" localSheetId="0" hidden="1">{#N/A,#N/A,FALSE,"속도"}</definedName>
    <definedName name="zv" hidden="1">{#N/A,#N/A,FALSE,"속도"}</definedName>
    <definedName name="ㄱㄱ" localSheetId="0" hidden="1">{#N/A,#N/A,FALSE,"운반시간"}</definedName>
    <definedName name="ㄱㄱ" hidden="1">{#N/A,#N/A,FALSE,"운반시간"}</definedName>
    <definedName name="ㄱㄱㄱ" localSheetId="0">[70]INPUT!$B$5</definedName>
    <definedName name="ㄱㄱㅎ" localSheetId="0" hidden="1">{#N/A,#N/A,FALSE,"골재소요량";#N/A,#N/A,FALSE,"골재소요량"}</definedName>
    <definedName name="ㄱㄱㅎ" hidden="1">{#N/A,#N/A,FALSE,"골재소요량";#N/A,#N/A,FALSE,"골재소요량"}</definedName>
    <definedName name="ㄱㄷㄱ" localSheetId="0" hidden="1">{#N/A,#N/A,FALSE,"구조1"}</definedName>
    <definedName name="ㄱㄷㄱ" hidden="1">{#N/A,#N/A,FALSE,"구조1"}</definedName>
    <definedName name="ㄱㄷㅂㄱㅈ" localSheetId="0" hidden="1">{#N/A,#N/A,FALSE,"2~8번"}</definedName>
    <definedName name="ㄱㄷㅂㄱㅈ" hidden="1">{#N/A,#N/A,FALSE,"2~8번"}</definedName>
    <definedName name="ㄱㅎ" localSheetId="0" hidden="1">{#N/A,#N/A,FALSE,"부대2"}</definedName>
    <definedName name="ㄱㅎ" hidden="1">{#N/A,#N/A,FALSE,"부대2"}</definedName>
    <definedName name="가로등" localSheetId="0">심사결과!가로등</definedName>
    <definedName name="가로등">[0]!가로등</definedName>
    <definedName name="가로등입력" localSheetId="0">심사결과!가로등입력</definedName>
    <definedName name="가로등입력">[0]!가로등입력</definedName>
    <definedName name="가마니">'[49]단가 및 재료비'!$S$160</definedName>
    <definedName name="가배수로" localSheetId="0" hidden="1">{#N/A,#N/A,FALSE,"포장1";#N/A,#N/A,FALSE,"포장1"}</definedName>
    <definedName name="가배수로" hidden="1">{#N/A,#N/A,FALSE,"포장1";#N/A,#N/A,FALSE,"포장1"}</definedName>
    <definedName name="가설방우판넬">[14]데리네이타현황!$A$4,[14]데리네이타현황!$A$2,[14]데리네이타현황!$A$1,[14]데리네이타현황!$A$279,[14]데리네이타현황!$A:$A</definedName>
    <definedName name="가솔린엔진12경비">[71]중기사용료산출근거!$G$5</definedName>
    <definedName name="가솔린엔진12계">[71]중기사용료산출근거!$G$14</definedName>
    <definedName name="가솔린엔진12인건비">[71]중기사용료산출근거!$G$9</definedName>
    <definedName name="가솔린엔진12재료비">[71]중기사용료산출근거!$G$13</definedName>
    <definedName name="가솔린엔진4.5경비">[12]중기사용료산출근거!$G$5</definedName>
    <definedName name="가솔린엔진4.5재료비">[12]중기사용료산출근거!$G$13</definedName>
    <definedName name="가시나무R4">[72]수목데이타!$E$2</definedName>
    <definedName name="가시나무R5">[72]수목데이타!$E$3</definedName>
    <definedName name="가시나무R6">[73]데이타!$E$4</definedName>
    <definedName name="가시나무R8">[73]데이타!$E$5</definedName>
    <definedName name="가열형페인트백색">'[49]단가 및 재료비'!$S$179</definedName>
    <definedName name="가열형페인트황색">'[49]단가 및 재료비'!$S$178</definedName>
    <definedName name="가옥철거굴삭기0.4보조원노무비">[11]단가산출2!$AP$903</definedName>
    <definedName name="가옥철거기계0.4경비">[11]단가산출2!$AR$899</definedName>
    <definedName name="가옥철거기계0.4노무비">[11]단가산출2!$AP$897</definedName>
    <definedName name="가옥철거기계0.4브레이커경비">[11]단가산출2!$AR$900</definedName>
    <definedName name="가옥철거기계0.4재료비">[11]단가산출2!$AQ$898</definedName>
    <definedName name="가옥철거기계0.4치즐재료비">[11]단가산출2!$AQ$906</definedName>
    <definedName name="가옥철거기계0.7경비">[11]단가산출2!$AR$875</definedName>
    <definedName name="가옥철거기계0.7노무비">[11]단가산출2!$AP$873</definedName>
    <definedName name="가옥철거기계0.7브레이커경비">[11]단가산출2!$AR$876</definedName>
    <definedName name="가옥철거기계0.7재료비">[11]단가산출2!$AQ$874</definedName>
    <definedName name="가옥철거기계0.7치즐재료비">[11]단가산출2!$AQ$882</definedName>
    <definedName name="가옥철거보조원노무비">[11]단가산출2!$AP$879</definedName>
    <definedName name="가이즈까">[36]단가!$A$94</definedName>
    <definedName name="가이즈까향1204">[73]데이타!$E$6</definedName>
    <definedName name="가이즈까향1505">[73]데이타!$E$7</definedName>
    <definedName name="가이즈까향2006">[73]데이타!$E$8</definedName>
    <definedName name="가이즈까향2008">[73]데이타!$E$9</definedName>
    <definedName name="가이즈까향2510">[73]데이타!$E$10</definedName>
    <definedName name="가중나무B10">[73]데이타!$E$19</definedName>
    <definedName name="가중나무B4">[73]데이타!$E$15</definedName>
    <definedName name="가중나무B5">[73]데이타!$E$16</definedName>
    <definedName name="가중나무B6">[73]데이타!$E$17</definedName>
    <definedName name="가중나무B8">[73]데이타!$E$18</definedName>
    <definedName name="각" localSheetId="0" hidden="1">{#N/A,#N/A,FALSE,"부대2"}</definedName>
    <definedName name="각" hidden="1">{#N/A,#N/A,FALSE,"부대2"}</definedName>
    <definedName name="각시" localSheetId="0" hidden="1">{#N/A,#N/A,FALSE,"속도"}</definedName>
    <definedName name="각시" hidden="1">{#N/A,#N/A,FALSE,"속도"}</definedName>
    <definedName name="각재" localSheetId="0">'[12]단가 및 재료비'!$S$149</definedName>
    <definedName name="간" localSheetId="0" hidden="1">{#N/A,#N/A,FALSE,"부대1"}</definedName>
    <definedName name="간" hidden="1">{#N/A,#N/A,FALSE,"부대1"}</definedName>
    <definedName name="간접노무비" localSheetId="0">[74]총괄표!$M$17</definedName>
    <definedName name="간지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간지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갈대">[36]단가!$A$149</definedName>
    <definedName name="갈대노">[75]식재!$H$209</definedName>
    <definedName name="갈대재">[75]식재!$F$209</definedName>
    <definedName name="감">[36]단가!$A$102</definedName>
    <definedName name="감R10">[73]데이타!$E$24</definedName>
    <definedName name="감R12">[73]데이타!$E$25</definedName>
    <definedName name="감R15">[73]데이타!$E$26</definedName>
    <definedName name="감R5">[73]데이타!$E$20</definedName>
    <definedName name="감R6">[73]데이타!$E$21</definedName>
    <definedName name="감R7">[73]데이타!$E$22</definedName>
    <definedName name="감R8">[73]데이타!$E$23</definedName>
    <definedName name="갑">[76]산출내역서집계표!$AB$2:$AR$143</definedName>
    <definedName name="갑지1">[76]산출내역서집계표!$D$3:$L$116</definedName>
    <definedName name="강강">[77]수량산출!$R$78</definedName>
    <definedName name="강관" localSheetId="0">'[12]단가 및 재료비'!$S$139</definedName>
    <definedName name="강관동바리">'[12]단가 및 재료비'!$S$167</definedName>
    <definedName name="강관비계">'[49]단가 및 재료비'!$S$191</definedName>
    <definedName name="강관파이프48.6">'[12]단가 및 재료비'!$S$165</definedName>
    <definedName name="강수지" localSheetId="0" hidden="1">{#N/A,#N/A,FALSE,"포장1";#N/A,#N/A,FALSE,"포장1"}</definedName>
    <definedName name="강수지" hidden="1">{#N/A,#N/A,FALSE,"포장1";#N/A,#N/A,FALSE,"포장1"}</definedName>
    <definedName name="강아지" localSheetId="0" hidden="1">{#N/A,#N/A,FALSE,"포장2"}</definedName>
    <definedName name="강아지" hidden="1">{#N/A,#N/A,FALSE,"포장2"}</definedName>
    <definedName name="강재DATA">[39]단위수량!$A$4:$Z$7</definedName>
    <definedName name="강재규격">[39]단위수량!$B$4:$B$7</definedName>
    <definedName name="강재운반">[39]가시설수량!$AE$235</definedName>
    <definedName name="갗" localSheetId="0" hidden="1">{#N/A,#N/A,FALSE,"구조1"}</definedName>
    <definedName name="갗" hidden="1">{#N/A,#N/A,FALSE,"구조1"}</definedName>
    <definedName name="갚" localSheetId="0" hidden="1">{#N/A,#N/A,FALSE,"이정표"}</definedName>
    <definedName name="갚" hidden="1">{#N/A,#N/A,FALSE,"이정표"}</definedName>
    <definedName name="개나리">[78]단가!$A$140</definedName>
    <definedName name="개나리12">[73]데이타!$E$31</definedName>
    <definedName name="개나리3">[73]데이타!$E$27</definedName>
    <definedName name="개나리5">[73]데이타!$E$28</definedName>
    <definedName name="개나리7">[73]데이타!$E$29</definedName>
    <definedName name="개나리9">[73]데이타!$E$30</definedName>
    <definedName name="개보지" localSheetId="0" hidden="1">{#N/A,#N/A,FALSE,"배수2"}</definedName>
    <definedName name="개보지" hidden="1">{#N/A,#N/A,FALSE,"배수2"}</definedName>
    <definedName name="개쉬땅1204">[73]데이타!$E$32</definedName>
    <definedName name="개쉬땅1506">[73]데이타!$E$33</definedName>
    <definedName name="갭스" localSheetId="0" hidden="1">{#N/A,#N/A,FALSE,"포장1";#N/A,#N/A,FALSE,"포장1"}</definedName>
    <definedName name="갭스" hidden="1">{#N/A,#N/A,FALSE,"포장1";#N/A,#N/A,FALSE,"포장1"}</definedName>
    <definedName name="갯버들노">[75]식재!$H$156</definedName>
    <definedName name="갯버들재">[75]식재!$F$156</definedName>
    <definedName name="거_44" localSheetId="0">[79]수량산출!$R$20</definedName>
    <definedName name="거_44">[80]수량산출!$R$20</definedName>
    <definedName name="거푸집_합판6회">'[48]8.석축단위(H=1.5M)'!$AY$46</definedName>
    <definedName name="건강보험료">[74]총괄표!$M$23</definedName>
    <definedName name="건설용펌프100경비">[71]중기사용료산출근거!$G$1136</definedName>
    <definedName name="건설용펌프100계">[71]중기사용료산출근거!$G$1145</definedName>
    <definedName name="건설용펌프100노무비">[71]중기사용료산출근거!$G$1140</definedName>
    <definedName name="건설용펌프100재료비">[71]중기사용료산출근거!$G$1144</definedName>
    <definedName name="건설용펌프150경비">[81]중기사용료산출근거!$G$1180</definedName>
    <definedName name="건설용펌프150계">[71]중기사용료산출근거!$G$1160</definedName>
    <definedName name="건설용펌프150노무비">[81]중기사용료산출근거!$G$1184</definedName>
    <definedName name="건설용펌프150재료비">[81]중기사용료산출근거!$G$1188</definedName>
    <definedName name="건설용펌프50경비">[71]중기사용료산출근거!$G$1107</definedName>
    <definedName name="건설용펌프50계">[71]중기사용료산출근거!$G$1116</definedName>
    <definedName name="건설용펌프50노무비">[71]중기사용료산출근거!$G$1111</definedName>
    <definedName name="건설용펌프50재료비">[71]중기사용료산출근거!$G$1115</definedName>
    <definedName name="건설용펌프80경비">[71]중기사용료산출근거!$G$1122</definedName>
    <definedName name="건설용펌프80계">[71]중기사용료산출근거!$G$1131</definedName>
    <definedName name="건설용펌프80노무비">[71]중기사용료산출근거!$G$1126</definedName>
    <definedName name="건설용펌프80재료비">[71]중기사용료산출근거!$G$1130</definedName>
    <definedName name="검증" localSheetId="0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검증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게이트">[82]단가!$B$35</definedName>
    <definedName name="게이트밸브32">'[62]단가 및 재료비'!$S$306</definedName>
    <definedName name="견" localSheetId="0" hidden="1">{#N/A,#N/A,FALSE,"배수2"}</definedName>
    <definedName name="견">#REF!,#REF!</definedName>
    <definedName name="결속선" localSheetId="0">'[12]단가 및 재료비'!$S$125</definedName>
    <definedName name="겹동백1002">[72]수목데이타!$E$145</definedName>
    <definedName name="겹동백1204">[72]수목데이타!$E$146</definedName>
    <definedName name="겹동백1506">[72]수목데이타!$E$147</definedName>
    <definedName name="겹벗R6">[73]데이타!$E$34</definedName>
    <definedName name="겹벗R8">[73]데이타!$E$35</definedName>
    <definedName name="겹철쭉">[36]단가!$A$143</definedName>
    <definedName name="겹철쭉0304">[73]데이타!$E$36</definedName>
    <definedName name="겹철쭉0506">[73]데이타!$E$37</definedName>
    <definedName name="겹철쭉0608">[73]데이타!$E$38</definedName>
    <definedName name="겹철쭉0810">[73]데이타!$E$39</definedName>
    <definedName name="겹철쭉0812">[73]데이타!$E$40</definedName>
    <definedName name="경계">[83]우수받이!$A$63604</definedName>
    <definedName name="경계블럭연장" hidden="1">[84]조명시설!#REF!</definedName>
    <definedName name="경계블럭운반a경비">[12]단가산출2!$AR$635</definedName>
    <definedName name="경계블럭운반a노무비">[12]단가산출2!$AP$635</definedName>
    <definedName name="경계블럭운반a재료비">[12]단가산출2!$AQ$635</definedName>
    <definedName name="경계블럭운반b경비">[12]단가산출2!$AR$636</definedName>
    <definedName name="경계블럭운반b노무비">[12]단가산출2!$AP$636</definedName>
    <definedName name="경계블럭운반b재료비">[12]단가산출2!$AQ$636</definedName>
    <definedName name="경계블럭운반c경비">[12]단가산출2!$AR$637</definedName>
    <definedName name="경계블럭운반c노무비">[12]단가산출2!$AP$637</definedName>
    <definedName name="경계블럭운반c재료비">[12]단가산출2!$AQ$637</definedName>
    <definedName name="경광등">[85]안전시설!$AK$8</definedName>
    <definedName name="경운기1.0경비">[81]중기사용료산출근거!$G$63</definedName>
    <definedName name="경운기1.0계">[71]중기사용료산출근거!$G$43</definedName>
    <definedName name="경운기1.0노무비">[12]중기사용료산출근거!$G$39</definedName>
    <definedName name="경운기1.0재료비">[81]중기사용료산출근거!$G$71</definedName>
    <definedName name="경운기소운반석재류경비">[49]단가산출2!$AR$1791</definedName>
    <definedName name="경운기소운반석재류노무비">[49]단가산출2!$AP$1789</definedName>
    <definedName name="경운기소운반석재류인력노무비">[49]단가산출2!$AP$1794</definedName>
    <definedName name="경운기소운반석재류재료비">[49]단가산출2!$AQ$1790</definedName>
    <definedName name="경운기소운반토사류경비">[49]단가산출2!$AR$1767</definedName>
    <definedName name="경운기소운반토사류노무비">[49]단가산출2!$AP$1765</definedName>
    <definedName name="경운기소운반토사류인력노무비">[49]단가산출2!$AP$1770</definedName>
    <definedName name="경운기소운반토사류재료비">[49]단가산출2!$AQ$1766</definedName>
    <definedName name="경운기운반경비">[62]단가산출2!$AR$1170</definedName>
    <definedName name="경운기운반노무비">[62]단가산출2!$AP$1168</definedName>
    <definedName name="경운기운반재료비">[62]단가산출2!$AQ$1169</definedName>
    <definedName name="경운기인력적재비">[62]단가산출2!$AP$1159</definedName>
    <definedName name="경유" localSheetId="0">'[86].'!$U$33</definedName>
    <definedName name="경유1" localSheetId="0">'[29]단가 및 재료비'!$U$33</definedName>
    <definedName name="경유2">'[29]단가 및 재료비'!$U$33</definedName>
    <definedName name="계수B5">[73]데이타!$E$41</definedName>
    <definedName name="계수B6">[73]데이타!$E$42</definedName>
    <definedName name="계수B8">[73]데이타!$E$43</definedName>
    <definedName name="계전2" localSheetId="0" hidden="1">#REF!</definedName>
    <definedName name="계전2" hidden="1">#REF!</definedName>
    <definedName name="고광3">[73]데이타!$E$44</definedName>
    <definedName name="고광5">[73]데이타!$E$45</definedName>
    <definedName name="고무제접착제">'[49]단가 및 재료비'!$S$163</definedName>
    <definedName name="고무지수링">[12]맨홀기준!$AV$42</definedName>
    <definedName name="고속도러" localSheetId="0" hidden="1">{#N/A,#N/A,FALSE,"구조2"}</definedName>
    <definedName name="고속도러" hidden="1">{#N/A,#N/A,FALSE,"구조2"}</definedName>
    <definedName name="고수호안산석">{"Book1","토공.xls"}</definedName>
    <definedName name="고용보험료">[74]총괄표!$M$21</definedName>
    <definedName name="곡관135.J">[31]진주방향!$AN$355</definedName>
    <definedName name="곡관90.J">[31]진주방향!$AN$348</definedName>
    <definedName name="곰솔2508">[73]데이타!$E$46</definedName>
    <definedName name="곰솔3010">[73]데이타!$E$47</definedName>
    <definedName name="곰솔R10">[72]수목데이타!$E$48</definedName>
    <definedName name="곰솔R12">[72]수목데이타!$E$49</definedName>
    <definedName name="곰솔R15">[72]수목데이타!$E$50</definedName>
    <definedName name="곱" localSheetId="0">[24]DATE!$I$24:$I$85</definedName>
    <definedName name="곱곱">[24]DATE!$I$24:$I$85</definedName>
    <definedName name="공구별관로번호">[87]Sheet1!$A$4:$B$235</definedName>
    <definedName name="공구별도로명">[87]Sheet1!$D$3:$E$103</definedName>
    <definedName name="공기압축기10.3경비">[71]중기사용료산출근거!$G$78</definedName>
    <definedName name="공기압축기10.3계">[71]중기사용료산출근거!$G$87</definedName>
    <definedName name="공기압축기10.3노무비">[71]중기사용료산출근거!$G$82</definedName>
    <definedName name="공기압축기10.3재료비">[71]중기사용료산출근거!$G$86</definedName>
    <definedName name="공기압축기17.0경비">[71]중기사용료산출근거!$G$92</definedName>
    <definedName name="공기압축기17.0계">[71]중기사용료산출근거!$G$101</definedName>
    <definedName name="공기압축기17.0노무비">[71]중기사용료산출근거!$G$96</definedName>
    <definedName name="공기압축기17.0재료비">[71]중기사용료산출근거!$G$100</definedName>
    <definedName name="공기압축기3.5경비">[12]중기사용료산출근거!$G$50</definedName>
    <definedName name="공기압축기3.5계">[71]중기사용료산출근거!$G$58</definedName>
    <definedName name="공기압축기3.5노무비">[12]중기사용료산출근거!$G$54</definedName>
    <definedName name="공기압축기3.5재료비">[12]중기사용료산출근거!$G$58</definedName>
    <definedName name="공기압축기7.1경비">[71]중기사용료산출근거!$G$63</definedName>
    <definedName name="공기압축기7.1계">[71]중기사용료산출근거!$G$72</definedName>
    <definedName name="공기압축기7.1노무비">[71]중기사용료산출근거!$G$67</definedName>
    <definedName name="공기압축기7.1재료비">[71]중기사용료산출근거!$G$71</definedName>
    <definedName name="공사금액">[88]평가데이터!$R$6:$R$8</definedName>
    <definedName name="공제" hidden="1">[89]조명시설!#REF!</definedName>
    <definedName name="관">[24]DATE!$E$24:$E$85</definedName>
    <definedName name="관갉" localSheetId="0">#REF!,#REF!,#REF!</definedName>
    <definedName name="관갉">#REF!,#REF!,#REF!</definedName>
    <definedName name="관경03">[90]계수시트!$B$67</definedName>
    <definedName name="관경06">[90]계수시트!$B$70</definedName>
    <definedName name="관경08">[90]계수시트!$B$71</definedName>
    <definedName name="관경10">[90]계수시트!$B$63</definedName>
    <definedName name="관경15">[90]계수시트!$B$65</definedName>
    <definedName name="관경5" localSheetId="0">[90]계수시트!$B$59</definedName>
    <definedName name="관경6">[90]계수시트!$B$60</definedName>
    <definedName name="관경7">[90]계수시트!$B$61</definedName>
    <definedName name="관경8">[90]계수시트!$B$62</definedName>
    <definedName name="관계단노">[75]시설물!$H$294</definedName>
    <definedName name="관계단재">[75]시설물!$F$294</definedName>
    <definedName name="관급" localSheetId="0">#REF!,#REF!,#REF!</definedName>
    <definedName name="관급1" localSheetId="0">#REF!,#REF!,#REF!</definedName>
    <definedName name="관급1">#REF!,#REF!,#REF!</definedName>
    <definedName name="관급자재대1">[74]총괄표!$M$49</definedName>
    <definedName name="관급자재집계표">[0]!관급자재집계표</definedName>
    <definedName name="관노03">[90]계수시트!$B$39</definedName>
    <definedName name="관노06">[90]계수시트!$B$42</definedName>
    <definedName name="관노08">[90]계수시트!$B$43</definedName>
    <definedName name="관노10">[90]계수시트!$B$35</definedName>
    <definedName name="관노15">[90]계수시트!$B$37</definedName>
    <definedName name="관노5">[90]계수시트!$B$31</definedName>
    <definedName name="관노6">[90]계수시트!$B$32</definedName>
    <definedName name="관노7">[90]계수시트!$B$33</definedName>
    <definedName name="관노8">[90]계수시트!$B$34</definedName>
    <definedName name="관로" localSheetId="0" hidden="1">{#N/A,#N/A,FALSE,"배수2"}</definedName>
    <definedName name="관로" hidden="1">{#N/A,#N/A,FALSE,"배수2"}</definedName>
    <definedName name="관재03">[90]계수시트!$B$53</definedName>
    <definedName name="관재06">[90]계수시트!$B$56</definedName>
    <definedName name="관재08">[90]계수시트!$B$57</definedName>
    <definedName name="관재10">[90]계수시트!$B$49</definedName>
    <definedName name="관재15">[90]계수시트!$B$51</definedName>
    <definedName name="관재5">[90]계수시트!$B$45</definedName>
    <definedName name="관재6">[90]계수시트!$B$46</definedName>
    <definedName name="관재7">[90]계수시트!$B$47</definedName>
    <definedName name="관재8">[90]계수시트!$B$48</definedName>
    <definedName name="관찰4경">[75]시설물!$J$357</definedName>
    <definedName name="관찰4노">[75]시설물!$H$357</definedName>
    <definedName name="관찰4재">[75]시설물!$F$357</definedName>
    <definedName name="관찰다리노">[75]시설물!$H$383</definedName>
    <definedName name="관찰다리재">[75]시설물!$F$383</definedName>
    <definedName name="관찰로경">[75]시설물!$J$370</definedName>
    <definedName name="관찰로노">[75]시설물!$H$370</definedName>
    <definedName name="관찰로재">[75]시설물!$F$370</definedName>
    <definedName name="관치수">'[91]2호맨홀공제수량'!$A$5:$C$11</definedName>
    <definedName name="광나무1003">[72]수목데이타!$E$51</definedName>
    <definedName name="광나무1203">[72]수목데이타!$E$52</definedName>
    <definedName name="광나무1506">[72]수목데이타!$E$53</definedName>
    <definedName name="광편백0405">[72]수목데이타!$E$153</definedName>
    <definedName name="광편백0507">[72]수목데이타!$E$154</definedName>
    <definedName name="광편백0509">[72]수목데이타!$E$155</definedName>
    <definedName name="교대펄근집계" localSheetId="0" hidden="1">{#N/A,#N/A,FALSE,"배수1"}</definedName>
    <definedName name="교대펄근집계" hidden="1">{#N/A,#N/A,FALSE,"배수1"}</definedName>
    <definedName name="구상나무1505">[72]수목데이타!$E$69</definedName>
    <definedName name="구상나무2008">[72]수목데이타!$E$70</definedName>
    <definedName name="구상나무2510">[72]수목데이타!$E$71</definedName>
    <definedName name="구상나무3012">[72]수목데이타!$E$72</definedName>
    <definedName name="구조물깨기0.4기계경비">[11]단가산출2!$AR$1019</definedName>
    <definedName name="구조물깨기0.4기계노무비">[11]단가산출2!$AP$1017</definedName>
    <definedName name="구조물깨기0.4기계재료비">[11]단가산출2!$AQ$1018</definedName>
    <definedName name="구조물깨기0.4브레이커기계경비">[11]단가산출2!$AR$1020</definedName>
    <definedName name="구조물깨기0.4작업보조원노무비">[11]단가산출2!$AP$1023</definedName>
    <definedName name="구조물깨기0.4치즐재료비">[11]단가산출2!$AQ$1026</definedName>
    <definedName name="구조물깨기0.7기계경비">[11]단가산출2!$AR$995</definedName>
    <definedName name="구조물깨기0.7기계노무비">[11]단가산출2!$AP$993</definedName>
    <definedName name="구조물깨기0.7기계재료비">[11]단가산출2!$AQ$994</definedName>
    <definedName name="구조물깨기0.7브레이커기계경비">[11]단가산출2!$AR$996</definedName>
    <definedName name="구조물깨기0.7작업보조원노무비">[11]단가산출2!$AP$999</definedName>
    <definedName name="구조물깨기0.7치즐재료비">[11]단가산출2!$AQ$1002</definedName>
    <definedName name="구조물헐기무콘0.7기계경비">[62]단가산출2!$AR$1547</definedName>
    <definedName name="구조물헐기무콘0.7기계노무비">[62]단가산출2!$AP$1545</definedName>
    <definedName name="구조물헐기무콘0.7기계재료비">[62]단가산출2!$AQ$1546</definedName>
    <definedName name="구조물헐기무콘인력노무비">[62]단가산출2!$AP$1550</definedName>
    <definedName name="구조물헐기무콘재료비">[62]단가산출2!$AQ$1553</definedName>
    <definedName name="구조물헐기철콘0.7기계경비">[62]단가산출2!$AR$1571</definedName>
    <definedName name="구조물헐기철콘0.7기계노무비">[62]단가산출2!$AP$1569</definedName>
    <definedName name="구조물헐기철콘0.7기계재료비">[62]단가산출2!$AQ$1570</definedName>
    <definedName name="구조물헐기철콘노무비">[62]단가산출2!$AP$1574</definedName>
    <definedName name="구조물헐기철콘재료비">[62]단가산출2!$AQ$1577</definedName>
    <definedName name="구조용각형강관">'[49]단가 및 재료비'!$S$161</definedName>
    <definedName name="구종물" localSheetId="0" hidden="1">{#N/A,#N/A,FALSE,"속도"}</definedName>
    <definedName name="구종물" hidden="1">{#N/A,#N/A,FALSE,"속도"}</definedName>
    <definedName name="권">[92]DATE!$I$24:$I$85</definedName>
    <definedName name="권권">[93]DATE!$I$24:$I$85</definedName>
    <definedName name="궤도공" localSheetId="0">'[12]단가 및 재료비'!$AA$77</definedName>
    <definedName name="규격" localSheetId="0">[24]DATE!$C$24:$C$85</definedName>
    <definedName name="그라우팅믹서2경비">[71]중기사용료산출근거!$G$107</definedName>
    <definedName name="그라우팅믹서2계">[71]중기사용료산출근거!$G$116</definedName>
    <definedName name="그라우팅믹서2노무비">[71]중기사용료산출근거!$G$111</definedName>
    <definedName name="그라우팅믹서2재료비">[71]중기사용료산출근거!$G$115</definedName>
    <definedName name="그라우팅펌프30경비">[71]중기사용료산출근거!$G$121</definedName>
    <definedName name="그라우팅펌프30계">[71]중기사용료산출근거!$G$130</definedName>
    <definedName name="그라우팅펌프30노무비">[71]중기사용료산출근거!$G$125</definedName>
    <definedName name="그라우팅펌프30재료비">[71]중기사용료산출근거!$G$129</definedName>
    <definedName name="그레이팅" localSheetId="0" hidden="1">{#N/A,#N/A,FALSE,"토공2"}</definedName>
    <definedName name="그레이팅" hidden="1">{#N/A,#N/A,FALSE,"토공2"}</definedName>
    <definedName name="글립" localSheetId="0" hidden="1">{#N/A,#N/A,FALSE,"포장2"}</definedName>
    <definedName name="글립" hidden="1">{#N/A,#N/A,FALSE,"포장2"}</definedName>
    <definedName name="금송1006">[72]수목데이타!$E$73</definedName>
    <definedName name="금송1208">[72]수목데이타!$E$74</definedName>
    <definedName name="금송1510">[72]수목데이타!$E$75</definedName>
    <definedName name="기Q">"기성세부내역서!$B$89"</definedName>
    <definedName name="기본" localSheetId="0">[94]데리네이타현황!$A$4,[94]데리네이타현황!$A$2,[94]데리네이타현황!$A$1,[94]데리네이타현황!$A$279,[94]데리네이타현황!$A:$A</definedName>
    <definedName name="기본1">[94]데리네이타현황!$A$4,[94]데리네이타현황!$A$2,[94]데리네이타현황!$A$1,[94]데리네이타현황!$A$279,[94]데리네이타현황!$A:$A</definedName>
    <definedName name="기초교직">9</definedName>
    <definedName name="기초교축">9</definedName>
    <definedName name="기초폭교직">9</definedName>
    <definedName name="기초폭교축">9</definedName>
    <definedName name="기초피복">0.1</definedName>
    <definedName name="기층굴삭기0.7부설기계경비">[11]단가산출1!$AR$781</definedName>
    <definedName name="기층굴삭기0.7부설기계노무비">[11]단가산출1!$AP$779</definedName>
    <definedName name="기층굴삭기0.7부설기계재료비">[11]단가산출1!$AQ$780</definedName>
    <definedName name="기층굴삭기0.7부설인력노무비계">[11]단가산출1!$AO$784</definedName>
    <definedName name="기층굴삭기0.7살수경비">[11]단가산출1!$AR$815</definedName>
    <definedName name="기층굴삭기0.7살수노무비">[11]단가산출1!$AP$813</definedName>
    <definedName name="기층굴삭기0.7살수재료비">[11]단가산출1!$AQ$814</definedName>
    <definedName name="기층굴삭기0.7전압단뎀경비">[11]단가산출1!$AR$803</definedName>
    <definedName name="기층굴삭기0.7전압단뎀노무비">[11]단가산출1!$AP$801</definedName>
    <definedName name="기층굴삭기0.7전압단뎀재료비">[11]단가산출1!$AQ$802</definedName>
    <definedName name="기층굴삭기0.7전압마카담경비">[11]단가산출1!$AR$792</definedName>
    <definedName name="기층굴삭기0.7전압마카담노무비">[11]단가산출1!$AP$790</definedName>
    <definedName name="기층굴삭기0.7전압마카담재료비">[11]단가산출1!$AQ$791</definedName>
    <definedName name="기층굴삭기0.7전압타이어경비">[11]단가산출1!$AR$809</definedName>
    <definedName name="기층굴삭기0.7전압타이어노무비">[11]단가산출1!$AP$807</definedName>
    <definedName name="기층굴삭기0.7전압타이어재료비">[11]단가산출1!$AQ$808</definedName>
    <definedName name="기층기계인력노무비">[49]단가산출1!$AO$400</definedName>
    <definedName name="기층살수5500경비">[49]단가산출1!$AR$425</definedName>
    <definedName name="기층살수5500노무비">[49]단가산출1!$AP$423</definedName>
    <definedName name="기층살수5500재료비">[49]단가산출1!$AQ$424</definedName>
    <definedName name="기층소규모10이상노무비">[49]단가산출1!$AO$811</definedName>
    <definedName name="기층소규모10이상살수노무비">[49]단가산출1!$AP$822</definedName>
    <definedName name="기층소규모10이하노무비">[49]단가산출1!$AO$764</definedName>
    <definedName name="기층소규모살수노무비">[49]단가산출1!$AP$774</definedName>
    <definedName name="기층소규모전압경비">[11]단가산출1!$AR$857</definedName>
    <definedName name="기층소규모전압노무비">[11]단가산출1!$AP$855</definedName>
    <definedName name="기층소규모전압재료비">[11]단가산출1!$AQ$856</definedName>
    <definedName name="기층소형인력노무비">[12]단가산출1!$AO$488</definedName>
    <definedName name="기층인력살수노무비계">[11]단가산출1!$AO$835</definedName>
    <definedName name="기층인력전압경비">[11]단가산출1!$AR$832</definedName>
    <definedName name="기층인력전압노무비">[11]단가산출1!$AP$830</definedName>
    <definedName name="기층인력전압재료비">[11]단가산출1!$AQ$831</definedName>
    <definedName name="기층인력포설노무비계">[11]단가산출1!$AO$825</definedName>
    <definedName name="기층전압마캐덤8톤경비">[49]단가산출1!$AR$407</definedName>
    <definedName name="기층전압마캐덤8톤노무비">[49]단가산출1!$AP$405</definedName>
    <definedName name="기층전압마캐덤8톤재료비">[49]단가산출1!$AQ$406</definedName>
    <definedName name="기층전압타이어8톤노무비">[49]단가산출1!$AP$417</definedName>
    <definedName name="기층조합0.2경비">[49]단가산출1!$AR$498</definedName>
    <definedName name="기층조합0.2노무비">[49]단가산출1!$AP$498</definedName>
    <definedName name="기층조합0.2재료비">[49]단가산출1!$AQ$498</definedName>
    <definedName name="기층조합0.4경비">[49]단가산출1!$AR$596</definedName>
    <definedName name="기층조합0.4노무비">[49]단가산출1!$AP$596</definedName>
    <definedName name="기층조합0.4재료비">[49]단가산출1!$AQ$596</definedName>
    <definedName name="기층조합0.7경비">[49]단가산출1!$AR$694</definedName>
    <definedName name="기층조합0.7노무비">[49]단가산출1!$AP$694</definedName>
    <definedName name="기층조합0.7재료비">[49]단가산출1!$AQ$694</definedName>
    <definedName name="기층조합살수노무비">[49]단가산출1!$AP$513</definedName>
    <definedName name="기층진동2.5톤경비">[49]단가산출1!$AR$505</definedName>
    <definedName name="기층진동2.5톤노무비">[49]단가산출1!$AP$503</definedName>
    <definedName name="기층진동2.5톤재료비">[49]단가산출1!$AQ$504</definedName>
    <definedName name="기층진동경비">[12]단가산출1!$AR$498</definedName>
    <definedName name="기층진동노무비">[12]단가산출1!$AP$496</definedName>
    <definedName name="기층진동재료비">[12]단가산출1!$AQ$497</definedName>
    <definedName name="기층타이어8톤경비">[49]단가산출1!$AR$419</definedName>
    <definedName name="기층타이어8톤재료비">[49]단가산출1!$AQ$418</definedName>
    <definedName name="기층포설휘니셔경비">[49]단가산출1!$AR$395</definedName>
    <definedName name="기층포설휘니셔노무비">[49]단가산출1!$AP$393</definedName>
    <definedName name="기층포설휘니셔재료비">[49]단가산출1!$AQ$394</definedName>
    <definedName name="기타자재" localSheetId="0">심사결과!기타자재</definedName>
    <definedName name="기타자재">[0]!기타자재</definedName>
    <definedName name="김성겸" localSheetId="0" hidden="1">{#N/A,#N/A,FALSE,"이정표"}</definedName>
    <definedName name="김성겸" hidden="1">{#N/A,#N/A,FALSE,"이정표"}</definedName>
    <definedName name="김정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김종현" localSheetId="0">[19]Sheet1!$G$48</definedName>
    <definedName name="김태주" localSheetId="0" hidden="1">{#N/A,#N/A,FALSE,"구조1"}</definedName>
    <definedName name="김태주" hidden="1">{#N/A,#N/A,FALSE,"구조1"}</definedName>
    <definedName name="깍기경">[90]계수시트!$B$88</definedName>
    <definedName name="깍기노">[90]계수시트!$B$86</definedName>
    <definedName name="깍기재">[90]계수시트!$B$87</definedName>
    <definedName name="깬돌" localSheetId="0">'[48]8.석축단위(H=1.5M)'!$AY$40</definedName>
    <definedName name="깬돌">'[12]단가 및 재료비'!$S$206</definedName>
    <definedName name="깬잡석">'[12]단가 및 재료비'!$S$130</definedName>
    <definedName name="꽃복숭아R3">[72]수목데이타!$E$58</definedName>
    <definedName name="꽃복숭아R4">[72]수목데이타!$E$59</definedName>
    <definedName name="꽃복숭아R5">[72]수목데이타!$E$60</definedName>
    <definedName name="꽃사과">[36]단가!$A$130</definedName>
    <definedName name="꽃사과R10">[72]수목데이타!$E$64</definedName>
    <definedName name="꽃사과R4">[72]수목데이타!$E$61</definedName>
    <definedName name="꽃사과R6">[72]수목데이타!$E$62</definedName>
    <definedName name="꽃사과R8">[72]수목데이타!$E$63</definedName>
    <definedName name="꽃아그배R10">[72]수목데이타!$E$68</definedName>
    <definedName name="꽃아그배R4">[72]수목데이타!$E$65</definedName>
    <definedName name="꽃아그배R6">[72]수목데이타!$E$66</definedName>
    <definedName name="꽃아그배R8">[72]수목데이타!$E$67</definedName>
    <definedName name="꽝꽝0304">[72]수목데이타!$E$54</definedName>
    <definedName name="꽝꽝0406">[72]수목데이타!$E$55</definedName>
    <definedName name="꽝꽝0508">[72]수목데이타!$E$56</definedName>
    <definedName name="꽝꽝0610">[72]수목데이타!$E$57</definedName>
    <definedName name="ㄳㄱ" localSheetId="0" hidden="1">{#N/A,#N/A,FALSE,"단가표지"}</definedName>
    <definedName name="ㄳㄱ" hidden="1">{#N/A,#N/A,FALSE,"단가표지"}</definedName>
    <definedName name="ㄳㄳ" localSheetId="0" hidden="1">{#N/A,#N/A,FALSE,"포장2"}</definedName>
    <definedName name="ㄳㄳ" hidden="1">{#N/A,#N/A,FALSE,"포장2"}</definedName>
    <definedName name="ㄴ" localSheetId="0">[52]Sheet1!$A$37</definedName>
    <definedName name="ㄴ">[0]!ㄴ</definedName>
    <definedName name="ㄴㄴㄴ" localSheetId="0" hidden="1">{#N/A,#N/A,FALSE,"골재소요량";#N/A,#N/A,FALSE,"골재소요량"}</definedName>
    <definedName name="ㄴㄴㄴ" hidden="1">{#N/A,#N/A,FALSE,"배수1"}</definedName>
    <definedName name="ㄴㄴㄴㄴㄴㄴㄴㄴ" localSheetId="0" hidden="1">{#N/A,#N/A,FALSE,"단가표지"}</definedName>
    <definedName name="ㄴㄴㄴㄴㄴㄴㄴㄴ" hidden="1">{#N/A,#N/A,FALSE,"단가표지"}</definedName>
    <definedName name="ㄴㄴㅀㅇㅇㅀ" localSheetId="0" hidden="1">{#N/A,#N/A,FALSE,"부대1"}</definedName>
    <definedName name="ㄴㄴㅀㅇㅇㅀ" hidden="1">{#N/A,#N/A,FALSE,"부대1"}</definedName>
    <definedName name="ㄴㄹ">{"Book1","토공.xls"}</definedName>
    <definedName name="ㄴㄹㄴ" localSheetId="0" hidden="1">{#N/A,#N/A,FALSE,"단가표지"}</definedName>
    <definedName name="ㄴㄹㄴ" hidden="1">{#N/A,#N/A,FALSE,"단가표지"}</definedName>
    <definedName name="ㄴㄹㄴ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ㄴ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ㄴㄹ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ㅇ" localSheetId="0" hidden="1">{#N/A,#N/A,FALSE,"포장2"}</definedName>
    <definedName name="ㄴㄹㅇ" hidden="1">{#N/A,#N/A,FALSE,"포장2"}</definedName>
    <definedName name="ㄴㅁㅇㄴㅁㅇ" localSheetId="0" hidden="1">{#N/A,#N/A,FALSE,"배수1"}</definedName>
    <definedName name="ㄴㅁㅇㄴㅁㅇ" hidden="1">{#N/A,#N/A,FALSE,"배수1"}</definedName>
    <definedName name="ㄴㅅㅎㅇㅎㄹㅇ" localSheetId="0" hidden="1">{#N/A,#N/A,FALSE,"배수2"}</definedName>
    <definedName name="ㄴㅅㅎㅇㅎㄹㅇ" hidden="1">{#N/A,#N/A,FALSE,"배수2"}</definedName>
    <definedName name="ㄴㅇ" localSheetId="0" hidden="1">{#N/A,#N/A,FALSE,"구조1"}</definedName>
    <definedName name="ㄴㅇㄹ" localSheetId="0" hidden="1">{#N/A,#N/A,FALSE,"포장2"}</definedName>
    <definedName name="ㄴㅇㄹ" hidden="1">{#N/A,#N/A,FALSE,"포장2"}</definedName>
    <definedName name="ㄴ퓽ㅋ" localSheetId="0" hidden="1">{#N/A,#N/A,FALSE,"구조2"}</definedName>
    <definedName name="ㄴ퓽ㅋ" hidden="1">{#N/A,#N/A,FALSE,"구조2"}</definedName>
    <definedName name="낙상홍1004">[72]수목데이타!$E$76</definedName>
    <definedName name="낙상홍1506">[72]수목데이타!$E$77</definedName>
    <definedName name="낙상홍1808">[72]수목데이타!$E$78</definedName>
    <definedName name="낙상홍2010">[72]수목데이타!$E$79</definedName>
    <definedName name="낙상홍2515">[72]수목데이타!$E$80</definedName>
    <definedName name="낙서방지용도료">'[11]단가 및 재료비'!$S$212</definedName>
    <definedName name="낙우송R10">[72]수목데이타!$E$84</definedName>
    <definedName name="낙우송R12">[72]수목데이타!$E$85</definedName>
    <definedName name="낙우송R5">[72]수목데이타!$E$81</definedName>
    <definedName name="낙우송R6">[72]수목데이타!$E$82</definedName>
    <definedName name="낙우송R8">[72]수목데이타!$E$83</definedName>
    <definedName name="낙차공" localSheetId="0" hidden="1">{#N/A,#N/A,FALSE,"2~8번"}</definedName>
    <definedName name="낙차공" hidden="1">{#N/A,#N/A,FALSE,"2~8번"}</definedName>
    <definedName name="낙하물방지">[25]진주방향!$AS$440</definedName>
    <definedName name="낙하물방지.">[25]마산방향!$AS$453</definedName>
    <definedName name="난_수" localSheetId="0">[79]수량산출!$R$39</definedName>
    <definedName name="난_수">[80]수량산출!$R$39</definedName>
    <definedName name="남해금강시설">[95]원내역!$A$3:$N$1699</definedName>
    <definedName name="남해금강식재">[95]원내역!$A$3:$N$1699</definedName>
    <definedName name="내부코너패널">'[12]단가 및 재료비'!$S$162</definedName>
    <definedName name="냉장고" localSheetId="0" hidden="1">{#N/A,#N/A,FALSE,"배수2"}</definedName>
    <definedName name="냉장고" hidden="1">{#N/A,#N/A,FALSE,"배수2"}</definedName>
    <definedName name="노르웨이R12">[72]수목데이타!$E$90</definedName>
    <definedName name="노르웨이R15">[72]수목데이타!$E$91</definedName>
    <definedName name="노르웨이R4">[72]수목데이타!$E$86</definedName>
    <definedName name="노르웨이R5">[72]수목데이타!$E$87</definedName>
    <definedName name="노르웨이R6">[72]수목데이타!$E$88</definedName>
    <definedName name="노르웨이R8">[72]수목데이타!$E$89</definedName>
    <definedName name="노면파쇄1.0L200500경비">[11]단가산출2!$AR$528</definedName>
    <definedName name="노면파쇄1.0L200500노무비">[11]단가산출2!$AP$528</definedName>
    <definedName name="노면파쇄1.0L200500재료비">[11]단가산출2!$AQ$528</definedName>
    <definedName name="노면파쇄1.0L200경비">[11]단가산출2!$AR$552</definedName>
    <definedName name="노면파쇄1.0L200노무비">[11]단가산출2!$AP$552</definedName>
    <definedName name="노면파쇄1.0L200재료비">[11]단가산출2!$AQ$552</definedName>
    <definedName name="노면파쇄1.0L500경비">[11]단가산출2!$AR$504</definedName>
    <definedName name="노면파쇄1.0L500노무비">[11]단가산출2!$AP$504</definedName>
    <definedName name="노면파쇄1.0L500재료비">[11]단가산출2!$AQ$504</definedName>
    <definedName name="노면파쇄1경비">[49]단가산출2!$AR$2147</definedName>
    <definedName name="노면파쇄1노무비">[49]단가산출2!$AP$2145</definedName>
    <definedName name="노면파쇄1재료비">[49]단가산출2!$AQ$2146</definedName>
    <definedName name="노면파쇄2.0L200500경비">[11]단가산출2!$AR$600</definedName>
    <definedName name="노면파쇄2.0L200500노무비">[11]단가산출2!$AP$600</definedName>
    <definedName name="노면파쇄2.0L200500재료비">[11]단가산출2!$AQ$600</definedName>
    <definedName name="노면파쇄2.0L200경비">[11]단가산출2!$AR$624</definedName>
    <definedName name="노면파쇄2.0L200노무비">[11]단가산출2!$AP$624</definedName>
    <definedName name="노면파쇄2.0L200재료비">[11]단가산출2!$AQ$624</definedName>
    <definedName name="노면파쇄2.0L500경비">[11]단가산출2!$AR$576</definedName>
    <definedName name="노면파쇄2.0L500노무비">[11]단가산출2!$AP$576</definedName>
    <definedName name="노면파쇄2.0L500재료비">[11]단가산출2!$AQ$576</definedName>
    <definedName name="노면파쇄2경비">[49]단가산출2!$AR$2172</definedName>
    <definedName name="노면파쇄2노무비">[49]단가산출2!$AP$2170</definedName>
    <definedName name="노면파쇄2재료비">[49]단가산출2!$AQ$2171</definedName>
    <definedName name="노면파쇄5경비">[12]단가산출2!$AR$690</definedName>
    <definedName name="노면파쇄5노무비">[12]단가산출2!$AP$690</definedName>
    <definedName name="노면파쇄5재료비">[12]단가산출2!$AQ$690</definedName>
    <definedName name="노면파쇄기1.0경비">[81]중기사용료산출근거!$G$165</definedName>
    <definedName name="노면파쇄기1.0계">[71]중기사용료산출근거!$G$145</definedName>
    <definedName name="노면파쇄기1.0노무비">[81]중기사용료산출근거!$G$169</definedName>
    <definedName name="노면파쇄기1.0재료비">[81]중기사용료산출근거!$G$173</definedName>
    <definedName name="노면파쇄기2.0경비">[81]중기사용료산출근거!$G$179</definedName>
    <definedName name="노면파쇄기2.0계">[71]중기사용료산출근거!$G$159</definedName>
    <definedName name="노면파쇄기2.0노무비">[81]중기사용료산출근거!$G$183</definedName>
    <definedName name="노면파쇄기2.0재료비">[81]중기사용료산출근거!$G$187</definedName>
    <definedName name="노반준비다짐진동경비">[11]단가산출2!$AR$853</definedName>
    <definedName name="노반준비다짐진동노무비">[11]단가산출2!$AP$851</definedName>
    <definedName name="노반준비다짐진동재료비">[11]단가산출2!$AQ$852</definedName>
    <definedName name="노반준비다짐타이어경비">[11]단가산출2!$AR$860</definedName>
    <definedName name="노반준비다짐타이어노무비">[11]단가산출2!$AP$858</definedName>
    <definedName name="노반준비다짐타이어재료비">[11]단가산출2!$AQ$859</definedName>
    <definedName name="노반준비절토부다짐진동경비">[11]단가산출2!$AR$789</definedName>
    <definedName name="노반준비절토부다짐진동노무비">[11]단가산출2!$AP$787</definedName>
    <definedName name="노반준비절토부다짐진동재료비">[11]단가산출2!$AQ$788</definedName>
    <definedName name="노반준비절토부다짐타이어경비">[11]단가산출2!$AR$802</definedName>
    <definedName name="노반준비절토부다짐타이어노무비">[11]단가산출2!$AP$800</definedName>
    <definedName name="노반준비절토부다짐타이어재료비">[11]단가산출2!$AQ$801</definedName>
    <definedName name="노반준비절토부포설경비">[11]단가산출2!$AR$781</definedName>
    <definedName name="노반준비절토부포설노무비">[11]단가산출2!$AP$779</definedName>
    <definedName name="노반준비절토부포설재료비">[11]단가산출2!$AQ$780</definedName>
    <definedName name="녹막이페인트" localSheetId="0">'[49]단가 및 재료비'!$S$187</definedName>
    <definedName name="눈주목">[36]단가!$A$134</definedName>
    <definedName name="눈향">[78]단가!$A$135</definedName>
    <definedName name="눈향L06">[72]수목데이타!$E$92</definedName>
    <definedName name="눈향L08">[72]수목데이타!$E$93</definedName>
    <definedName name="눈향L10">[72]수목데이타!$E$94</definedName>
    <definedName name="눈향L14">[72]수목데이타!$E$95</definedName>
    <definedName name="눈향L20">[72]수목데이타!$E$96</definedName>
    <definedName name="느릅">[36]단가!$A$103</definedName>
    <definedName name="느릅R10">[72]수목데이타!$E$100</definedName>
    <definedName name="느릅R4">[72]수목데이타!$E$97</definedName>
    <definedName name="느릅R5">[72]수목데이타!$E$98</definedName>
    <definedName name="느릅R8">[72]수목데이타!$E$99</definedName>
    <definedName name="느티10">[36]단가!$A$106</definedName>
    <definedName name="느티15">[36]단가!$A$105</definedName>
    <definedName name="느티20">[36]단가!$A$104</definedName>
    <definedName name="느티8">[36]단가!$A$107</definedName>
    <definedName name="느티R10">[72]수목데이타!$E$104</definedName>
    <definedName name="느티R12">[72]수목데이타!$E$105</definedName>
    <definedName name="느티R15">[72]수목데이타!$E$106</definedName>
    <definedName name="느티R18">[72]수목데이타!$E$107</definedName>
    <definedName name="느티R20">[72]수목데이타!$E$108</definedName>
    <definedName name="느티R25">[72]수목데이타!$E$109</definedName>
    <definedName name="느티R30">[72]수목데이타!$E$110</definedName>
    <definedName name="느티R5">[72]수목데이타!$E$101</definedName>
    <definedName name="느티R6">[72]수목데이타!$E$102</definedName>
    <definedName name="느티R8">[72]수목데이타!$E$103</definedName>
    <definedName name="능소화R2">[72]수목데이타!$E$111</definedName>
    <definedName name="능소화R4">[72]수목데이타!$E$112</definedName>
    <definedName name="능소화R6">[72]수목데이타!$E$113</definedName>
    <definedName name="능형철망">'[49]단가 및 재료비'!$S$162</definedName>
    <definedName name="니보지" localSheetId="0" hidden="1">{#N/A,#N/A,FALSE,"포장2"}</definedName>
    <definedName name="니보지" hidden="1">{#N/A,#N/A,FALSE,"포장2"}</definedName>
    <definedName name="니조개" localSheetId="0" hidden="1">{#N/A,#N/A,FALSE,"부대2"}</definedName>
    <definedName name="니조개" hidden="1">{#N/A,#N/A,FALSE,"부대2"}</definedName>
    <definedName name="ㄷ5">[96]공동내역!$A$3:$N$44</definedName>
    <definedName name="ㄷ6">'[96]공동내역 (2)'!$A$3:$N$70</definedName>
    <definedName name="ㄷㄳㅅㄷㄱ" localSheetId="0" hidden="1">{#N/A,#N/A,FALSE,"2~8번"}</definedName>
    <definedName name="ㄷㄳㅅㄷㄱ" hidden="1">{#N/A,#N/A,FALSE,"2~8번"}</definedName>
    <definedName name="ㄷㄷㄷ" localSheetId="0">'[50]ABUT수량-A1'!$T$25</definedName>
    <definedName name="ㄷㄷㄷ">'[51]ABUT수량-A1'!$T$25</definedName>
    <definedName name="ㄷㅅ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ㅅ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ㅈ" localSheetId="0" hidden="1">{#N/A,#N/A,FALSE,"토공2"}</definedName>
    <definedName name="ㄷㅈ" hidden="1">{#N/A,#N/A,FALSE,"토공2"}</definedName>
    <definedName name="ㄷㅈㄱㄷㅈ" localSheetId="0" hidden="1">{#N/A,#N/A,FALSE,"혼합골재"}</definedName>
    <definedName name="ㄷㅈㄱㄷㅈ" hidden="1">{#N/A,#N/A,FALSE,"혼합골재"}</definedName>
    <definedName name="ㄷㅈㄷ" localSheetId="0" hidden="1">{#N/A,#N/A,FALSE,"이정표"}</definedName>
    <definedName name="ㄷㅈㄷ" hidden="1">{#N/A,#N/A,FALSE,"이정표"}</definedName>
    <definedName name="ㄷㅈㄷㅈㄷ" localSheetId="0" hidden="1">{#N/A,#N/A,FALSE,"조골재"}</definedName>
    <definedName name="ㄷㅈㄷㅈㄷ" hidden="1">{#N/A,#N/A,FALSE,"조골재"}</definedName>
    <definedName name="ㄷㅈㅂㄱㅈㅂㄷㄱ" localSheetId="0" hidden="1">{#N/A,#N/A,FALSE,"골재소요량";#N/A,#N/A,FALSE,"골재소요량"}</definedName>
    <definedName name="ㄷㅈㅂㄱㅈㅂㄷㄱ" hidden="1">{#N/A,#N/A,FALSE,"골재소요량";#N/A,#N/A,FALSE,"골재소요량"}</definedName>
    <definedName name="ㄷㅈㅎㅁㅋ" localSheetId="0" hidden="1">{#N/A,#N/A,FALSE,"토공2"}</definedName>
    <definedName name="ㄷㅈㅎㅁㅋ" hidden="1">{#N/A,#N/A,FALSE,"토공2"}</definedName>
    <definedName name="ㄷㅎ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ㄹㅇ" localSheetId="0" hidden="1">#REF!</definedName>
    <definedName name="ㄷㅎㄹㅇ" hidden="1">#REF!</definedName>
    <definedName name="단가2" localSheetId="0">#REF!,#REF!</definedName>
    <definedName name="단가2">#REF!,#REF!</definedName>
    <definedName name="단가비교표" localSheetId="0">#REF!,#REF!</definedName>
    <definedName name="단가비교표">#REF!,#REF!</definedName>
    <definedName name="단관M" localSheetId="0">[24]DATE!$H$24:$H$85</definedName>
    <definedName name="단위수량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단위중량" localSheetId="0">2.5</definedName>
    <definedName name="달력" localSheetId="0" hidden="1">{#N/A,#N/A,FALSE,"배수2"}</definedName>
    <definedName name="달력" hidden="1">{#N/A,#N/A,FALSE,"배수2"}</definedName>
    <definedName name="담쟁이L03">[72]수목데이타!$E$114</definedName>
    <definedName name="대구경천공" localSheetId="0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localSheetId="0" hidden="1">{#N/A,#N/A,TRUE,"총괄"}</definedName>
    <definedName name="대리석포장" hidden="1">{#N/A,#N/A,TRUE,"총괄"}</definedName>
    <definedName name="대상" localSheetId="0" hidden="1">{#N/A,#N/A,FALSE,"포장1";#N/A,#N/A,FALSE,"포장1"}</definedName>
    <definedName name="대상" hidden="1">{#N/A,#N/A,FALSE,"포장1";#N/A,#N/A,FALSE,"포장1"}</definedName>
    <definedName name="대왕참R10">[72]수목데이타!$E$118</definedName>
    <definedName name="대왕참R4">[72]수목데이타!$E$115</definedName>
    <definedName name="대왕참R6">[72]수목데이타!$E$116</definedName>
    <definedName name="대왕참R8">[72]수목데이타!$E$117</definedName>
    <definedName name="대체도로" localSheetId="0" hidden="1">{#N/A,#N/A,FALSE,"토공2"}</definedName>
    <definedName name="대체도로" hidden="1">{#N/A,#N/A,FALSE,"토공2"}</definedName>
    <definedName name="대추">[36]단가!$A$108</definedName>
    <definedName name="대추R10">[72]수목데이타!$E$123</definedName>
    <definedName name="대추R4">[72]수목데이타!$E$119</definedName>
    <definedName name="대추R5">[72]수목데이타!$E$120</definedName>
    <definedName name="대추R6">[72]수목데이타!$E$121</definedName>
    <definedName name="대추R8">[72]수목데이타!$E$122</definedName>
    <definedName name="대형브레이카0.2경비">[81]중기사용료산출근거!$G$194</definedName>
    <definedName name="대형브레이카0.2계">[71]중기사용료산출근거!$G$174</definedName>
    <definedName name="대형브레이카0.2노무비">[81]중기사용료산출근거!$G$198</definedName>
    <definedName name="대형브레이카0.2재료비">[81]중기사용료산출근거!$G$202</definedName>
    <definedName name="대형브레이카0.4경비">[12]중기사용료산출근거!$G$185</definedName>
    <definedName name="대형브레이카0.4계">[71]중기사용료산출근거!$G$188</definedName>
    <definedName name="대형브레이카0.4노무비">[12]중기사용료산출근거!$G$189</definedName>
    <definedName name="대형브레이카0.4재료비">[12]중기사용료산출근거!$G$193</definedName>
    <definedName name="대형브레이카0.7경비">[12]중기사용료산출근거!$G$200</definedName>
    <definedName name="대형브레이카0.7계">[71]중기사용료산출근거!$G$203</definedName>
    <definedName name="대형브레이카0.7노무비">[12]중기사용료산출근거!$G$204</definedName>
    <definedName name="대형브레이카0.7재료비">[12]중기사용료산출근거!$G$208</definedName>
    <definedName name="대호박" localSheetId="0" hidden="1">{#N/A,#N/A,FALSE,"배수1"}</definedName>
    <definedName name="대호박" hidden="1">{#N/A,#N/A,FALSE,"배수1"}</definedName>
    <definedName name="더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더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더하기" localSheetId="0">[24]DATE!$J$24:$J$85</definedName>
    <definedName name="덤프트럭10.5토사경비">[81]중기사용료산출근거!$G$281</definedName>
    <definedName name="덤프트럭10.5토사계">[71]중기사용료산출근거!$G$261</definedName>
    <definedName name="덤프트럭10.5토사노무비">[81]중기사용료산출근거!$G$285</definedName>
    <definedName name="덤프트럭10.5토사재료비">[81]중기사용료산출근거!$G$289</definedName>
    <definedName name="덤프트럭15토사경비">[12]중기사용료산출근거!$G$396</definedName>
    <definedName name="덤프트럭15토사계">[71]중기사용료산출근거!$G$275</definedName>
    <definedName name="덤프트럭15토사노무비">[12]중기사용료산출근거!$G$400</definedName>
    <definedName name="덤프트럭15토사재료비">[12]중기사용료산출근거!$G$404</definedName>
    <definedName name="덤프트럭2.5경비">[12]중기사용료산출근거!$G$275</definedName>
    <definedName name="덤프트럭2.5계">[71]중기사용료산출근거!$G$217</definedName>
    <definedName name="덤프트럭2.5노무비">[12]중기사용료산출근거!$G$279</definedName>
    <definedName name="덤프트럭2.5재료비">[12]중기사용료산출근거!$G$283</definedName>
    <definedName name="덤프트럭2.5톤상차비">[62]단가산출2!$AP$1183</definedName>
    <definedName name="덤프트럭2.5톤운반경비">[62]단가산출2!$AR$1194</definedName>
    <definedName name="덤프트럭2.5톤운반노무비">[62]단가산출2!$AP$1192</definedName>
    <definedName name="덤프트럭2.5톤운반재료비">[62]단가산출2!$AQ$1193</definedName>
    <definedName name="덤프트럭20경비">[71]중기사용료산출근거!$G$281</definedName>
    <definedName name="덤프트럭20계">[71]중기사용료산출근거!$G$290</definedName>
    <definedName name="덤프트럭20노무비">[71]중기사용료산출근거!$G$285</definedName>
    <definedName name="덤프트럭20재료비">[71]중기사용료산출근거!$G$289</definedName>
    <definedName name="덤프트럭4.5경비">[71]중기사용료산출근거!$G$223</definedName>
    <definedName name="덤프트럭4.5계">[71]중기사용료산출근거!$G$232</definedName>
    <definedName name="덤프트럭4.5인건비">[71]중기사용료산출근거!$G$227</definedName>
    <definedName name="덤프트럭4.5재료비">[71]중기사용료산출근거!$G$231</definedName>
    <definedName name="덤프트럭5경비">[12]중기사용료산출근거!$G$320</definedName>
    <definedName name="덤프트럭5노무비">[12]중기사용료산출근거!$G$324</definedName>
    <definedName name="덤프트럭5재료비">[12]중기사용료산출근거!$G$328</definedName>
    <definedName name="덤프트럭8토사경비">[81]중기사용료산출근거!$G$266</definedName>
    <definedName name="덤프트럭8토사계">[71]중기사용료산출근거!$G$246</definedName>
    <definedName name="덤프트럭8토사노무비">[81]중기사용료산출근거!$G$270</definedName>
    <definedName name="덤프트럭8토사재료비">[81]중기사용료산출근거!$G$274</definedName>
    <definedName name="덩굴장미">[78]단가!$A$148</definedName>
    <definedName name="덩굴장미3">[72]수목데이타!$E$128</definedName>
    <definedName name="덩굴장미4">[72]수목데이타!$E$129</definedName>
    <definedName name="덩굴장미5">[72]수목데이타!$E$130</definedName>
    <definedName name="데싱" localSheetId="0" hidden="1">{#N/A,#N/A,FALSE,"토공2"}</definedName>
    <definedName name="데싱" hidden="1">{#N/A,#N/A,FALSE,"토공2"}</definedName>
    <definedName name="도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도로반사경현황">[97]데리네이타현황!$A$4,[97]데리네이타현황!$A$2,[97]데리네이타현황!$A$1,[97]데리네이타현황!$A$279,[97]데리네이타현황!$A:$A</definedName>
    <definedName name="도장공" localSheetId="0">'[98]. (2)'!$AA$72</definedName>
    <definedName name="도표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도표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독일" localSheetId="0" hidden="1">{#N/A,#N/A,FALSE,"부대1"}</definedName>
    <definedName name="독일" hidden="1">{#N/A,#N/A,FALSE,"부대1"}</definedName>
    <definedName name="독일가문비1206">[72]수목데이타!$E$131</definedName>
    <definedName name="독일가문비1508">[72]수목데이타!$E$132</definedName>
    <definedName name="독일가문비2010">[72]수목데이타!$E$133</definedName>
    <definedName name="독일가문비2512">[72]수목데이타!$E$134</definedName>
    <definedName name="독일가문비3015">[72]수목데이타!$E$135</definedName>
    <definedName name="독일가문비3518">[72]수목데이타!$E$136</definedName>
    <definedName name="돈나무0504">[72]수목데이타!$E$137</definedName>
    <definedName name="돈나무0805">[72]수목데이타!$E$138</definedName>
    <definedName name="돈나무1007">[72]수목데이타!$E$139</definedName>
    <definedName name="돈나무1210">[72]수목데이타!$E$140</definedName>
    <definedName name="동바리">[12]맨홀기준!$AV$29</definedName>
    <definedName name="동백1002">[72]수목데이타!$E$141</definedName>
    <definedName name="동백1204">[72]수목데이타!$E$142</definedName>
    <definedName name="동백1506">[72]수목데이타!$E$143</definedName>
    <definedName name="동백1808">[72]수목데이타!$E$144</definedName>
    <definedName name="동상방지층굴삭기0.7부설기계경비">[11]단가산출1!$AR$373</definedName>
    <definedName name="동상방지층굴삭기0.7부설기계노무비">[11]단가산출1!$AP$371</definedName>
    <definedName name="동상방지층굴삭기0.7부설기계재료비">[11]단가산출1!$AQ$372</definedName>
    <definedName name="동상방지층굴삭기0.7부설인력계">[11]단가산출1!$AO$376</definedName>
    <definedName name="동상방지층굴삭기0.7살수경비">[11]단가산출1!$AR$407</definedName>
    <definedName name="동상방지층굴삭기0.7살수노무비">[11]단가산출1!$AP$405</definedName>
    <definedName name="동상방지층굴삭기0.7살수재료비">[11]단가산출1!$AQ$406</definedName>
    <definedName name="동상방지층굴삭기0.7전압진동경비">[11]단가산출1!$AR$384</definedName>
    <definedName name="동상방지층굴삭기0.7전압진동노무비">[11]단가산출1!$AP$382</definedName>
    <definedName name="동상방지층굴삭기0.7전압진동재료비">[11]단가산출1!$AQ$383</definedName>
    <definedName name="동상방지층굴삭기0.7전압타이어경비">[11]단가산출1!$AR$395</definedName>
    <definedName name="동상방지층굴삭기0.7전압타이어노무비">[11]단가산출1!$AP$393</definedName>
    <definedName name="동상방지층굴삭기0.7전압타이어재료비">[11]단가산출1!$AQ$394</definedName>
    <definedName name="동상방지층기계부설기계경비">[11]단가산출1!$AR$325</definedName>
    <definedName name="동상방지층기계부설기계노무비">[11]단가산출1!$AP$323</definedName>
    <definedName name="동상방지층기계부설기계재료비">[11]단가산출1!$AQ$324</definedName>
    <definedName name="동상방지층기계부설인력계">[11]단가산출1!$AO$328</definedName>
    <definedName name="동상방지층기계살수경비">[11]단가산출1!$AR$344</definedName>
    <definedName name="동상방지층기계살수노무비">[11]단가산출1!$AP$342</definedName>
    <definedName name="동상방지층기계살수재료비">[11]단가산출1!$AQ$343</definedName>
    <definedName name="동상방지층기계전압진동경비">[11]단가산출1!$AR$351</definedName>
    <definedName name="동상방지층기계전압진동노무비">[11]단가산출1!$AP$349</definedName>
    <definedName name="동상방지층기계전압진동재료비">[11]단가산출1!$AQ$350</definedName>
    <definedName name="동상방지층기계전압타이어경비">[11]단가산출1!$AR$357</definedName>
    <definedName name="동상방지층기계전압타이어노무비">[11]단가산출1!$AP$355</definedName>
    <definedName name="동상방지층기계전압타이어재료비">[11]단가산출1!$AQ$356</definedName>
    <definedName name="동상방지층인력부설계">[11]단가산출1!$AO$417</definedName>
    <definedName name="동상방지층인력전압진동경비">[11]단가산출1!$AR$424</definedName>
    <definedName name="동상방지층인력전압진동노무비">[11]단가산출1!$AP$422</definedName>
    <definedName name="동상방지층인력전압진동재료비">[11]단가산출1!$AQ$423</definedName>
    <definedName name="동상방지층포설인력살수노무비">[11]단가산출1!$AP$427</definedName>
    <definedName name="되메우기">[99]토공수량산출!$AI$7</definedName>
    <definedName name="되메우기0.4경비">[12]단가산출2!$AR$253</definedName>
    <definedName name="되메우기0.4노무비">[12]단가산출2!$AP$253</definedName>
    <definedName name="되메우기0.4재료비">[12]단가산출2!$AQ$253</definedName>
    <definedName name="되메우기07경비">[12]단가산출1!$AR$79</definedName>
    <definedName name="되메우기07노무비">[12]단가산출1!$AP$77</definedName>
    <definedName name="되메우기07재료비">[12]단가산출1!$AQ$78</definedName>
    <definedName name="되메우기135도0.2경비">[62]단가산출2!$AR$636</definedName>
    <definedName name="되메우기135도0.2노무비">[62]단가산출2!$AP$634</definedName>
    <definedName name="되메우기135도0.2재료비">[62]단가산출2!$AQ$635</definedName>
    <definedName name="되메우기135도0.4경비">'[100]단가 및 재료비'!$AR$828</definedName>
    <definedName name="되메우기135도0.4노무비">'[100]단가 및 재료비'!$AP$826</definedName>
    <definedName name="되메우기135도0.4재료비">'[100]단가 및 재료비'!$AQ$827</definedName>
    <definedName name="되메우기135도0.7경비">[62]단가산출2!$AR$1020</definedName>
    <definedName name="되메우기135도0.7노무비">[62]단가산출2!$AP$1018</definedName>
    <definedName name="되메우기135도0.7재료비">[62]단가산출2!$AQ$1019</definedName>
    <definedName name="되메우기180도0.2경비">[62]단가산출2!$AR$660</definedName>
    <definedName name="되메우기180도0.2노무비">[62]단가산출2!$AP$658</definedName>
    <definedName name="되메우기180도0.2재료비">[62]단가산출2!$AQ$659</definedName>
    <definedName name="되메우기180도0.4경비">[62]단가산출2!$AR$852</definedName>
    <definedName name="되메우기180도0.4노무비">[62]단가산출2!$AP$850</definedName>
    <definedName name="되메우기180도0.4재료비">[62]단가산출2!$AQ$851</definedName>
    <definedName name="되메우기180도0.7경비">[62]단가산출2!$AR$1044</definedName>
    <definedName name="되메우기180도0.7노무비">[62]단가산출2!$AP$1042</definedName>
    <definedName name="되메우기180도0.7재료비">[62]단가산출2!$AQ$1043</definedName>
    <definedName name="되메우기45도0.2경비">[62]단가산출2!$AR$588</definedName>
    <definedName name="되메우기45도0.2노무비">[62]단가산출2!$AP$586</definedName>
    <definedName name="되메우기45도0.2재료비">[62]단가산출2!$AQ$587</definedName>
    <definedName name="되메우기45도0.4경비">[62]단가산출2!$AR$780</definedName>
    <definedName name="되메우기45도0.4노무비">[62]단가산출2!$AP$778</definedName>
    <definedName name="되메우기45도0.4재료비">[62]단가산출2!$AQ$779</definedName>
    <definedName name="되메우기45도0.7경비">[62]단가산출2!$AR$972</definedName>
    <definedName name="되메우기45도0.7노무비">[62]단가산출2!$AP$970</definedName>
    <definedName name="되메우기45도0.7재료비">[62]단가산출2!$AQ$971</definedName>
    <definedName name="되메우기900.4경비">[101]단가산출2!$AR$353</definedName>
    <definedName name="되메우기900.4노무비">[101]단가산출2!$AP$351</definedName>
    <definedName name="되메우기900.4재료비">[101]단가산출2!$AQ$352</definedName>
    <definedName name="되메우기90도0.2경비">[62]단가산출2!$AR$612</definedName>
    <definedName name="되메우기90도0.2노무비">[62]단가산출2!$AP$610</definedName>
    <definedName name="되메우기90도0.2재료비">[62]단가산출2!$AQ$611</definedName>
    <definedName name="되메우기90도0.4경비">[62]단가산출2!$AR$804</definedName>
    <definedName name="되메우기90도0.4노무비">[62]단가산출2!$AP$802</definedName>
    <definedName name="되메우기90도0.4재료비">[62]단가산출2!$AQ$803</definedName>
    <definedName name="되메우기90도0.7경비">[62]단가산출2!$AR$996</definedName>
    <definedName name="되메우기90도0.7노무비">[62]단가산출2!$AP$994</definedName>
    <definedName name="되메우기90도0.7재료비">[62]단가산출2!$AQ$995</definedName>
    <definedName name="되메우기인력십프로">[12]단가산출1!$AP$82</definedName>
    <definedName name="뒷채움잡석조합0.4인력노무비">[11]단가산출2!$AP$975</definedName>
    <definedName name="뒷채움잡석조합기계0.4경비">[11]단가산출2!$AR$972</definedName>
    <definedName name="뒷채움잡석조합기계0.4노무비">[11]단가산출2!$AP$970</definedName>
    <definedName name="뒷채움잡석조합기계0.4재료비">[11]단가산출2!$AQ$971</definedName>
    <definedName name="뒷채움잡석조합기계0.7경비">[11]단가산출2!$AR$948</definedName>
    <definedName name="뒷채움잡석조합기계0.7노무비">[11]단가산출2!$AP$946</definedName>
    <definedName name="뒷채움잡석조합기계0.7재료비">[11]단가산출2!$AQ$947</definedName>
    <definedName name="뒷채움잡석조합인력노무비">[11]단가산출2!$AP$951</definedName>
    <definedName name="드롭헤드">'[49]단가 및 재료비'!$S$203</definedName>
    <definedName name="등R2">[72]수목데이타!$E$156</definedName>
    <definedName name="등R4">[72]수목데이타!$E$157</definedName>
    <definedName name="등R6">[72]수목데이타!$E$158</definedName>
    <definedName name="등R8">[72]수목데이타!$E$159</definedName>
    <definedName name="디이젤엔진15경비">[71]중기사용료산출근거!$G$339</definedName>
    <definedName name="디이젤엔진15계">[71]중기사용료산출근거!$G$348</definedName>
    <definedName name="디이젤엔진15노무비">[71]중기사용료산출근거!$G$343</definedName>
    <definedName name="디이젤엔진15재료비">[71]중기사용료산출근거!$G$347</definedName>
    <definedName name="디이젤엔진5경비">[71]중기사용료산출근거!$G$295</definedName>
    <definedName name="디이젤엔진5계">[71]중기사용료산출근거!$G$304</definedName>
    <definedName name="디이젤엔진5노무비">[71]중기사용료산출근거!$G$299</definedName>
    <definedName name="디이젤엔진5재료비">[71]중기사용료산출근거!$G$303</definedName>
    <definedName name="디이젤엔진7경비">[81]중기사용료산출근거!$G$339</definedName>
    <definedName name="디이젤엔진7계">[71]중기사용료산출근거!$G$319</definedName>
    <definedName name="디이젤엔진7노무비">[81]중기사용료산출근거!$G$343</definedName>
    <definedName name="디이젤엔진7재료비">[81]중기사용료산출근거!$G$347</definedName>
    <definedName name="디이젤엔진9경비">[71]중기사용료산출근거!$G$324</definedName>
    <definedName name="디이젤엔진9계">[71]중기사용료산출근거!$G$333</definedName>
    <definedName name="디이젤엔진9노무비">[71]중기사용료산출근거!$G$328</definedName>
    <definedName name="디이젤엔진9재료비">[71]중기사용료산출근거!$G$332</definedName>
    <definedName name="디이젤파일햄머1.5경비">[71]중기사용료산출근거!$G$353</definedName>
    <definedName name="디이젤파일햄머1.5계">[71]중기사용료산출근거!$G$362</definedName>
    <definedName name="디이젤파일햄머1.5노무비">[71]중기사용료산출근거!$G$357</definedName>
    <definedName name="디이젤파일햄머1.5재료비">[71]중기사용료산출근거!$G$361</definedName>
    <definedName name="디이젤파일햄머2.2경비">[71]중기사용료산출근거!$G$368</definedName>
    <definedName name="디이젤파일햄머2.2계">[71]중기사용료산출근거!$G$377</definedName>
    <definedName name="디이젤파일햄머2.2노무비">[71]중기사용료산출근거!$G$372</definedName>
    <definedName name="디이젤파일햄머2.2재료비">[71]중기사용료산출근거!$G$376</definedName>
    <definedName name="ㄸㄱ구믇289562463">'[102]단면 (2)'!$K$55</definedName>
    <definedName name="ㄸㄱ구믇705547510" hidden="1">'[2]6PILE  (돌출)'!#REF!</definedName>
    <definedName name="때죽">[36]단가!$A$109</definedName>
    <definedName name="때죽R10">[72]수목데이타!$E$127</definedName>
    <definedName name="때죽R4">[72]수목데이타!$E$124</definedName>
    <definedName name="때죽R6">[72]수목데이타!$E$125</definedName>
    <definedName name="때죽R8">[72]수목데이타!$E$126</definedName>
    <definedName name="뚜껑" localSheetId="0" hidden="1">{#N/A,#N/A,FALSE,"구조1"}</definedName>
    <definedName name="뚜껑" hidden="1">{#N/A,#N/A,FALSE,"구조1"}</definedName>
    <definedName name="띠장설치">[39]가시설수량!$AE$52</definedName>
    <definedName name="띠장연결개소">[39]가시설수량!$AE$79</definedName>
    <definedName name="ㄹ5">[96]쉼터내역!$A$3:$N$84</definedName>
    <definedName name="ㄹ6">'[96]쉼터내역 (2)'!$A$3:$N$93</definedName>
    <definedName name="ㄹㄷ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ㄷ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" hidden="1">#REF!</definedName>
    <definedName name="ㄹㄹㄹㄹ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ㅇㄹㅇ">[0]!ㄹㅇㄹㅇ</definedName>
    <definedName name="ㄹㅇ퓨ㅓㅜㅏㅗㅜㅠㅅ퐇휴ㅗㅎ" localSheetId="0" hidden="1">{#N/A,#N/A,FALSE,"조골재"}</definedName>
    <definedName name="ㄹㅇ퓨ㅓㅜㅏㅗㅜㅠㅅ퐇휴ㅗㅎ" hidden="1">{#N/A,#N/A,FALSE,"조골재"}</definedName>
    <definedName name="ㄹㅇㅎㅇㅀ" localSheetId="0" hidden="1">{#N/A,#N/A,FALSE,"부대2"}</definedName>
    <definedName name="ㄹㅇㅎㅇㅀ" hidden="1">{#N/A,#N/A,FALSE,"부대2"}</definedName>
    <definedName name="ㄹ허ㅗ" localSheetId="0" hidden="1">{#N/A,#N/A,FALSE,"이정표"}</definedName>
    <definedName name="ㄹ허ㅗ" hidden="1">{#N/A,#N/A,FALSE,"이정표"}</definedName>
    <definedName name="ㄹ홓ㄹ" localSheetId="0" hidden="1">{#N/A,#N/A,FALSE,"조골재"}</definedName>
    <definedName name="ㄹ홓ㄹ" hidden="1">{#N/A,#N/A,FALSE,"조골재"}</definedName>
    <definedName name="라이터" localSheetId="0" hidden="1">{#N/A,#N/A,FALSE,"배수2"}</definedName>
    <definedName name="라이터" hidden="1">{#N/A,#N/A,FALSE,"배수2"}</definedName>
    <definedName name="라인마아카10경비">[12]중기사용료산출근거!$G$531</definedName>
    <definedName name="라인마아카10계">[71]중기사용료산출근거!$G$391</definedName>
    <definedName name="라인마아카10노무비">[12]중기사용료산출근거!$G$535</definedName>
    <definedName name="라인마아카10재료비">[12]중기사용료산출근거!$G$539</definedName>
    <definedName name="램머80경비">[12]중기사용료산출근거!$G$546</definedName>
    <definedName name="램머80계">[71]중기사용료산출근거!$G$406</definedName>
    <definedName name="램머80노무비">[12]중기사용료산출근거!$G$550</definedName>
    <definedName name="램머80재료비">[12]중기사용료산출근거!$G$554</definedName>
    <definedName name="램머경비">[12]단가산출1!$AR$334</definedName>
    <definedName name="램머노무비">[12]단가산출1!$AP$332</definedName>
    <definedName name="램머다짐경비">[12]단가산출1!$AR$345</definedName>
    <definedName name="램머다짐노무비">[12]단가산출1!$AP$345</definedName>
    <definedName name="램머다짐재료비">[12]단가산출1!$AQ$345</definedName>
    <definedName name="램머재료비">[12]단가산출1!$AQ$333</definedName>
    <definedName name="램프" hidden="1">{#N/A,#N/A,FALSE,"속도"}</definedName>
    <definedName name="레_무근1" localSheetId="0">[79]수량산출!$R$9</definedName>
    <definedName name="레_무근1">[80]수량산출!$R$9</definedName>
    <definedName name="레미콘135">[36]단가!$A$49</definedName>
    <definedName name="레미콘150">[36]단가!$A$50</definedName>
    <definedName name="레미콘180">'[12]단가 및 재료비'!$S$217</definedName>
    <definedName name="레미콘210">[36]단가!$A$52</definedName>
    <definedName name="레미콘251808" localSheetId="0">'[49]단가 및 재료비'!$S$133</definedName>
    <definedName name="로드머">[36]단가!$A$66</definedName>
    <definedName name="로우더무한궤도1.34암경비">[71]중기사용료산출근거!$G$411</definedName>
    <definedName name="로우더무한궤도1.34암계">[71]중기사용료산출근거!$G$420</definedName>
    <definedName name="로우더무한궤도1.34암노무비">[71]중기사용료산출근거!$G$415</definedName>
    <definedName name="로우더무한궤도1.34암재료비">[71]중기사용료산출근거!$G$419</definedName>
    <definedName name="로우더무한궤도1.34토사경비">[71]중기사용료산출근거!$G$426</definedName>
    <definedName name="로우더무한궤도1.34토사계">[71]중기사용료산출근거!$G$435</definedName>
    <definedName name="로우더무한궤도1.34토사노무비">[71]중기사용료산출근거!$G$430</definedName>
    <definedName name="로우더무한궤도1.34토사재료비">[71]중기사용료산출근거!$G$434</definedName>
    <definedName name="로우더타이어0.25경비">[71]중기사용료산출근거!$G$440</definedName>
    <definedName name="로우더타이어0.25계">[71]중기사용료산출근거!$G$449</definedName>
    <definedName name="로우더타이어0.25인건비">[71]중기사용료산출근거!$G$444</definedName>
    <definedName name="로우더타이어0.25재료비">[71]중기사용료산출근거!$G$448</definedName>
    <definedName name="로우더타이어0.57경비">[71]중기사용료산출근거!$G$455</definedName>
    <definedName name="로우더타이어0.57계">[71]중기사용료산출근거!$G$464</definedName>
    <definedName name="로우더타이어0.57노무비">[71]중기사용료산출근거!$G$459</definedName>
    <definedName name="로우더타이어0.57재료비">[71]중기사용료산출근거!$G$463</definedName>
    <definedName name="로우더타이어1.34토사경비">[71]중기사용료산출근거!$G$469</definedName>
    <definedName name="로우더타이어1.34토사계">[71]중기사용료산출근거!$G$478</definedName>
    <definedName name="로우더타이어1.34토사노무비">[71]중기사용료산출근거!$G$473</definedName>
    <definedName name="로우더타이어1.34토사재료비">[71]중기사용료산출근거!$G$477</definedName>
    <definedName name="로우더타이어1.72토사경비">[71]중기사용료산출근거!$G$498</definedName>
    <definedName name="로우더타이어1.72토사계">[71]중기사용료산출근거!$G$507</definedName>
    <definedName name="로우더타이어1.72토사노무비">[71]중기사용료산출근거!$G$502</definedName>
    <definedName name="로우더타이어1.72토사재료비">[71]중기사용료산출근거!$G$506</definedName>
    <definedName name="로우더타이어2.29토사경비">[71]중기사용료산출근거!$G$513</definedName>
    <definedName name="로우더타이어2.29토사계">[71]중기사용료산출근거!$G$522</definedName>
    <definedName name="로우더타이어2.29토사노무비">[71]중기사용료산출근거!$G$517</definedName>
    <definedName name="로우더타이어2.29토사재료비">[71]중기사용료산출근거!$G$521</definedName>
    <definedName name="리어카소운반레미콘노무비">[49]단가산출2!$AP$1716</definedName>
    <definedName name="리어카소운반콘크리트노무비">[49]단가산출2!$AP$1742</definedName>
    <definedName name="립퍼1경비">[71]중기사용료산출근거!$G$527</definedName>
    <definedName name="립퍼1계">[71]중기사용료산출근거!$G$536</definedName>
    <definedName name="립퍼1노무비">[71]중기사용료산출근거!$G$531</definedName>
    <definedName name="립퍼1재료비">[71]중기사용료산출근거!$G$535</definedName>
    <definedName name="ㅀㅅ">[0]!ㅀㅅ</definedName>
    <definedName name="ㅁ" localSheetId="0">[103]데리네이타현황!$A$4,[103]데리네이타현황!$A$2,[103]데리네이타현황!$A$1,[103]데리네이타현황!$A$279,[103]데리네이타현황!$A:$A</definedName>
    <definedName name="ㅁ" hidden="1">{#N/A,#N/A,FALSE,"운반시간"}</definedName>
    <definedName name="ㅁㄱㅂ" localSheetId="0" hidden="1">{#N/A,#N/A,FALSE,"단가표지"}</definedName>
    <definedName name="ㅁㄱㅂ" hidden="1">{#N/A,#N/A,FALSE,"단가표지"}</definedName>
    <definedName name="ㅁㄴㅁㅇㄴㅁㄴㅇ" localSheetId="0" hidden="1">{#N/A,#N/A,FALSE,"조골재"}</definedName>
    <definedName name="ㅁㄴㅁㅇㄴㅁㄴㅇ" hidden="1">{#N/A,#N/A,FALSE,"조골재"}</definedName>
    <definedName name="ㅁㄴㅇ" localSheetId="0" hidden="1">{#N/A,#N/A,FALSE,"운반시간"}</definedName>
    <definedName name="ㅁㄴㅇ" hidden="1">{#N/A,#N/A,FALSE,"배수1"}</definedName>
    <definedName name="ㅁㄴㅇㄹ">[60]Sheet1!$A$37</definedName>
    <definedName name="ㅁㄴㅇㅁ" localSheetId="0" hidden="1">{#N/A,#N/A,FALSE,"배수1"}</definedName>
    <definedName name="ㅁㄴㅇㅁ" hidden="1">{#N/A,#N/A,FALSE,"배수1"}</definedName>
    <definedName name="ㅁㄷㄱ" localSheetId="0" hidden="1">{#N/A,#N/A,FALSE,"포장2"}</definedName>
    <definedName name="ㅁㄷㄱ" hidden="1">{#N/A,#N/A,FALSE,"포장2"}</definedName>
    <definedName name="ㅁㄹㄹㄴㅇㄹㅇㄴㄹㄴㅇ" localSheetId="0" hidden="1">{#N/A,#N/A,FALSE,"포장1";#N/A,#N/A,FALSE,"포장1"}</definedName>
    <definedName name="ㅁㄹㄹㄴㅇㄹㅇㄴㄹㄴㅇ" hidden="1">{#N/A,#N/A,FALSE,"포장1";#N/A,#N/A,FALSE,"포장1"}</definedName>
    <definedName name="ㅁㅁㅁ" localSheetId="0">[104]!일위화면복귀매크로</definedName>
    <definedName name="ㅁㅇㄴㅁㅇㅁ" localSheetId="0" hidden="1">{#N/A,#N/A,FALSE,"배수1"}</definedName>
    <definedName name="ㅁㅇㄴㅁㅇㅁ" hidden="1">{#N/A,#N/A,FALSE,"배수1"}</definedName>
    <definedName name="마가목">[36]단가!$A$110</definedName>
    <definedName name="마가목R3">[72]수목데이타!$E$160</definedName>
    <definedName name="마가목R5">[72]수목데이타!$E$161</definedName>
    <definedName name="마가목R7">[72]수목데이타!$E$162</definedName>
    <definedName name="마대">'[12]단가 및 재료비'!$S$156</definedName>
    <definedName name="마사토">[36]단가!$A$29</definedName>
    <definedName name="말발도리1003">[72]수목데이타!$E$163</definedName>
    <definedName name="말발도리1204">[72]수목데이타!$E$164</definedName>
    <definedName name="말발도리1506">[72]수목데이타!$E$165</definedName>
    <definedName name="매염방" localSheetId="0" hidden="1">{#N/A,#N/A,FALSE,"부대1"}</definedName>
    <definedName name="매염방" hidden="1">{#N/A,#N/A,FALSE,"부대1"}</definedName>
    <definedName name="매자0804">[72]수목데이타!$E$166</definedName>
    <definedName name="매자1005">[72]수목데이타!$E$167</definedName>
    <definedName name="매크로11">[105]!매크로11</definedName>
    <definedName name="매크로4" localSheetId="0">[105]C.배수관공!매크로4</definedName>
    <definedName name="매크로4">[105]!매크로4</definedName>
    <definedName name="매화R10">[72]수목데이타!$E$174</definedName>
    <definedName name="매화R4">[72]수목데이타!$E$171</definedName>
    <definedName name="매화R6">[72]수목데이타!$E$172</definedName>
    <definedName name="매화R8">[72]수목데이타!$E$173</definedName>
    <definedName name="맥문동">[78]단가!$A$151</definedName>
    <definedName name="맨_거">[106]단위수량!$H$12</definedName>
    <definedName name="맨_두겅" localSheetId="0">[79]수량산출!$R$37</definedName>
    <definedName name="맨_두겅">[80]수량산출!$R$37</definedName>
    <definedName name="맨_벽">[106]단위수량!$H$7</definedName>
    <definedName name="맨홀" localSheetId="0" hidden="1">{#N/A,#N/A,FALSE,"배수2"}</definedName>
    <definedName name="맨홀" hidden="1">{#N/A,#N/A,FALSE,"배수2"}</definedName>
    <definedName name="머캐덤로울러자주식10경비">[12]중기사용료산출근거!$G$726</definedName>
    <definedName name="머캐덤로울러자주식10계">[71]중기사용료산출근거!$G$565</definedName>
    <definedName name="머캐덤로울러자주식10노무비">[12]중기사용료산출근거!$G$730</definedName>
    <definedName name="머캐덤로울러자주식10재료비">[12]중기사용료산출근거!$G$734</definedName>
    <definedName name="머캐덤로울러자주식12경비">[71]중기사용료산출근거!$G$571</definedName>
    <definedName name="머캐덤로울러자주식12계">[71]중기사용료산출근거!$G$580</definedName>
    <definedName name="머캐덤로울러자주식12노무비">[71]중기사용료산출근거!$G$575</definedName>
    <definedName name="머캐덤로울러자주식12재료비">[71]중기사용료산출근거!$G$579</definedName>
    <definedName name="머캐덤로울러자주식8경비">[12]중기사용료산출근거!$G$711</definedName>
    <definedName name="머캐덤로울러자주식8계">[71]중기사용료산출근거!$G$551</definedName>
    <definedName name="머캐덤로울러자주식8노무비">[12]중기사용료산출근거!$G$715</definedName>
    <definedName name="머캐덤로울러자주식8재료비">[12]중기사용료산출근거!$G$719</definedName>
    <definedName name="메타">[36]단가!$A$111</definedName>
    <definedName name="메타B10">[72]수목데이타!$E$179</definedName>
    <definedName name="메타B12">[72]수목데이타!$E$180</definedName>
    <definedName name="메타B15">[72]수목데이타!$E$181</definedName>
    <definedName name="메타B18">[72]수목데이타!$E$182</definedName>
    <definedName name="메타B4">[72]수목데이타!$E$175</definedName>
    <definedName name="메타B5">[72]수목데이타!$E$176</definedName>
    <definedName name="메타B6">[72]수목데이타!$E$177</definedName>
    <definedName name="메타B8">[72]수목데이타!$E$178</definedName>
    <definedName name="면고르기">[75]식재출력용!$H$249</definedName>
    <definedName name="면벽1">[107]DATE!$I$24:$I$85</definedName>
    <definedName name="명자0604">[72]수목데이타!$E$183</definedName>
    <definedName name="명자0805">[72]수목데이타!$E$184</definedName>
    <definedName name="명자1006">[72]수목데이타!$E$185</definedName>
    <definedName name="명자1208">[72]수목데이타!$E$186</definedName>
    <definedName name="모감주">[36]단가!$A$124</definedName>
    <definedName name="모감주R10">[72]수목데이타!$E$190</definedName>
    <definedName name="모감주R4">[72]수목데이타!$E$187</definedName>
    <definedName name="모감주R6">[72]수목데이타!$E$188</definedName>
    <definedName name="모감주R8">[72]수목데이타!$E$189</definedName>
    <definedName name="모과10">[36]단가!$A$129</definedName>
    <definedName name="모과15">[36]단가!$A$128</definedName>
    <definedName name="모과2005">[72]수목데이타!$E$191</definedName>
    <definedName name="모과2507">[72]수목데이타!$E$192</definedName>
    <definedName name="모과R10">[72]수목데이타!$E$195</definedName>
    <definedName name="모과R12">[72]수목데이타!$E$196</definedName>
    <definedName name="모과R15">[72]수목데이타!$E$197</definedName>
    <definedName name="모과R20">[72]수목데이타!$E$198</definedName>
    <definedName name="모과R25">[72]수목데이타!$E$199</definedName>
    <definedName name="모과R5">[72]수목데이타!$E$193</definedName>
    <definedName name="모과R8">[72]수목데이타!$E$194</definedName>
    <definedName name="모란5가지">[72]수목데이타!$E$200</definedName>
    <definedName name="모란6가지">[72]수목데이타!$E$201</definedName>
    <definedName name="모래" localSheetId="0">'[12]단가 및 재료비'!$S$128</definedName>
    <definedName name="모래부설07경비">[12]단가산출2!$AR$149</definedName>
    <definedName name="모래부설07노무비">[12]단가산출2!$AP$147</definedName>
    <definedName name="모래부설07재료비">[12]단가산출2!$AQ$148</definedName>
    <definedName name="모래운반10.5톤경비">[49]단가산출2!$AR$1918</definedName>
    <definedName name="모래운반10.5톤노무비">[49]단가산출2!$AP$1916</definedName>
    <definedName name="모래운반10.5톤재료비">[49]단가산출2!$AQ$1917</definedName>
    <definedName name="모래운반15톤경비">[49]단가산출2!$AR$1990</definedName>
    <definedName name="모래운반15톤노무비">[49]단가산출2!$AP$1988</definedName>
    <definedName name="모래운반15톤재료비">[49]단가산출2!$AQ$1989</definedName>
    <definedName name="모래운반경비">[12]단가산출1!$AR$298</definedName>
    <definedName name="모래운반노무비">[12]단가산출1!$AP$298</definedName>
    <definedName name="모래운반재료비">[12]단가산출1!$AQ$298</definedName>
    <definedName name="모래운반톤경비">[12]단가산출1!$AR$299</definedName>
    <definedName name="모래운반톤노무비">[12]단가산출1!$AP$299</definedName>
    <definedName name="모래운반톤재료비">[12]단가산출1!$AQ$299</definedName>
    <definedName name="모타10경비">[71]중기사용료산출근거!$G$629</definedName>
    <definedName name="모타10계">[71]중기사용료산출근거!$G$638</definedName>
    <definedName name="모타10노무비">[71]중기사용료산출근거!$G$633</definedName>
    <definedName name="모타10재료비">[71]중기사용료산출근거!$G$637</definedName>
    <definedName name="모타3경비">[71]중기사용료산출근거!$G$585</definedName>
    <definedName name="모타3계">[71]중기사용료산출근거!$G$594</definedName>
    <definedName name="모타3노무비">[71]중기사용료산출근거!$G$589</definedName>
    <definedName name="모타3재료비">[71]중기사용료산출근거!$G$593</definedName>
    <definedName name="모타5경비">[71]중기사용료산출근거!$G$600</definedName>
    <definedName name="모타5계">[71]중기사용료산출근거!$G$609</definedName>
    <definedName name="모타5노무비">[71]중기사용료산출근거!$G$604</definedName>
    <definedName name="모타5재료비">[71]중기사용료산출근거!$G$608</definedName>
    <definedName name="모타7.5경비">[71]중기사용료산출근거!$G$614</definedName>
    <definedName name="모타7.5계">[71]중기사용료산출근거!$G$623</definedName>
    <definedName name="모타7.5노무비">[71]중기사용료산출근거!$G$618</definedName>
    <definedName name="모타7.5재료비">[71]중기사용료산출근거!$G$622</definedName>
    <definedName name="모타그레이다3.6사리도경비">[71]중기사용료산출근거!$G$643</definedName>
    <definedName name="모타그레이다3.6사리도계">[71]중기사용료산출근거!$G$652</definedName>
    <definedName name="모타그레이다3.6사리도노무비">[71]중기사용료산출근거!$G$647</definedName>
    <definedName name="모타그레이다3.6사리도재료비">[71]중기사용료산출근거!$G$651</definedName>
    <definedName name="모타그레이다3.6일반용경비">[12]중기사용료산출근거!$G$831</definedName>
    <definedName name="모타그레이다3.6일반용계">[71]중기사용료산출근거!$G$667</definedName>
    <definedName name="모타그레이다3.6일반용노무비">[12]중기사용료산출근거!$G$835</definedName>
    <definedName name="모타그레이다3.6일반용재료비">[12]중기사용료산출근거!$G$839</definedName>
    <definedName name="목도" localSheetId="0">[108]단위단가!$B$11</definedName>
    <definedName name="목련R10">[72]수목데이타!$E$206</definedName>
    <definedName name="목련R12">[72]수목데이타!$E$207</definedName>
    <definedName name="목련R15">[72]수목데이타!$E$208</definedName>
    <definedName name="목련R20">[72]수목데이타!$E$209</definedName>
    <definedName name="목련R4">[72]수목데이타!$E$202</definedName>
    <definedName name="목련R5">[72]수목데이타!$E$203</definedName>
    <definedName name="목련R6">[72]수목데이타!$E$204</definedName>
    <definedName name="목련R8">[72]수목데이타!$E$205</definedName>
    <definedName name="목서1506">[72]수목데이타!$E$213</definedName>
    <definedName name="목서2012">[72]수목데이타!$E$214</definedName>
    <definedName name="목서2515">[72]수목데이타!$E$215</definedName>
    <definedName name="목수국1006">[72]수목데이타!$E$210</definedName>
    <definedName name="목수국1208">[72]수목데이타!$E$211</definedName>
    <definedName name="목수국1510">[72]수목데이타!$E$212</definedName>
    <definedName name="목줄" localSheetId="0" hidden="1">{#N/A,#N/A,FALSE,"배수2"}</definedName>
    <definedName name="목줄" hidden="1">{#N/A,#N/A,FALSE,"배수2"}</definedName>
    <definedName name="몰탈">'[48]8.석축단위(H=1.5M)'!$AY$47</definedName>
    <definedName name="몰탈수량">[0]!몰탈수량</definedName>
    <definedName name="못" localSheetId="0">'[12]단가 및 재료비'!$S$151</definedName>
    <definedName name="무궁화">[36]단가!$A$139</definedName>
    <definedName name="무궁화1003">[72]수목데이타!$E$216</definedName>
    <definedName name="무궁화1203">[72]수목데이타!$E$217</definedName>
    <definedName name="무궁화1504">[72]수목데이타!$E$218</definedName>
    <definedName name="무궁화1805">[72]수목데이타!$E$219</definedName>
    <definedName name="무궁화2006">[72]수목데이타!$E$220</definedName>
    <definedName name="무수축.J">[31]진주방향!$AN$110</definedName>
    <definedName name="문양거푸집">'[49]단가 및 재료비'!$S$184</definedName>
    <definedName name="문양박리제">'[49]단가 및 재료비'!$S$183</definedName>
    <definedName name="문양스치">'[12]단가 및 재료비'!$S$197</definedName>
    <definedName name="물값">'[49]단가 및 재료비'!$S$175</definedName>
    <definedName name="물싸리노">[75]식재!$H$190</definedName>
    <definedName name="물싸리재">[75]식재!$F$190</definedName>
    <definedName name="물억새노">[75]식재!$H$151</definedName>
    <definedName name="물억새재">[75]식재!$F$151</definedName>
    <definedName name="물탱크5500경비">[12]중기사용료산출근거!$G$846</definedName>
    <definedName name="물탱크5500계">[71]중기사용료산출근거!$G$681</definedName>
    <definedName name="물탱크5500노무비">[12]중기사용료산출근거!$G$850</definedName>
    <definedName name="물탱크5500재료비">[12]중기사용료산출근거!$G$854</definedName>
    <definedName name="물푸기경비">[109]단가산출2!$AR$2208</definedName>
    <definedName name="물푸기노무비">[110]단가산출2!$AP$2208</definedName>
    <definedName name="물푸기재료비">[109]단가산출2!$AQ$2208</definedName>
    <definedName name="물푸레R5">[72]수목데이타!$E$221</definedName>
    <definedName name="물푸레R6">[72]수목데이타!$E$222</definedName>
    <definedName name="물푸레R8">[72]수목데이타!$E$223</definedName>
    <definedName name="뭔데">[111]품셈TABLE!$C$2:$C$50</definedName>
    <definedName name="뮤" localSheetId="0" hidden="1">{#N/A,#N/A,FALSE,"부대1"}</definedName>
    <definedName name="미국" localSheetId="0" hidden="1">{#N/A,#N/A,FALSE,"부대1"}</definedName>
    <definedName name="미국" hidden="1">{#N/A,#N/A,FALSE,"부대1"}</definedName>
    <definedName name="미끄럼방지수량">[112]DATE!$G$24:$G$79</definedName>
    <definedName name="미선0804">[72]수목데이타!$E$224</definedName>
    <definedName name="미선1206">[72]수목데이타!$E$225</definedName>
    <definedName name="미송">[36]단가!$A$10</definedName>
    <definedName name="미송판재">[36]단가!$A$16</definedName>
    <definedName name="미장공" localSheetId="0">'[12]단가 및 재료비'!$AA$64</definedName>
    <definedName name="미장벽돌">'[49]단가 및 재료비'!$S$156</definedName>
    <definedName name="ㅂㄷ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" localSheetId="0" hidden="1">{#N/A,#N/A,FALSE,"표지"}</definedName>
    <definedName name="ㅂㅂㅂ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" hidden="1">{#N/A,#N/A,FALSE,"배수2"}</definedName>
    <definedName name="ㅂㅂㅂㅂ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ㅈ" localSheetId="0" hidden="1">{#N/A,#N/A,TRUE,"1";#N/A,#N/A,TRUE,"2";#N/A,#N/A,TRUE,"3";#N/A,#N/A,TRUE,"4";#N/A,#N/A,TRUE,"5";#N/A,#N/A,TRUE,"6";#N/A,#N/A,TRUE,"7"}</definedName>
    <definedName name="ㅂㅈ" hidden="1">{#N/A,#N/A,FALSE,"2~8번"}</definedName>
    <definedName name="ㅂㅈㄱㄷㅈㅂㄱㅈㄷㅂㄱ" localSheetId="0" hidden="1">{#N/A,#N/A,FALSE,"이정표"}</definedName>
    <definedName name="ㅂㅈㄱㄷㅈㅂㄱㅈㄷㅂㄱ" hidden="1">{#N/A,#N/A,FALSE,"이정표"}</definedName>
    <definedName name="ㅂㅈㄷ" localSheetId="0" hidden="1">{#N/A,#N/A,FALSE,"골재소요량";#N/A,#N/A,FALSE,"골재소요량"}</definedName>
    <definedName name="ㅂㅈㄷ" hidden="1">{#N/A,#N/A,FALSE,"골재소요량";#N/A,#N/A,FALSE,"골재소요량"}</definedName>
    <definedName name="ㅂㅍ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바이브레이터경비">[12]중기사용료산출근거!$G$861</definedName>
    <definedName name="바이브레이터계">[71]중기사용료산출근거!$G$696</definedName>
    <definedName name="바이브레이터노무비">[12]중기사용료산출근거!$G$865</definedName>
    <definedName name="바이브레이터재료비">[12]중기사용료산출근거!$G$869</definedName>
    <definedName name="박리제" localSheetId="0">'[12]단가 및 재료비'!$S$147</definedName>
    <definedName name="박리제문양">'[11]단가 및 재료비'!$S$152</definedName>
    <definedName name="박리제합판">'[11]단가 및 재료비'!$S$153</definedName>
    <definedName name="박태기">[36]단가!$A$155</definedName>
    <definedName name="반송1012">[72]수목데이타!$E$148</definedName>
    <definedName name="반송1215">[72]수목데이타!$E$149</definedName>
    <definedName name="반송1518">[72]수목데이타!$E$150</definedName>
    <definedName name="반송1520">[72]수목데이타!$E$151</definedName>
    <definedName name="반송2022">[72]수목데이타!$E$152</definedName>
    <definedName name="받침철물">'[12]단가 및 재료비'!$S$142</definedName>
    <definedName name="발전기100경비">[81]중기사용료산출근거!$G$745</definedName>
    <definedName name="발전기100계">[71]중기사용료산출근거!$G$725</definedName>
    <definedName name="발전기100노무비">[81]중기사용료산출근거!$G$749</definedName>
    <definedName name="발전기100재료비">[81]중기사용료산출근거!$G$753</definedName>
    <definedName name="발전기125경비">[71]중기사용료산출근거!$G$730</definedName>
    <definedName name="발전기125계">[71]중기사용료산출근거!$G$739</definedName>
    <definedName name="발전기125노무비">[71]중기사용료산출근거!$G$734</definedName>
    <definedName name="발전기125재료비">[71]중기사용료산출근거!$G$738</definedName>
    <definedName name="발전기150경비">[71]중기사용료산출근거!$G$745</definedName>
    <definedName name="발전기150계">[71]중기사용료산출근거!$G$754</definedName>
    <definedName name="발전기150노무비">[71]중기사용료산출근거!$G$749</definedName>
    <definedName name="발전기150재료비">[71]중기사용료산출근거!$G$753</definedName>
    <definedName name="발전기200경비">[71]중기사용료산출근거!$G$759</definedName>
    <definedName name="발전기200계">[71]중기사용료산출근거!$G$768</definedName>
    <definedName name="발전기200노무비">[71]중기사용료산출근거!$G$763</definedName>
    <definedName name="발전기200재료비">[71]중기사용료산출근거!$G$767</definedName>
    <definedName name="발전기250경비">[71]중기사용료산출근거!$G$774</definedName>
    <definedName name="발전기250계">[71]중기사용료산출근거!$G$783</definedName>
    <definedName name="발전기250노무비">[71]중기사용료산출근거!$G$778</definedName>
    <definedName name="발전기250재료비">[71]중기사용료산출근거!$G$782</definedName>
    <definedName name="발전기25경비">[11]중기사용료산출근거!$G$815</definedName>
    <definedName name="발전기25노무비">[11]중기사용료산출근거!$G$819</definedName>
    <definedName name="발전기25재료비">[11]중기사용료산출근거!$G$823</definedName>
    <definedName name="발전기50경비">[12]중기사용료산출근거!$G$936</definedName>
    <definedName name="발전기50계">[71]중기사용료산출근거!$G$710</definedName>
    <definedName name="발전기50노무비">[12]중기사용료산출근거!$G$940</definedName>
    <definedName name="발전기50재료비">[12]중기사용료산출근거!$G$944</definedName>
    <definedName name="발전용접경비">[49]단가산출2!$AR$2222</definedName>
    <definedName name="발전용접노무비">[49]단가산출2!$AP$2220</definedName>
    <definedName name="발전용접재료비">[49]단가산출2!$AQ$2221</definedName>
    <definedName name="방_모" localSheetId="0">[79]수량산출!$R$47</definedName>
    <definedName name="방_모">[113]수량산출!$R$164</definedName>
    <definedName name="방수">[12]맨홀기준!$AV$32</definedName>
    <definedName name="방수공" localSheetId="0">'[98]. (2)'!$AA$65</definedName>
    <definedName name="방열기">[114]노무비단가!$B$75</definedName>
    <definedName name="방음벽" localSheetId="0" hidden="1">{#N/A,#N/A,FALSE,"2~8번"}</definedName>
    <definedName name="방음벽1" localSheetId="0" hidden="1">{#N/A,#N/A,FALSE,"운반시간"}</definedName>
    <definedName name="방음벽1" hidden="1">{#N/A,#N/A,FALSE,"운반시간"}</definedName>
    <definedName name="방진막">'[11]단가 및 재료비'!$S$195</definedName>
    <definedName name="배관공" localSheetId="0">'[98]. (2)'!$AA$70</definedName>
    <definedName name="배관공토목">'[98]. (2)'!$AA$69</definedName>
    <definedName name="배기">[114]노무비단가!$B$73</definedName>
    <definedName name="배롱">[36]단가!$A$132</definedName>
    <definedName name="배토판19ton">"Picture 11"</definedName>
    <definedName name="배토판32ton">"Picture 10"</definedName>
    <definedName name="배호">[115]중기사용료산출근거!$G$1355</definedName>
    <definedName name="백목련">[36]단가!$A$112</definedName>
    <definedName name="백업재">'[11]단가 및 재료비'!$S$213</definedName>
    <definedName name="백업제">[36]단가!$A$60</definedName>
    <definedName name="밸브개폐시간150">'[62]단가 및 재료비'!$AG$423</definedName>
    <definedName name="밸브개폐시간200">'[62]단가 및 재료비'!$AG$424</definedName>
    <definedName name="밸브개폐시간250">'[62]단가 및 재료비'!$AG$425</definedName>
    <definedName name="밸브개폐시간300">'[62]단가 및 재료비'!$AG$426</definedName>
    <definedName name="밸브개폐시간350">'[62]단가 및 재료비'!$AG$427</definedName>
    <definedName name="밸브개폐시간400">'[62]단가 및 재료비'!$AG$428</definedName>
    <definedName name="밸브개폐시간500">'[62]단가 및 재료비'!$AG$429</definedName>
    <definedName name="밸브개폐시간600버">'[62]단가 및 재료비'!$AG$431</definedName>
    <definedName name="밸브개폐시간600스">'[62]단가 및 재료비'!$AG$430</definedName>
    <definedName name="밸브개폐시간700버">'[62]단가 및 재료비'!$AG$433</definedName>
    <definedName name="밸브개폐시간700스">'[62]단가 및 재료비'!$AG$432</definedName>
    <definedName name="밸브개폐시간80100">'[62]단가 및 재료비'!$AG$422</definedName>
    <definedName name="밸브소켓32">'[62]단가 및 재료비'!$S$239</definedName>
    <definedName name="밸트콘베이어20경비">[71]중기사용료산출근거!$G$788</definedName>
    <definedName name="밸트콘베이어20계">[71]중기사용료산출근거!$G$797</definedName>
    <definedName name="밸트콘베이어20노무비">[71]중기사용료산출근거!$G$792</definedName>
    <definedName name="밸트콘베이어20재료비">[71]중기사용료산출근거!$G$796</definedName>
    <definedName name="버즘">[36]단가!$A$113</definedName>
    <definedName name="버팀1단">[39]단위수량!$D$10</definedName>
    <definedName name="버팀2단">[39]단위수량!$D$11</definedName>
    <definedName name="버팀및띠장연결">[39]가시설수량!$AE$168</definedName>
    <definedName name="버팀제작">[39]가시설수량!$AE$138</definedName>
    <definedName name="벌개제근0.7경비">[11]단가산출1!$AR$192</definedName>
    <definedName name="벌개제근0.7노무비">[11]단가산출1!$AP$192</definedName>
    <definedName name="벌개제근0.7재료비">[11]단가산출1!$AQ$192</definedName>
    <definedName name="벽돌">'[12]단가 및 재료비'!$S$247</definedName>
    <definedName name="변강쇠" localSheetId="0" hidden="1">{#N/A,#N/A,FALSE,"구조1"}</definedName>
    <definedName name="변강쇠" hidden="1">{#N/A,#N/A,FALSE,"구조1"}</definedName>
    <definedName name="변경이유서">[116]명세서!$J$29:$J$54</definedName>
    <definedName name="보1">'[29]단가 및 재료비'!$AA$91</definedName>
    <definedName name="보2">'[29]단가 및 재료비'!$AA$91</definedName>
    <definedName name="보걸이">[39]가시설수량!$AE$39</definedName>
    <definedName name="보도" localSheetId="0" hidden="1">{#N/A,#N/A,TRUE,"총괄"}</definedName>
    <definedName name="보도" hidden="1">{#N/A,#N/A,TRUE,"총괄"}</definedName>
    <definedName name="보도블럭사각무색">'[49]단가 및 재료비'!$S$153</definedName>
    <definedName name="보도블럭사각유색">'[49]단가 및 재료비'!$S$154</definedName>
    <definedName name="보리공지질조사">'[117]단가 및 재료비'!$AA$73</definedName>
    <definedName name="보오링기계4.2경비">[71]중기사용료산출근거!$G$803</definedName>
    <definedName name="보오링기계4.2계">[71]중기사용료산출근거!$G$812</definedName>
    <definedName name="보오링기계4.2노무비">[71]중기사용료산출근거!$G$807</definedName>
    <definedName name="보오링기계4.2재료비">[71]중기사용료산출근거!$G$811</definedName>
    <definedName name="보오링기계50경비">[71]중기사용료산출근거!$G$817</definedName>
    <definedName name="보오링기계50계">[71]중기사용료산출근거!$G$826</definedName>
    <definedName name="보오링기계50노무비">[71]중기사용료산출근거!$G$821</definedName>
    <definedName name="보오링기계50재료비">[71]중기사용료산출근거!$G$825</definedName>
    <definedName name="보인부">'[29]단가 및 재료비'!$AA$91</definedName>
    <definedName name="보조기층10부설경비">[12]단가산출1!$AR$445</definedName>
    <definedName name="보조기층10부설재료비">[12]단가산출1!$AQ$445</definedName>
    <definedName name="보조기층2.5다짐경비">[12]단가산출1!$AR$935</definedName>
    <definedName name="보조기층2.5다짐노무비">[12]단가산출1!$AP$933</definedName>
    <definedName name="보조기층2.5다짐재료비">[12]단가산출1!$AQ$934</definedName>
    <definedName name="보조기층2.5부설노무비">[12]단가산출1!$AP$928</definedName>
    <definedName name="보조기층2.5살수노무비">[12]단가산출1!$AP$937</definedName>
    <definedName name="보조기층20노무비">[49]단가산출1!$AO$1029</definedName>
    <definedName name="보조기층20살수노무비">[49]단가산출1!$AP$1038</definedName>
    <definedName name="보조기층20인력노무비">[49]단가산출1!$AO$981</definedName>
    <definedName name="보조기층20진동경비">[49]단가산출1!$AR$988</definedName>
    <definedName name="보조기층20진동노무비">[49]단가산출1!$AP$986</definedName>
    <definedName name="보조기층20진동재료비">[49]단가산출1!$AQ$987</definedName>
    <definedName name="보조기층20타이어경비">[49]단가산출1!$AR$1036</definedName>
    <definedName name="보조기층20타이어노무비">[49]단가산출1!$AP$1034</definedName>
    <definedName name="보조기층20타이어재료비">[49]단가산출1!$AQ$1035</definedName>
    <definedName name="보조기층30살수노무비">[49]단가산출1!$AP$1014</definedName>
    <definedName name="보조기층30인력노무비">[49]단가산출1!$AO$1053</definedName>
    <definedName name="보조기층30진동경비">[49]단가산출1!$AR$1012</definedName>
    <definedName name="보조기층30진동노무비">[49]단가산출1!$AP$1010</definedName>
    <definedName name="보조기층30진동재료비">[49]단가산출1!$AQ$1011</definedName>
    <definedName name="보조기층30타이어경비">[49]단가산출1!$AR$1060</definedName>
    <definedName name="보조기층30타이어노무비">[49]단가산출1!$AP$1058</definedName>
    <definedName name="보조기층30타이어재료비">[49]단가산출1!$AQ$1059</definedName>
    <definedName name="보조기층40살수인력노무비">[49]단가산출1!$AP$947</definedName>
    <definedName name="보조기층50살수노무비">[49]단가산출1!$AP$1086</definedName>
    <definedName name="보조기층50인력노무비">[49]단가산출1!$AO$1077</definedName>
    <definedName name="보조기층50타이어경비">[49]단가산출1!$AR$1084</definedName>
    <definedName name="보조기층50타이어노무비">[49]단가산출1!$AP$1082</definedName>
    <definedName name="보조기층50타이어재료비">[49]단가산출1!$AQ$1083</definedName>
    <definedName name="보조기층7살수노무비">[49]단가산출1!$AP$966</definedName>
    <definedName name="보조기층7인력2.5톤경비">[49]단가산출1!$AR$964</definedName>
    <definedName name="보조기층7인력2.5톤노무비">[49]단가산출1!$AP$962</definedName>
    <definedName name="보조기층7인력2.5톤재료비">[49]단가산출1!$AQ$963</definedName>
    <definedName name="보조기층7인력노무비">[49]단가산출1!$AO$957</definedName>
    <definedName name="보조기층굴삭기0.7부설기계경비">[11]단가산출1!$AR$493</definedName>
    <definedName name="보조기층굴삭기0.7부설기계노무비">[11]단가산출1!$AP$491</definedName>
    <definedName name="보조기층굴삭기0.7부설기계재료비">[11]단가산출1!$AQ$492</definedName>
    <definedName name="보조기층굴삭기0.7부설인력계">[11]단가산출1!$AO$496</definedName>
    <definedName name="보조기층굴삭기0.7살수경비">[11]단가산출1!$AR$527</definedName>
    <definedName name="보조기층굴삭기0.7살수노무비">[11]단가산출1!$AP$525</definedName>
    <definedName name="보조기층굴삭기0.7살수재료비">[11]단가산출1!$AQ$526</definedName>
    <definedName name="보조기층굴삭기0.7전압진동경비">[11]단가산출1!$AR$504</definedName>
    <definedName name="보조기층굴삭기0.7전압진동노무비">[11]단가산출1!$AP$502</definedName>
    <definedName name="보조기층굴삭기0.7전압진동재료비">[11]단가산출1!$AQ$503</definedName>
    <definedName name="보조기층굴삭기0.7전압타이어경비">[11]단가산출1!$AR$515</definedName>
    <definedName name="보조기층굴삭기0.7전압타이어노무비">[11]단가산출1!$AP$513</definedName>
    <definedName name="보조기층굴삭기0.7전압타이어재료비">[11]단가산출1!$AQ$514</definedName>
    <definedName name="보조기층기계부설기계경비">[49]단가산출1!$AR$889</definedName>
    <definedName name="보조기층기계부설기계노무비">[49]단가산출1!$AP$887</definedName>
    <definedName name="보조기층기계부설기계재료비">[49]단가산출1!$AQ$888</definedName>
    <definedName name="보조기층기계부설인력노무비">[49]단가산출1!$AO$892</definedName>
    <definedName name="보조기층기계살수경비">[49]단가산출1!$AR$908</definedName>
    <definedName name="보조기층기계살수노무비">[49]단가산출1!$AP$906</definedName>
    <definedName name="보조기층기계살수재료비">[49]단가산출1!$AQ$907</definedName>
    <definedName name="보조기층기계전압진동경비">[49]단가산출1!$AR$915</definedName>
    <definedName name="보조기층기계전압진동노무비">[49]단가산출1!$AP$913</definedName>
    <definedName name="보조기층기계전압진동재료비">[49]단가산출1!$AQ$914</definedName>
    <definedName name="보조기층기계전압타이어경비">[49]단가산출1!$AR$921</definedName>
    <definedName name="보조기층기계전압타이어노무비">[49]단가산출1!$AP$919</definedName>
    <definedName name="보조기층기계전압타이어재료비">[49]단가산출1!$AQ$920</definedName>
    <definedName name="보조기층운반10.5톤경비">[49]단가산출2!$AR$1966</definedName>
    <definedName name="보조기층운반10.5톤노무비">[49]단가산출2!$AP$1964</definedName>
    <definedName name="보조기층운반10.5톤재료비">[49]단가산출2!$AQ$1965</definedName>
    <definedName name="보조기층운반15톤경비">[49]단가산출2!$AR$2038</definedName>
    <definedName name="보조기층운반15톤노무비">[49]단가산출2!$AP$2036</definedName>
    <definedName name="보조기층운반15톤재료비">[49]단가산출2!$AQ$2037</definedName>
    <definedName name="보조기층운반경비">[12]단가산출1!$AR$713</definedName>
    <definedName name="보조기층운반노무비">[12]단가산출1!$AP$713</definedName>
    <definedName name="보조기층운반재료비">[12]단가산출1!$AQ$713</definedName>
    <definedName name="보조기층인력부설노무비">[49]단가산출1!$AO$933</definedName>
    <definedName name="보조기층인력전압진동경비">[49]단가산출1!$AR$940</definedName>
    <definedName name="보조기층인력전압진동노무비">[49]단가산출1!$AP$938</definedName>
    <definedName name="보조기층인력전압진동재료비">[49]단가산출1!$AQ$939</definedName>
    <definedName name="보조기층인력전압타이어경비">[49]단가산출1!$AR$946</definedName>
    <definedName name="보조기층인력전압타이어노무비">[49]단가산출1!$AP$944</definedName>
    <definedName name="보조기층인력전압타이어재료비">[49]단가산출1!$AQ$945</definedName>
    <definedName name="보조기층조합0.2경비">[49]단가산출1!$AR$1184</definedName>
    <definedName name="보조기층조합0.2노무비">[49]단가산출1!$AP$1184</definedName>
    <definedName name="보조기층조합0.2재료비">[49]단가산출1!$AQ$1184</definedName>
    <definedName name="보조기층조합0.4경비">[49]단가산출1!$AR$1158</definedName>
    <definedName name="보조기층조합0.4노무비">[49]단가산출1!$AP$1158</definedName>
    <definedName name="보조기층조합0.4재료비">[49]단가산출1!$AQ$1158</definedName>
    <definedName name="보조기층조합0.7경비">[49]단가산출1!$AR$1132</definedName>
    <definedName name="보조기층조합0.7노무비">[49]단가산출1!$AP$1132</definedName>
    <definedName name="보조기층조합0.7재료비">[49]단가산출1!$AQ$1132</definedName>
    <definedName name="보조기층조합30진동경비">[49]단가산출1!$AR$1165</definedName>
    <definedName name="보조기층조합30진동노무비">[49]단가산출1!$AP$1163</definedName>
    <definedName name="보조기층조합30진동재료비">[49]단가산출1!$AQ$1164</definedName>
    <definedName name="보조기층포설10살수노무비">[11]단가산출1!$AP$595</definedName>
    <definedName name="보조기층포설10인력노무비">[11]단가산출1!$AP$585</definedName>
    <definedName name="보조기층포설10전압진동4.4경비">[11]단가산출1!$AR$592</definedName>
    <definedName name="보조기층포설10전압진동4.4노무비">[11]단가산출1!$AP$590</definedName>
    <definedName name="보조기층포설10전압진동4.4재료비">[11]단가산출1!$AQ$591</definedName>
    <definedName name="보조기층포설굴삭기0.4기계경비">[11]단가산출1!$AR$541</definedName>
    <definedName name="보조기층포설굴삭기0.4기계노무비">[11]단가산출1!$AP$539</definedName>
    <definedName name="보조기층포설굴삭기0.4기계재료비">[11]단가산출1!$AQ$540</definedName>
    <definedName name="보조기층포설굴삭기0.4살수노무비">[11]단가산출1!$AP$559</definedName>
    <definedName name="보조기층포설굴삭기0.4인력노무비계">[11]단가산출1!$AO$544</definedName>
    <definedName name="보조기층포설굴삭기0.4전압진동4.4경비">[11]단가산출1!$AR$552</definedName>
    <definedName name="보조기층포설굴삭기0.4전압진동4.4노무비">[11]단가산출1!$AP$550</definedName>
    <definedName name="보조기층포설굴삭기0.4전압진동4.4재료비">[11]단가산출1!$AQ$551</definedName>
    <definedName name="보차도경계석">[36]단가!$A$67</definedName>
    <definedName name="보차도콘크리트블럭적색">'[49]단가 및 재료비'!$S$151</definedName>
    <definedName name="보차도콘크리트블럭회색">'[49]단가 및 재료비'!$S$150</definedName>
    <definedName name="보차도콘크리트블럭흑색">'[49]단가 및 재료비'!$S$152</definedName>
    <definedName name="보통인부" localSheetId="0">'[98]. (2)'!$AA$97</definedName>
    <definedName name="보통인부B10">[73]식재인부!$C$24</definedName>
    <definedName name="보통인부B4이하">[73]식재인부!$C$18</definedName>
    <definedName name="보통인부B5">[73]식재인부!$C$19</definedName>
    <definedName name="보통인부B6">[73]식재인부!$C$20</definedName>
    <definedName name="보통인부B8">[73]식재인부!$C$22</definedName>
    <definedName name="보통인부R10">[73]식재인부!$C$54</definedName>
    <definedName name="보통인부R12">[73]식재인부!$C$56</definedName>
    <definedName name="보통인부R15">[73]식재인부!$C$59</definedName>
    <definedName name="보통인부R4이하">[118]식재인부!$C$48</definedName>
    <definedName name="보통인부R5">[118]식재인부!$C$49</definedName>
    <definedName name="보통인부R6">[73]식재인부!$C$50</definedName>
    <definedName name="보통인부R7">[73]식재인부!$C$51</definedName>
    <definedName name="보통인부R8">[73]식재인부!$C$52</definedName>
    <definedName name="보험">[119]입찰!$G$17</definedName>
    <definedName name="복부간격">'[120]4.2유효폭의 계산'!$N$26</definedName>
    <definedName name="볼트">[36]단가!$A$15</definedName>
    <definedName name="볼트너트">'[49]단가 및 재료비'!$S$204</definedName>
    <definedName name="부단수천공100">'[62]단가 및 재료비'!$S$396</definedName>
    <definedName name="부단수천공150">'[62]단가 및 재료비'!$S$397</definedName>
    <definedName name="부단수천공200">'[62]단가 및 재료비'!$S$398</definedName>
    <definedName name="부단수천공300">'[62]단가 및 재료비'!$S$399</definedName>
    <definedName name="부단수천공80">'[62]단가 및 재료비'!$S$395</definedName>
    <definedName name="부들노">[75]식재!$H$180</definedName>
    <definedName name="부들재">[75]식재!$F$180</definedName>
    <definedName name="부직포" localSheetId="0">[78]단가!$A$73</definedName>
    <definedName name="북한" localSheetId="0" hidden="1">{#N/A,#N/A,FALSE,"구조2"}</definedName>
    <definedName name="북한" hidden="1">{#N/A,#N/A,FALSE,"구조2"}</definedName>
    <definedName name="분리">'[121]빗물받이(910-510-410)'!$P$4</definedName>
    <definedName name="분배기">[114]노무비단가!$B$76</definedName>
    <definedName name="분수전연결관20">'[62]단가 및 재료비'!$S$277</definedName>
    <definedName name="분수전연결관25">'[62]단가 및 재료비'!$S$278</definedName>
    <definedName name="분수전연결관32">'[62]단가 및 재료비'!$S$279</definedName>
    <definedName name="분수전연결관40">'[62]단가 및 재료비'!$S$280</definedName>
    <definedName name="분수전연결관50">'[62]단가 및 재료비'!$S$281</definedName>
    <definedName name="불도우저10토사경비">[71]중기사용료산출근거!$G$832</definedName>
    <definedName name="불도우저10토사계">[71]중기사용료산출근거!$G$841</definedName>
    <definedName name="불도우저10토사노무비">[71]중기사용료산출근거!$G$836</definedName>
    <definedName name="불도우저10토사재료비">[71]중기사용료산출근거!$G$840</definedName>
    <definedName name="불도우저19토사경비">[71]중기사용료산출근거!$G$846</definedName>
    <definedName name="불도우저19토사계">[71]중기사용료산출근거!$G$855</definedName>
    <definedName name="불도우저19토사노무비">[71]중기사용료산출근거!$G$850</definedName>
    <definedName name="불도우저19토사재료비">[71]중기사용료산출근거!$G$854</definedName>
    <definedName name="불도우저32토사경비">[71]중기사용료산출근거!$G$861</definedName>
    <definedName name="불도우저32토사계">[71]중기사용료산출근거!$G$870</definedName>
    <definedName name="불도우저32토사노무비">[71]중기사용료산출근거!$G$865</definedName>
    <definedName name="불도우저32토사재료비">[71]중기사용료산출근거!$G$869</definedName>
    <definedName name="붉은병꽃">[36]단가!$A$145</definedName>
    <definedName name="브라자" localSheetId="0" hidden="1">{#N/A,#N/A,FALSE,"포장1";#N/A,#N/A,FALSE,"포장1"}</definedName>
    <definedName name="브라자" hidden="1">{#N/A,#N/A,FALSE,"포장1";#N/A,#N/A,FALSE,"포장1"}</definedName>
    <definedName name="브라지" localSheetId="0" hidden="1">{#N/A,#N/A,FALSE,"포장1";#N/A,#N/A,FALSE,"포장1"}</definedName>
    <definedName name="브라지" hidden="1">{#N/A,#N/A,FALSE,"포장1";#N/A,#N/A,FALSE,"포장1"}</definedName>
    <definedName name="브라질" localSheetId="0" hidden="1">{#N/A,#N/A,FALSE,"토공2"}</definedName>
    <definedName name="브라질" hidden="1">{#N/A,#N/A,FALSE,"토공2"}</definedName>
    <definedName name="브래킷">'[11]단가 및 재료비'!$S$216</definedName>
    <definedName name="브레이카치즐">'[81]단가 및 재료비'!$U$39</definedName>
    <definedName name="블레이드" localSheetId="0">'[12]단가 및 재료비'!$S$152</definedName>
    <definedName name="비계공" localSheetId="0">'[98]. (2)'!$AA$61</definedName>
    <definedName name="비닐">'[12]단가 및 재료비'!$S$181</definedName>
    <definedName name="비료">[36]단가!$A$154</definedName>
    <definedName name="비비추">[78]단가!$A$150</definedName>
    <definedName name="비트200">'[11]단가 및 재료비'!$S$209</definedName>
    <definedName name="비트300">'[11]단가 및 재료비'!$S$211</definedName>
    <definedName name="ㅄ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ㅅㄱ" localSheetId="0" hidden="1">{#N/A,#N/A,FALSE,"배수2"}</definedName>
    <definedName name="ㅅㄱ" hidden="1">{#N/A,#N/A,FALSE,"배수2"}</definedName>
    <definedName name="ㅅㄱ쇼ㅗㅅ" localSheetId="0" hidden="1">{#N/A,#N/A,FALSE,"표지목차"}</definedName>
    <definedName name="ㅅㄱ쇼ㅗㅅ" hidden="1">{#N/A,#N/A,FALSE,"표지목차"}</definedName>
    <definedName name="ㅅㄳㄳ" localSheetId="0" hidden="1">{#N/A,#N/A,FALSE,"토공2"}</definedName>
    <definedName name="ㅅㄳㄳ" hidden="1">{#N/A,#N/A,FALSE,"토공2"}</definedName>
    <definedName name="ㅅㄷㅅ" localSheetId="0" hidden="1">{#N/A,#N/A,FALSE,"운반시간"}</definedName>
    <definedName name="ㅅㄷㅅ" hidden="1">{#N/A,#N/A,FALSE,"운반시간"}</definedName>
    <definedName name="ㅅㅎㄱㄷㅅㄷㄱ" localSheetId="0" hidden="1">{#N/A,#N/A,FALSE,"표지목차"}</definedName>
    <definedName name="ㅅㅎㄱㄷㅅㄷㄱ" hidden="1">{#N/A,#N/A,FALSE,"표지목차"}</definedName>
    <definedName name="사">[107]DATE!$I$24:$I$85</definedName>
    <definedName name="사급자재대">[74]총괄표!$M$13</definedName>
    <definedName name="사진대지1" localSheetId="0" hidden="1">#REF!</definedName>
    <definedName name="사진대지1" hidden="1">#REF!</definedName>
    <definedName name="사차직접노무비">'[122]4차원가계산서'!$H$3</definedName>
    <definedName name="산벗">[36]단가!$A$114</definedName>
    <definedName name="산보">[119]입찰!$G$12</definedName>
    <definedName name="산소" localSheetId="0">'[49]단가 및 재료비'!$S$169</definedName>
    <definedName name="산재보험료" localSheetId="0">[74]총괄표!$M$19</definedName>
    <definedName name="산철쭉">[36]단가!$A$142</definedName>
    <definedName name="산출">[123]산출내역서집계표!$D$3:$L$116</definedName>
    <definedName name="산출1">[123]산출내역서집계표!$D$6:$L$116</definedName>
    <definedName name="산출금양">[123]산출내역서집계표!$AB$2:$AR$143</definedName>
    <definedName name="살수5500경비">[49]단가산출1!$AR$1235</definedName>
    <definedName name="살수5500노무비">[49]단가산출1!$AP$1233</definedName>
    <definedName name="살수5500재료비">[49]단가산출1!$AQ$1234</definedName>
    <definedName name="삼각">[124]단가!$A$24</definedName>
    <definedName name="삼발">[124]단가!$A$22</definedName>
    <definedName name="상수도용소형철개">'[12]단가 및 재료비'!$S$343</definedName>
    <definedName name="상수도용철개">'[12]단가 및 재료비'!$S$225</definedName>
    <definedName name="상수도천공기경비">[71]중기사용료산출근거!$G$875</definedName>
    <definedName name="상수도천공기계">[71]중기사용료산출근거!$G$884</definedName>
    <definedName name="상수도천공기노무비">[71]중기사용료산출근거!$G$879</definedName>
    <definedName name="상수도천공기재료비">[71]중기사용료산출근거!$G$883</definedName>
    <definedName name="상온백색">'[11]단가 및 재료비'!$S$201</definedName>
    <definedName name="상온형페인트백색">'[49]단가 및 재료비'!$S$177</definedName>
    <definedName name="상온형페인트황색">'[49]단가 및 재료비'!$S$176</definedName>
    <definedName name="상온황색">'[11]단가 및 재료비'!$S$202</definedName>
    <definedName name="생B10">[125]단가결정!$B$472</definedName>
    <definedName name="생B12">[125]단가결정!$B$471</definedName>
    <definedName name="생B20">[125]단가결정!$B$469</definedName>
    <definedName name="생B6">[125]단가결정!$B$475</definedName>
    <definedName name="생B8">[125]단가결정!$B$473</definedName>
    <definedName name="생H1.5">[125]단가결정!$B$450</definedName>
    <definedName name="생H2.0">[125]단가결정!$B$448</definedName>
    <definedName name="생H2.5">[125]단가결정!$B$447</definedName>
    <definedName name="생H3.0">[125]단가결정!$B$446</definedName>
    <definedName name="생H3.5">[125]단가결정!$B$445</definedName>
    <definedName name="생R10">[125]단가결정!$B$459</definedName>
    <definedName name="생R12">[125]단가결정!$B$458</definedName>
    <definedName name="생R15">[125]단가결정!$B$457</definedName>
    <definedName name="생R4">[125]단가결정!$B$464</definedName>
    <definedName name="생R5">[125]단가결정!$B$463</definedName>
    <definedName name="생R6">[125]단가결정!$B$462</definedName>
    <definedName name="생R8">[125]단가결정!$B$460</definedName>
    <definedName name="생관0.4">[125]단가결정!$B$490</definedName>
    <definedName name="생관0.5">[125]단가결정!$B$489</definedName>
    <definedName name="생관0.6">[125]단가결정!$B$488</definedName>
    <definedName name="생관1.0">[125]단가결정!$B$486</definedName>
    <definedName name="생관1.2">[125]단가결정!$B$485</definedName>
    <definedName name="생관1.5">[125]단가결정!$B$483</definedName>
    <definedName name="생관2.0">[125]단가결정!$B$481</definedName>
    <definedName name="생지">[125]단가결정!$B$493</definedName>
    <definedName name="서" localSheetId="0" hidden="1">{#N/A,#N/A,FALSE,"토공2"}</definedName>
    <definedName name="서" hidden="1">{#N/A,#N/A,FALSE,"토공2"}</definedName>
    <definedName name="석공" localSheetId="0">'[98]. (2)'!$AA$59</definedName>
    <definedName name="석재타일">[36]단가!$A$62</definedName>
    <definedName name="설개">[0]!설개</definedName>
    <definedName name="설계단면력요약.SAP90Work" localSheetId="0">심사결과!설계단면력요약.SAP90Work</definedName>
    <definedName name="설계단면력요약.SAP90Work">[0]!설계단면력요약.SAP90Work</definedName>
    <definedName name="설설계">[126]Sheet1!$1:$1048576</definedName>
    <definedName name="섬잣">[36]단가!$A$95</definedName>
    <definedName name="성일">[127]DATE!$D$24:$D$85</definedName>
    <definedName name="성토다짐진동2.5경비">[11]단가산출2!$AR$1045</definedName>
    <definedName name="성토다짐진동2.5노무비">[11]단가산출2!$AP$1043</definedName>
    <definedName name="성토다짐진동2.5재료비">[11]단가산출2!$AQ$1044</definedName>
    <definedName name="세륜" localSheetId="0" hidden="1">#REF!</definedName>
    <definedName name="세륜" hidden="1">#REF!</definedName>
    <definedName name="세륜2" localSheetId="0" hidden="1">#REF!</definedName>
    <definedName name="세륜2" hidden="1">#REF!</definedName>
    <definedName name="세륜장" localSheetId="0" hidden="1">{#N/A,#N/A,FALSE,"배수2"}</definedName>
    <definedName name="세륜장" hidden="1">{#N/A,#N/A,FALSE,"배수2"}</definedName>
    <definedName name="세퍼레이터">'[12]단가 및 재료비'!$S$146</definedName>
    <definedName name="소나무10">[78]단가!$A$98</definedName>
    <definedName name="소나무15">[78]단가!$A$97</definedName>
    <definedName name="소나무20">[78]단가!$A$96</definedName>
    <definedName name="소석회">[36]단가!$A$161</definedName>
    <definedName name="소솟" localSheetId="0" hidden="1">{#N/A,#N/A,FALSE,"포장1";#N/A,#N/A,FALSE,"포장1"}</definedName>
    <definedName name="소솟" hidden="1">{#N/A,#N/A,FALSE,"포장1";#N/A,#N/A,FALSE,"포장1"}</definedName>
    <definedName name="소운반레미콘50경운기경비">[11]단가산출1!$AR$1407</definedName>
    <definedName name="소운반레미콘50경운기노무비">[11]단가산출1!$AP$1405</definedName>
    <definedName name="소운반레미콘50경운기재료비">[11]단가산출1!$AQ$1406</definedName>
    <definedName name="소운반레미콘50적재적하비">[11]단가산출1!$AP$1410</definedName>
    <definedName name="소켓무게" localSheetId="0">[24]DATE!$G$24:$G$79</definedName>
    <definedName name="소형브레이카15.9경비">[12]중기사용료산출근거!$G$1101</definedName>
    <definedName name="소형브레이카15.9계">[71]중기사용료산출근거!$G$899</definedName>
    <definedName name="소형브레이카15.9노무비">[71]중기사용료산출근거!$G$894</definedName>
    <definedName name="소형브레이카15.9재료비">[71]중기사용료산출근거!$G$898</definedName>
    <definedName name="소형브레이카25경비">[49]중기사용료산출근거!$G$933</definedName>
    <definedName name="소형브레이카25계">[71]중기사용료산출근거!$G$913</definedName>
    <definedName name="소형브레이카25노무비">[71]중기사용료산출근거!$G$908</definedName>
    <definedName name="소형브레이카25재료비">[71]중기사용료산출근거!$G$912</definedName>
    <definedName name="소형브레이카36경비">[71]중기사용료산출근거!$G$919</definedName>
    <definedName name="소형브레이카36계">[71]중기사용료산출근거!$G$928</definedName>
    <definedName name="소형브레이카36노무비">[71]중기사용료산출근거!$G$923</definedName>
    <definedName name="소형브레이카36재료비">[71]중기사용료산출근거!$G$927</definedName>
    <definedName name="소화기">[114]노무비단가!$B$74</definedName>
    <definedName name="손영주" localSheetId="0" hidden="1">{#N/A,#N/A,FALSE,"조골재"}</definedName>
    <definedName name="손영주" hidden="1">{#N/A,#N/A,FALSE,"조골재"}</definedName>
    <definedName name="송아지" localSheetId="0" hidden="1">{#N/A,#N/A,FALSE,"배수2"}</definedName>
    <definedName name="송아지" hidden="1">{#N/A,#N/A,FALSE,"배수2"}</definedName>
    <definedName name="송정호">[128]토목공사일반!$J$158</definedName>
    <definedName name="쇼교" localSheetId="0" hidden="1">{#N/A,#N/A,FALSE,"토공2"}</definedName>
    <definedName name="쇼교" hidden="1">{#N/A,#N/A,FALSE,"토공2"}</definedName>
    <definedName name="수동밸브80">'[62]단가 및 재료비'!$S$332</definedName>
    <definedName name="수성에폭시">'[12]단가 및 재료비'!$S$195</definedName>
    <definedName name="수수꽃다리">[78]단가!$A$144</definedName>
    <definedName name="수식입력매크로">[129]!수식입력매크로</definedName>
    <definedName name="수양3">[124]단가!$A$14</definedName>
    <definedName name="수양5노">[75]식재!$H$49</definedName>
    <definedName name="수양5재">[75]식재!$F$49</definedName>
    <definedName name="수양6">[124]단가!$A$12</definedName>
    <definedName name="수작업반장" localSheetId="0">'[117]단가 및 재료비'!$AA$87</definedName>
    <definedName name="순공">[119]입찰!$G$9</definedName>
    <definedName name="스잔" localSheetId="0" hidden="1">{#N/A,#N/A,FALSE,"부대2"}</definedName>
    <definedName name="스잔" hidden="1">{#N/A,#N/A,FALSE,"부대2"}</definedName>
    <definedName name="스크레이퍼자주식11.5경비">[71]중기사용료산출근거!$G$948</definedName>
    <definedName name="스크레이퍼자주식11.5계">[71]중기사용료산출근거!$G$957</definedName>
    <definedName name="스크레이퍼자주식11.5노무비">[71]중기사용료산출근거!$G$952</definedName>
    <definedName name="스크레이퍼자주식11.5재료비">[71]중기사용료산출근거!$G$956</definedName>
    <definedName name="스크레이퍼자주식16.1경비">[71]중기사용료산출근거!$G$962</definedName>
    <definedName name="스크레이퍼자주식16.1계">[71]중기사용료산출근거!$G$971</definedName>
    <definedName name="스크레이퍼자주식16.1노무비">[71]중기사용료산출근거!$G$966</definedName>
    <definedName name="스크레이퍼자주식16.1재료비">[71]중기사용료산출근거!$G$970</definedName>
    <definedName name="스크레이퍼자주식20.6경비">[71]중기사용료산출근거!$G$977</definedName>
    <definedName name="스크레이퍼자주식20.6계">[71]중기사용료산출근거!$G$986</definedName>
    <definedName name="스크레이퍼자주식20.6노무비">[71]중기사용료산출근거!$G$981</definedName>
    <definedName name="스크레이퍼자주식20.6재료비">[71]중기사용료산출근거!$G$985</definedName>
    <definedName name="스테인레스직관25.">'[62]단가 및 재료비'!$S$250</definedName>
    <definedName name="스테인레스직관60">'[62]단가 및 재료비'!$S$254</definedName>
    <definedName name="스티로폴">[18]마산방향!$AS$433</definedName>
    <definedName name="슬래브코너패널">'[49]단가 및 재료비'!$S$201</definedName>
    <definedName name="시계" localSheetId="0" hidden="1">{#N/A,#N/A,FALSE,"부대1"}</definedName>
    <definedName name="시계" hidden="1">{#N/A,#N/A,FALSE,"부대1"}</definedName>
    <definedName name="시멘트" localSheetId="0">'[12]단가 및 재료비'!$S$154</definedName>
    <definedName name="시멘트1">[36]단가!$A$48</definedName>
    <definedName name="시멘트벽돌">'[49]단가 및 재료비'!$S$155</definedName>
    <definedName name="시멘트운반8톤경비">[49]단가산출2!$AR$1870</definedName>
    <definedName name="시멘트운반8톤노무비">[49]단가산출2!$AP$1868</definedName>
    <definedName name="시멘트운반8톤재료비">[49]단가산출2!$AQ$1869</definedName>
    <definedName name="시멘트운반경비">[12]단가산출2!$AR$575</definedName>
    <definedName name="시멘트운반노무비">[12]단가산출2!$AP$575</definedName>
    <definedName name="시멘트운반재료비">[12]단가산출2!$AQ$575</definedName>
    <definedName name="시멘트운반하차경비">[11]단가산출2!$AR$424</definedName>
    <definedName name="시멘트운반하차노무비">[49]단가산출2!$AP$1859</definedName>
    <definedName name="시멘트운반하차재료비">[11]단가산출2!$AQ$423</definedName>
    <definedName name="시비1노">[75]유지관리!$H$100</definedName>
    <definedName name="시비1재">[75]유지관리!$F$100</definedName>
    <definedName name="시비경">[90]계수시트!$B$92</definedName>
    <definedName name="시비관노">[75]유지관리!$H$105</definedName>
    <definedName name="시비관재">[75]유지관리!$F$105</definedName>
    <definedName name="시비노">[90]계수시트!$B$90</definedName>
    <definedName name="시비재">[90]계수시트!$B$91</definedName>
    <definedName name="시선유도집계">[130]데리네이타현황!#REF!,[130]데리네이타현황!$A$2,[130]데리네이타현황!$A$1,[130]데리네이타현황!$A$278,[130]데리네이타현황!$A:$A</definedName>
    <definedName name="시트프라이머">'[11]단가 및 재료비'!$S$199</definedName>
    <definedName name="식재" localSheetId="0">[131]코드표!$A:$F</definedName>
    <definedName name="식재일위">[132]식재일위!$C$3:$N$1543</definedName>
    <definedName name="신나">[36]단가!$A$56</definedName>
    <definedName name="신너" localSheetId="0">'[12]단가 및 재료비'!$S$135</definedName>
    <definedName name="신너낙서">'[11]단가 및 재료비'!$S$138</definedName>
    <definedName name="신너에폭시">'[11]단가 및 재료비'!$S$197</definedName>
    <definedName name="신너조합">'[11]단가 및 재료비'!$S$137</definedName>
    <definedName name="신동렬" localSheetId="0" hidden="1">{#N/A,#N/A,FALSE,"구조2"}</definedName>
    <definedName name="신동렬" hidden="1">{#N/A,#N/A,FALSE,"구조2"}</definedName>
    <definedName name="신호기" localSheetId="0">심사결과!신호기</definedName>
    <definedName name="신호기">[0]!신호기</definedName>
    <definedName name="실란">[36]단가!$A$152</definedName>
    <definedName name="실링제">[36]단가!$A$61</definedName>
    <definedName name="씹보지" localSheetId="0" hidden="1">{#N/A,#N/A,FALSE,"배수2"}</definedName>
    <definedName name="씹보지" hidden="1">{#N/A,#N/A,FALSE,"배수2"}</definedName>
    <definedName name="씹자지" localSheetId="0" hidden="1">{#N/A,#N/A,FALSE,"배수2"}</definedName>
    <definedName name="씹자지" hidden="1">{#N/A,#N/A,FALSE,"배수2"}</definedName>
    <definedName name="씹조지" localSheetId="0" hidden="1">{#N/A,#N/A,FALSE,"배수2"}</definedName>
    <definedName name="씹조지" hidden="1">{#N/A,#N/A,FALSE,"배수2"}</definedName>
    <definedName name="ㅇ" localSheetId="0">[133]DATE!$E$24:$E$85</definedName>
    <definedName name="ㅇ" hidden="1">{#N/A,#N/A,FALSE,"운반시간"}</definedName>
    <definedName name="ㅇㄱㅇㄹ">[0]!ㅇㄱㅇㄹ</definedName>
    <definedName name="ㅇㄴ">[133]DATE!$C$24:$C$85</definedName>
    <definedName name="ㅇㄴㄴㄴㄴㄴㄴㄴㄴㄴ" localSheetId="0" hidden="1">{#N/A,#N/A,FALSE,"혼합골재"}</definedName>
    <definedName name="ㅇㄴㄴㄴㄴㄴㄴㄴㄴㄴ" hidden="1">{#N/A,#N/A,FALSE,"혼합골재"}</definedName>
    <definedName name="ㅇㄹㄴㅀㄹㅇㅎㄹㅇㅎ" localSheetId="0" hidden="1">{#N/A,#N/A,FALSE,"2~8번"}</definedName>
    <definedName name="ㅇㄹㄴㅀㄹㅇㅎㄹㅇㅎ" hidden="1">{#N/A,#N/A,FALSE,"2~8번"}</definedName>
    <definedName name="ㅇㄹㄴㅇㄹㄴㄹ" localSheetId="0">심사결과!ㅇㄹㄴㅇㄹㄴㄹ</definedName>
    <definedName name="ㅇㄹㄴㅇㄹㄴㄹ">[0]!ㅇㄹㄴㅇㄹㄴㄹ</definedName>
    <definedName name="ㅇㄹㄹ" localSheetId="0" hidden="1">#REF!</definedName>
    <definedName name="ㅇㄹㄹ" hidden="1">#REF!</definedName>
    <definedName name="ㅇㄹㄹㄹㄹㄹㄹㄹㄹ" localSheetId="0">심사결과!ㅇㄹㄹㄹㄹㄹㄹㄹㄹ</definedName>
    <definedName name="ㅇㄹㄹㄹㄹㄹㄹㄹㄹ">[0]!ㅇㄹㄹㄹㄹㄹㄹㄹㄹ</definedName>
    <definedName name="ㅇㅀㄴ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ㅀ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ㅀㅎㅎㅎㅎㅎㅎㅎㅎㅎㅎㅎㅎㅎㅎㅎ" localSheetId="0" hidden="1">{#N/A,#N/A,FALSE,"구조2"}</definedName>
    <definedName name="ㅇㅀㅎㅎㅎㅎㅎㅎㅎㅎㅎㅎㅎㅎㅎㅎㅎ" hidden="1">{#N/A,#N/A,FALSE,"구조2"}</definedName>
    <definedName name="ㅇㅇ">[133]DATE!$E$24:$E$85</definedName>
    <definedName name="ㅇㅇ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ㅇ" localSheetId="0">[133]DATE!$D$24:$D$85</definedName>
    <definedName name="아랑러ㅏㅇㄴㄹ" localSheetId="0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세틸렌" localSheetId="0">'[49]단가 및 재료비'!$S$168</definedName>
    <definedName name="아스콘2" hidden="1">[89]조명시설!#REF!</definedName>
    <definedName name="아스콘깨기" localSheetId="0" hidden="1">{#N/A,#N/A,FALSE,"골재소요량";#N/A,#N/A,FALSE,"골재소요량"}</definedName>
    <definedName name="아스콘깨기" hidden="1">{#N/A,#N/A,FALSE,"골재소요량";#N/A,#N/A,FALSE,"골재소요량"}</definedName>
    <definedName name="아스콘깨기단가">'[49]단가 및 재료비'!$S$372</definedName>
    <definedName name="아스콘잔재처리경비">[12]단가산출2!$AR$667</definedName>
    <definedName name="아스콘잔재처리노무비">[12]단가산출2!$AP$667</definedName>
    <definedName name="아스콘잔재처리재료비">[12]단가산출2!$AQ$667</definedName>
    <definedName name="아스콘파쇄단가">'[49]단가 및 재료비'!$S$373</definedName>
    <definedName name="아스팔트디스트리뷰우터3000경비">[71]중기사용료산출근거!$G$991</definedName>
    <definedName name="아스팔트디스트리뷰우터3000계">[71]중기사용료산출근거!$G$1000</definedName>
    <definedName name="아스팔트디스트리뷰우터3000노무비">[71]중기사용료산출근거!$G$995</definedName>
    <definedName name="아스팔트디스트리뷰우터3000재료비">[71]중기사용료산출근거!$G$999</definedName>
    <definedName name="아스팔트디스트리뷰우터3800경비">[71]중기사용료산출근거!$G$1006</definedName>
    <definedName name="아스팔트디스트리뷰우터3800계">[71]중기사용료산출근거!$G$1015</definedName>
    <definedName name="아스팔트디스트리뷰우터3800노무비">[71]중기사용료산출근거!$G$1010</definedName>
    <definedName name="아스팔트디스트리뷰우터3800재료비">[71]중기사용료산출근거!$G$1014</definedName>
    <definedName name="아스팔트믹싱플렌트120경비">[71]중기사용료산출근거!$G$1049</definedName>
    <definedName name="아스팔트믹싱플렌트120계">[71]중기사용료산출근거!$G$1058</definedName>
    <definedName name="아스팔트믹싱플렌트120노무비">[71]중기사용료산출근거!$G$1053</definedName>
    <definedName name="아스팔트믹싱플렌트120재료비">[71]중기사용료산출근거!$G$1057</definedName>
    <definedName name="아스팔트믹싱플렌트60경비">[71]중기사용료산출근거!$G$1020</definedName>
    <definedName name="아스팔트믹싱플렌트60계">[71]중기사용료산출근거!$G$1029</definedName>
    <definedName name="아스팔트믹싱플렌트60노무비">[71]중기사용료산출근거!$G$1024</definedName>
    <definedName name="아스팔트믹싱플렌트60재료비">[71]중기사용료산출근거!$G$1028</definedName>
    <definedName name="아스팔트믹싱플렌트80경비">[71]중기사용료산출근거!$G$1035</definedName>
    <definedName name="아스팔트믹싱플렌트80계">[71]중기사용료산출근거!$G$1044</definedName>
    <definedName name="아스팔트믹싱플렌트80노무비">[71]중기사용료산출근거!$G$1039</definedName>
    <definedName name="아스팔트믹싱플렌트80재료비">[71]중기사용료산출근거!$G$1043</definedName>
    <definedName name="아스팔트스프레이어300경비">[12]중기사용료산출근거!$G$1266</definedName>
    <definedName name="아스팔트스프레이어300계">[71]중기사용료산출근거!$G$1073</definedName>
    <definedName name="아스팔트스프레이어300노무비">[12]중기사용료산출근거!$G$1270</definedName>
    <definedName name="아스팔트스프레이어300재료비">[12]중기사용료산출근거!$G$1274</definedName>
    <definedName name="아스팔트스프레이어400경비">[71]중기사용료산출근거!$G$1078</definedName>
    <definedName name="아스팔트스프레이어400계">[71]중기사용료산출근거!$G$1087</definedName>
    <definedName name="아스팔트스프레이어400노무비">[71]중기사용료산출근거!$G$1082</definedName>
    <definedName name="아스팔트스프레이어400재료비">[71]중기사용료산출근거!$G$1086</definedName>
    <definedName name="아스팔트실란트">'[11]단가 및 재료비'!$S$214</definedName>
    <definedName name="아스팔트운반10.5톤경비">[49]단가산출2!$AR$1894</definedName>
    <definedName name="아스팔트운반10.5톤노무비">[49]단가산출2!$AP$1892</definedName>
    <definedName name="아스팔트운반10.5톤재료비">[49]단가산출2!$AQ$1893</definedName>
    <definedName name="아스팔트운반dm경비">[12]단가산출2!$AR$621</definedName>
    <definedName name="아스팔트운반dm노무비">[12]단가산출2!$AP$621</definedName>
    <definedName name="아스팔트운반dm재료비">[12]단가산출2!$AQ$621</definedName>
    <definedName name="아스팔트운반하차노무비">[49]단가산출2!$AP$1883</definedName>
    <definedName name="아스팔트캇타50경비">[62]단가산출2!$AR$1522</definedName>
    <definedName name="아스팔트캇타50노무비">[62]단가산출2!$AP$1520</definedName>
    <definedName name="아스팔트캇타50재료비">[62]단가산출2!$AQ$1521</definedName>
    <definedName name="아스팔트파괴0.2인력노무비">[49]단가산출2!$AP$1694</definedName>
    <definedName name="아스팔트파괴0.4경비">[49]단가산출2!$AR$1667</definedName>
    <definedName name="아스팔트파괴0.4노무비">[49]단가산출2!$AP$1665</definedName>
    <definedName name="아스팔트파괴0.4인력노무비">[49]단가산출2!$AP$1670</definedName>
    <definedName name="아스팔트파괴0.4재료비">[49]단가산출2!$AQ$1666</definedName>
    <definedName name="아스팔트파괴0.4치즐재료비">[49]단가산출2!$AQ$1673</definedName>
    <definedName name="아스팔트페이버3경비">[12]중기사용료산출근거!$G$1296</definedName>
    <definedName name="아스팔트페이버3계">[71]중기사용료산출근거!$G$1102</definedName>
    <definedName name="아스팔트페이버3노무비">[12]중기사용료산출근거!$G$1300</definedName>
    <definedName name="아스팔트페이버3재료비">[12]중기사용료산출근거!$G$1304</definedName>
    <definedName name="아스팔트포장캇타경비">[12]단가산출2!$AR$483</definedName>
    <definedName name="아스팔트포장캇타노무비">[12]단가산출2!$AP$483</definedName>
    <definedName name="아스팔트포장캇타재료비">[12]단가산출2!$AQ$483</definedName>
    <definedName name="아스팔트포장파괴0.2경비">[49]단가산출2!$AR$1691</definedName>
    <definedName name="아스팔트포장파괴0.2기계경비">[12]단가산출1!$AR$861</definedName>
    <definedName name="아스팔트포장파괴0.2기계노무비">[12]단가산출1!$AP$859</definedName>
    <definedName name="아스팔트포장파괴0.2기계재료비">[12]단가산출1!$AQ$860</definedName>
    <definedName name="아스팔트포장파괴0.2노무비">[49]단가산출2!$AP$1689</definedName>
    <definedName name="아스팔트포장파괴0.2브레이커기계경비">[11]단가산출1!$AR$252</definedName>
    <definedName name="아스팔트포장파괴0.2인력노무비">[12]단가산출1!$AP$864</definedName>
    <definedName name="아스팔트포장파괴0.2재료비">[49]단가산출2!$AQ$1690</definedName>
    <definedName name="아스팔트포장파괴0.2치즐재료비">[12]단가산출1!$AQ$867</definedName>
    <definedName name="아스팔트포장파괴0.4기계경비">[12]단가산출2!$AR$378</definedName>
    <definedName name="아스팔트포장파괴0.4기계노무비">[12]단가산출2!$AP$376</definedName>
    <definedName name="아스팔트포장파괴0.4기계재료비">[12]단가산출2!$AQ$377</definedName>
    <definedName name="아스팔트포장파괴0.4브레이커기계경비">[11]단가산출2!$AR$228</definedName>
    <definedName name="아스팔트포장파괴0.4작업보조원경비">[12]단가산출2!$AR$382</definedName>
    <definedName name="아스팔트포장파괴0.4작업보조원노무비">[12]단가산출2!$AO$382</definedName>
    <definedName name="아스팔트포장파괴0.4작업보조원재료비">[12]단가산출2!$AQ$382</definedName>
    <definedName name="아스팔트포장파괴0.4치즐경비">[12]단가산출2!$AR$385</definedName>
    <definedName name="아스팔트포장파괴0.4치즐노무비">[12]단가산출2!$AP$385</definedName>
    <definedName name="아스팔트포장파괴0.4치즐재료비">[12]단가산출2!$AO$385</definedName>
    <definedName name="아스팔트포장파괴0.7기계경비">[12]단가산출2!$AR$355</definedName>
    <definedName name="아스팔트포장파괴0.7기계노무비">[12]단가산출2!$AP$353</definedName>
    <definedName name="아스팔트포장파괴0.7기계재료비">[12]단가산출2!$AQ$354</definedName>
    <definedName name="아스팔트포장파괴0.7브레이커기계경비">[11]단가산출2!$AR$204</definedName>
    <definedName name="아스팔트포장파괴0.7인력노무비">[49]단가산출2!$AP$1646</definedName>
    <definedName name="아스팔트포장파괴0.7작업보조원경비">[12]단가산출2!$AR$359</definedName>
    <definedName name="아스팔트포장파괴0.7작업보조원노무비">[12]단가산출2!$AO$359</definedName>
    <definedName name="아스팔트포장파괴0.7작업보조원재료비">[12]단가산출2!$AQ$359</definedName>
    <definedName name="아스팔트포장파괴0.7치즐경비">[12]단가산출2!$AR$362</definedName>
    <definedName name="아스팔트포장파괴0.7치즐노무비">[12]단가산출2!$AP$362</definedName>
    <definedName name="아스팔트포장파괴0.7치즐재료비">[12]단가산출2!$AO$362</definedName>
    <definedName name="아앙">[134]DATE!$G$24:$G$79</definedName>
    <definedName name="아연도철선8">'[49]단가 및 재료비'!$S$139</definedName>
    <definedName name="아카노">[75]식재!$H$83</definedName>
    <definedName name="아카시아">[36]단가!$A$131</definedName>
    <definedName name="아카재">[75]식재!$F$83</definedName>
    <definedName name="안전관리">[135]원가서!$D$9</definedName>
    <definedName name="안전관리비" localSheetId="0">[74]총괄표!$M$27</definedName>
    <definedName name="안전사다리">'[49]단가 및 재료비'!$S$166</definedName>
    <definedName name="안전휀스">[85]안전시설!$AK$10</definedName>
    <definedName name="알곤">'[11]단가 및 재료비'!$S$174</definedName>
    <definedName name="암거2" localSheetId="0">#REF!,#REF!</definedName>
    <definedName name="암거2">#REF!,#REF!</definedName>
    <definedName name="암거3" localSheetId="0">#REF!,#REF!</definedName>
    <definedName name="암거3">#REF!,#REF!</definedName>
    <definedName name="암파쇄">#REF!,#REF!,#REF!,#REF!,#REF!</definedName>
    <definedName name="앙아ㅏㅇ">[136]DATE!$I$24:$I$85</definedName>
    <definedName name="액체방수">'[12]단가 및 재료비'!$S$194</definedName>
    <definedName name="앨보1">[82]단가!$B$36</definedName>
    <definedName name="앰프" localSheetId="0" hidden="1">{#N/A,#N/A,FALSE,"포장2"}</definedName>
    <definedName name="앰프" hidden="1">{#N/A,#N/A,FALSE,"포장2"}</definedName>
    <definedName name="야자노">[75]유지관리!$H$82</definedName>
    <definedName name="야자재">[75]유지관리!$F$82</definedName>
    <definedName name="양매자0403">[72]수목데이타!$E$168</definedName>
    <definedName name="양매자0505">[72]수목데이타!$E$169</definedName>
    <definedName name="양매자0606">[72]수목데이타!$E$170</definedName>
    <definedName name="양수기2대조합경비">[49]단가산출2!$AR$2197</definedName>
    <definedName name="양수기2대조합재료비">[49]단가산출2!$AQ$2196</definedName>
    <definedName name="양수기2대조합호스경비">[49]단가산출2!$AR$2200</definedName>
    <definedName name="양수기50경비">[12]중기사용료산출근거!$G$1311</definedName>
    <definedName name="양족식진동로울러견인식4경비">[71]중기사용료산출근거!$G$1165</definedName>
    <definedName name="양족식진동로울러견인식4계">[71]중기사용료산출근거!$G$1174</definedName>
    <definedName name="양족식진동로울러견인식4노무비">[71]중기사용료산출근거!$G$1169</definedName>
    <definedName name="양족식진동로울러견인식4재료비">[71]중기사용료산출근거!$G$1173</definedName>
    <definedName name="어절시구리">[97]데리네이타현황!$A$4,[97]데리네이타현황!$A$2,[97]데리네이타현황!$A$1,[97]데리네이타현황!$A$279,[97]데리네이타현황!$A:$A</definedName>
    <definedName name="에멀션페인트내부">'[11]단가 및 재료비'!$S$190</definedName>
    <definedName name="에멀전페인트">[36]단가!$A$71</definedName>
    <definedName name="에어컨" localSheetId="0" hidden="1">{#N/A,#N/A,FALSE,"배수2"}</definedName>
    <definedName name="에어컨" hidden="1">{#N/A,#N/A,FALSE,"배수2"}</definedName>
    <definedName name="에어프린피이터경비">[71]중기사용료산출근거!$G$1180</definedName>
    <definedName name="에어프린피이터계">[71]중기사용료산출근거!$G$1189</definedName>
    <definedName name="에어프린피이터노무비">[71]중기사용료산출근거!$G$1184</definedName>
    <definedName name="에어프린피이터재료비">[71]중기사용료산출근거!$G$1188</definedName>
    <definedName name="에어호스19경비">[71]중기사용료산출근거!$G$1194</definedName>
    <definedName name="에어호스19계">[71]중기사용료산출근거!$G$1203</definedName>
    <definedName name="에어호스19노무비">[71]중기사용료산출근거!$G$1198</definedName>
    <definedName name="에어호스19재료비">[71]중기사용료산출근거!$G$1202</definedName>
    <definedName name="에어호스50경비">[71]중기사용료산출근거!$G$1209</definedName>
    <definedName name="에어호스50계">[71]중기사용료산출근거!$G$1218</definedName>
    <definedName name="에어호스50노무비">[71]중기사용료산출근거!$G$1213</definedName>
    <definedName name="에어호스50재료비">[71]중기사용료산출근거!$G$1217</definedName>
    <definedName name="에폭시수지">'[12]단가 및 재료비'!$S$185</definedName>
    <definedName name="연금보험료">[74]총괄표!$M$25</definedName>
    <definedName name="연마지" localSheetId="0">'[49]단가 및 재료비'!$S$164</definedName>
    <definedName name="연접물량" localSheetId="0">심사결과!연접물량</definedName>
    <definedName name="연접물량">[0]!연접물량</definedName>
    <definedName name="영국" localSheetId="0" hidden="1">{#N/A,#N/A,FALSE,"배수2"}</definedName>
    <definedName name="영국" hidden="1">{#N/A,#N/A,FALSE,"배수2"}</definedName>
    <definedName name="영주우회도로">[137]산출내역서집계표!$D$3:$L$116</definedName>
    <definedName name="오나멘트">[36]단가!$A$54</definedName>
    <definedName name="오녁" localSheetId="0" hidden="1">{#N/A,#N/A,FALSE,"배수2"}</definedName>
    <definedName name="오녁" hidden="1">{#N/A,#N/A,FALSE,"배수2"}</definedName>
    <definedName name="옥주현" localSheetId="0" hidden="1">{#N/A,#N/A,FALSE,"배수2"}</definedName>
    <definedName name="옥주현" hidden="1">{#N/A,#N/A,FALSE,"배수2"}</definedName>
    <definedName name="옥향">[78]단가!$A$136</definedName>
    <definedName name="온수보일러">[114]노무비단가!$B$72</definedName>
    <definedName name="온풍기" localSheetId="0" hidden="1">{#N/A,#N/A,FALSE,"배수1"}</definedName>
    <definedName name="온풍기" hidden="1">{#N/A,#N/A,FALSE,"배수1"}</definedName>
    <definedName name="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옹벽" localSheetId="0">[138]품셈TABLE!$C$2:$C$50</definedName>
    <definedName name="옹벽철근수량" localSheetId="0" hidden="1">{#N/A,#N/A,FALSE,"2~8번"}</definedName>
    <definedName name="옹벽철근수량" hidden="1">{#N/A,#N/A,FALSE,"2~8번"}</definedName>
    <definedName name="옹벽철근집계" localSheetId="0" hidden="1">{#N/A,#N/A,FALSE,"조골재"}</definedName>
    <definedName name="옹벽철근집계" hidden="1">{#N/A,#N/A,FALSE,"조골재"}</definedName>
    <definedName name="옹벽형측구1">[24]DATE!$E$24:$E$85</definedName>
    <definedName name="옹벽형측구2">[24]DATE!$I$24:$I$85</definedName>
    <definedName name="와이어매쉬">'[12]단가 및 재료비'!$S$127</definedName>
    <definedName name="와이어메쉬">[78]단가!$A$53</definedName>
    <definedName name="왕벗">[36]단가!$A$115</definedName>
    <definedName name="용동" localSheetId="0" hidden="1">{#N/A,#N/A,FALSE,"골재소요량";#N/A,#N/A,FALSE,"골재소요량"}</definedName>
    <definedName name="용동" hidden="1">{#N/A,#N/A,FALSE,"골재소요량";#N/A,#N/A,FALSE,"골재소요량"}</definedName>
    <definedName name="용동교" localSheetId="0" hidden="1">{#N/A,#N/A,FALSE,"배수1"}</definedName>
    <definedName name="용동교" hidden="1">{#N/A,#N/A,FALSE,"배수1"}</definedName>
    <definedName name="용접공">[36]단가!$A$20</definedName>
    <definedName name="용접공일반" localSheetId="0">'[49]단가 및 재료비'!$AA$93</definedName>
    <definedName name="용접기200교류경비">[81]중기사용료산출근거!$G$1252</definedName>
    <definedName name="용접기200교류계">[71]중기사용료산출근거!$G$1232</definedName>
    <definedName name="용접기200교류노무비">[71]중기사용료산출근거!$G$1227</definedName>
    <definedName name="용접기200교류재료비">[71]중기사용료산출근거!$G$1231</definedName>
    <definedName name="용접기200직류경비">[49]중기사용료산출근거!$G$1267</definedName>
    <definedName name="용접기200직류계">[71]중기사용료산출근거!$G$1247</definedName>
    <definedName name="용접기200직류노무비">[71]중기사용료산출근거!$G$1242</definedName>
    <definedName name="용접기200직류재료비">[71]중기사용료산출근거!$G$1246</definedName>
    <definedName name="용접봉" localSheetId="0">'[49]단가 및 재료비'!$S$170</definedName>
    <definedName name="운반2회15톤경비">[12]단가산출1!$AR$67</definedName>
    <definedName name="운반2회15톤노무비">[12]단가산출1!$AP$65</definedName>
    <definedName name="운반2회15톤재료비">[12]단가산출1!$AQ$66</definedName>
    <definedName name="운반차운전사">'[139]중기조종사 단위단가'!$B$5</definedName>
    <definedName name="운전사기계" localSheetId="0">'[71]단가 및 재료비'!$AG$10</definedName>
    <definedName name="운전사운반차" localSheetId="0">'[71]단가 및 재료비'!$AG$9</definedName>
    <definedName name="웅" localSheetId="0">심사결과!웅</definedName>
    <definedName name="웅">[0]!웅</definedName>
    <definedName name="원가1" localSheetId="0">심사결과!원가1</definedName>
    <definedName name="원가1">[0]!원가1</definedName>
    <definedName name="원내역">[140]원내역!$A$3:$N$1699</definedName>
    <definedName name="웨지핀">'[12]단가 및 재료비'!$S$163</definedName>
    <definedName name="위생공" localSheetId="0">[114]노무비단가!$B$2</definedName>
    <definedName name="윈치경">[75]시설물!$J$305</definedName>
    <definedName name="윈치노">[75]시설물!$H$305</definedName>
    <definedName name="윈치재">[75]시설물!$F$305</definedName>
    <definedName name="윙카">[85]안전시설!$AK$6</definedName>
    <definedName name="유" localSheetId="0">[115]중기사용료산출근거!$G$1363</definedName>
    <definedName name="유리알버드">'[12]단가 및 재료비'!$S$120</definedName>
    <definedName name="유리알비드">'[49]단가 및 재료비'!$S$180</definedName>
    <definedName name="유압식">[115]중기사용료산출근거!$G$1359</definedName>
    <definedName name="유압식립퍼19경비">[71]중기사용료산출근거!$G$1252</definedName>
    <definedName name="유압식립퍼19계">[71]중기사용료산출근거!$G$1261</definedName>
    <definedName name="유압식립퍼19노무비">[71]중기사용료산출근거!$G$1256</definedName>
    <definedName name="유압식립퍼19재료비">[71]중기사용료산출근거!$G$1260</definedName>
    <definedName name="유압식립퍼32경비">[71]중기사용료산출근거!$G$1267</definedName>
    <definedName name="유압식립퍼32계">[71]중기사용료산출근거!$G$1276</definedName>
    <definedName name="유압식립퍼32노무비">[71]중기사용료산출근거!$G$1271</definedName>
    <definedName name="유압식립퍼32재료비">[71]중기사용료산출근거!$G$1275</definedName>
    <definedName name="유압식백호우0.2경비">[81]중기사용료산출근거!$G$1310</definedName>
    <definedName name="유압식백호우0.2계">[71]중기사용료산출근거!$G$1290</definedName>
    <definedName name="유압식백호우0.2노무비">[81]중기사용료산출근거!$G$1314</definedName>
    <definedName name="유압식백호우0.2재료비">[81]중기사용료산출근거!$G$1318</definedName>
    <definedName name="유압식백호우0.4경비">[12]중기사용료산출근거!$G$231</definedName>
    <definedName name="유압식백호우0.4계">[71]중기사용료산출근거!$G$1305</definedName>
    <definedName name="유압식백호우0.4노무비">[12]중기사용료산출근거!$G$235</definedName>
    <definedName name="유압식백호우0.4재료비">[12]중기사용료산출근거!$G$239</definedName>
    <definedName name="유압식백호우0.7경비">[12]중기사용료산출근거!$G$246</definedName>
    <definedName name="유압식백호우0.7계">[71]중기사용료산출근거!$G$1319</definedName>
    <definedName name="유압식백호우0.7노무비">[12]중기사용료산출근거!$G$250</definedName>
    <definedName name="유압식백호우0.7재료비">[12]중기사용료산출근거!$G$254</definedName>
    <definedName name="유압식백호우1.0경비">[71]중기사용료산출근거!$G$1325</definedName>
    <definedName name="유압식백호우1.0계">[71]중기사용료산출근거!$G$1334</definedName>
    <definedName name="유압식백호우1.0노무비">[71]중기사용료산출근거!$G$1329</definedName>
    <definedName name="유압식백호우1.0재료비">[71]중기사용료산출근거!$G$1333</definedName>
    <definedName name="유진" localSheetId="0" hidden="1">{#N/A,#N/A,FALSE,"배수1"}</definedName>
    <definedName name="유진" hidden="1">{#N/A,#N/A,FALSE,"배수1"}</definedName>
    <definedName name="유카">[36]단가!$A$153</definedName>
    <definedName name="윤진국" localSheetId="0" hidden="1">{#N/A,#N/A,FALSE,"배수2"}</definedName>
    <definedName name="윤진국" hidden="1">{#N/A,#N/A,FALSE,"배수2"}</definedName>
    <definedName name="융착기300경비">[71]중기사용료산출근거!$G$1339</definedName>
    <definedName name="융착기300계">[71]중기사용료산출근거!$G$1348</definedName>
    <definedName name="융착기300노무비">[71]중기사용료산출근거!$G$1343</definedName>
    <definedName name="융착기300재료비">[71]중기사용료산출근거!$G$1347</definedName>
    <definedName name="융착기400경비">[71]중기사용료산출근거!$G$1354</definedName>
    <definedName name="융착기400계">[71]중기사용료산출근거!$G$1363</definedName>
    <definedName name="융착기400노무비">[71]중기사용료산출근거!$G$1358</definedName>
    <definedName name="융착기400재료비">[71]중기사용료산출근거!$G$1362</definedName>
    <definedName name="융착기75경비">[11]중기사용료산출근거!$G$2690</definedName>
    <definedName name="융착성도료백색">'[12]단가 및 재료비'!$S$187</definedName>
    <definedName name="융착성도료청색">'[12]단가 및 재료비'!$S$193</definedName>
    <definedName name="융착성도료황색">'[12]단가 및 재료비'!$S$119</definedName>
    <definedName name="융착프라이머">'[11]단가 및 재료비'!$S$123</definedName>
    <definedName name="은행12">[36]단가!$A$118</definedName>
    <definedName name="은행15">[36]단가!$A$117</definedName>
    <definedName name="은행6">[36]단가!$A$120</definedName>
    <definedName name="은행8">[36]단가!$A$119</definedName>
    <definedName name="이각">[124]단가!$A$23</definedName>
    <definedName name="이공구가설비">'[141]1,2공구원가계산서'!$D$30</definedName>
    <definedName name="이공구간접노무비">'[141]1,2공구원가계산서'!$D$23</definedName>
    <definedName name="이공구기타경비">'[141]1,2공구원가계산서'!$D$29</definedName>
    <definedName name="이공구부가가치세">'[141]2공구산출내역'!$F$174</definedName>
    <definedName name="이공구산재보험료">'[141]1,2공구원가계산서'!$D$27</definedName>
    <definedName name="이공구안전관리비">'[141]1,2공구원가계산서'!$D$28</definedName>
    <definedName name="이공구이윤">'[141]1,2공구원가계산서'!$D$35</definedName>
    <definedName name="이공구일반관리비">'[141]1,2공구원가계산서'!$D$34</definedName>
    <definedName name="이공구품질관리비">'[141]1,2공구원가계산서'!$D$31</definedName>
    <definedName name="이기법" localSheetId="0" hidden="1">{#N/A,#N/A,FALSE,"배수2"}</definedName>
    <definedName name="이기법" hidden="1">{#N/A,#N/A,FALSE,"배수2"}</definedName>
    <definedName name="이동" localSheetId="0" hidden="1">{#N/A,#N/A,FALSE,"조골재"}</definedName>
    <definedName name="이동" hidden="1">{#N/A,#N/A,FALSE,"조골재"}</definedName>
    <definedName name="이름" localSheetId="0" hidden="1">{#N/A,#N/A,FALSE,"부대1"}</definedName>
    <definedName name="이름" hidden="1">{#N/A,#N/A,FALSE,"부대1"}</definedName>
    <definedName name="이미연" localSheetId="0" hidden="1">{#N/A,#N/A,FALSE,"배수2"}</definedName>
    <definedName name="이미연" hidden="1">{#N/A,#N/A,FALSE,"배수2"}</definedName>
    <definedName name="이용">[127]DATE!$B$24:$B$85</definedName>
    <definedName name="이음철물">'[12]단가 및 재료비'!$S$140</definedName>
    <definedName name="이정" localSheetId="0" hidden="1">{#N/A,#N/A,FALSE,"2~8번"}</definedName>
    <definedName name="이정" hidden="1">{#N/A,#N/A,FALSE,"2~8번"}</definedName>
    <definedName name="이종구" localSheetId="0" hidden="1">{#N/A,#N/A,FALSE,"배수1"}</definedName>
    <definedName name="이종구" hidden="1">{#N/A,#N/A,FALSE,"배수1"}</definedName>
    <definedName name="이탈압륜80">'[62]단가 및 재료비'!$S$346</definedName>
    <definedName name="이형관" localSheetId="0">[24]DATE!$B$24:$B$85</definedName>
    <definedName name="이형관2">[58]DATE!$B$24:$B$85</definedName>
    <definedName name="인력터파기노무비">[110]일위대가!$G$7</definedName>
    <definedName name="인양제내역서">[142]전체!$B$1:$H$248</definedName>
    <definedName name="일각">[124]단가!$A$27</definedName>
    <definedName name="일공구가설비">[135]원가서!$D$11</definedName>
    <definedName name="일공구간노">[135]원가서!$D$4</definedName>
    <definedName name="일공구간접노무비">'[141]1,2공구원가계산서'!$D$5</definedName>
    <definedName name="일공구공사">[135]원가서!$D$17</definedName>
    <definedName name="일공구기타경">[135]원가서!$D$10</definedName>
    <definedName name="일공구기타경비">'[141]1,2공구원가계산서'!$D$11</definedName>
    <definedName name="일공구부가가치세">'[141]1공구산출내역서'!$F$745</definedName>
    <definedName name="일공구산재">[135]원가서!$D$8</definedName>
    <definedName name="일공구산재보험료">'[141]1,2공구원가계산서'!$D$9</definedName>
    <definedName name="일공구안전관리비">'[141]1,2공구원가계산서'!$D$10</definedName>
    <definedName name="일공구이윤">'[141]1,2공구원가계산서'!$D$17</definedName>
    <definedName name="일공구일반">[135]원가서!$D$15</definedName>
    <definedName name="일공구일반관리비">'[141]1,2공구원가계산서'!$D$16</definedName>
    <definedName name="일공구직영비">'[141]1공구산출내역서'!$F$746</definedName>
    <definedName name="일공구품질">[135]원가서!$D$12</definedName>
    <definedName name="일공구품질관리비">'[141]1,2공구원가계산서'!$D$13</definedName>
    <definedName name="일물푸기경비">[62]일위대가!$K$681</definedName>
    <definedName name="일물푸기재료비">[62]일위대가!$I$681</definedName>
    <definedName name="일반관리비" localSheetId="0">[74]총괄표!$M$37</definedName>
    <definedName name="일반부" localSheetId="0" hidden="1">{#N/A,#N/A,FALSE,"조골재"}</definedName>
    <definedName name="일반부" hidden="1">{#N/A,#N/A,FALSE,"조골재"}</definedName>
    <definedName name="일반용접공">[8]노임단가!$E$118</definedName>
    <definedName name="일액체방수노무비">[62]일위대가!$G$2743</definedName>
    <definedName name="일액체방수재료비">[62]일위대가!$I$2743</definedName>
    <definedName name="일위" localSheetId="0">#REF!,#REF!</definedName>
    <definedName name="일위">#REF!,#REF!</definedName>
    <definedName name="일위규격매크로">[129]!일위규격매크로</definedName>
    <definedName name="일위대가" localSheetId="0">'[49]단가 및 재료비'!$AA$72</definedName>
    <definedName name="일위코드입력매크로">[129]!일위코드입력매크로</definedName>
    <definedName name="일위콘깨기">'[49]단가 및 재료비'!$AA$55</definedName>
    <definedName name="일위화면복귀매크로">[129]!일위화면복귀매크로</definedName>
    <definedName name="임">[137]산출내역서집계표!$AB$2:$AR$143</definedName>
    <definedName name="ㅈㄱ" localSheetId="0" hidden="1">{#N/A,#N/A,FALSE,"조골재"}</definedName>
    <definedName name="ㅈㄱ" hidden="1">{#N/A,#N/A,FALSE,"조골재"}</definedName>
    <definedName name="ㅈㄷㄱㄷㅈㄱㄷㅈ" localSheetId="0" hidden="1">{#N/A,#N/A,FALSE,"표지목차"}</definedName>
    <definedName name="ㅈㄷㄱㄷㅈㄱㄷㅈ" hidden="1">{#N/A,#N/A,FALSE,"표지목차"}</definedName>
    <definedName name="ㅈㅈ" localSheetId="0" hidden="1">{#N/A,#N/A,FALSE,"표지목차"}</definedName>
    <definedName name="ㅈㅈ" hidden="1">{#N/A,#N/A,FALSE,"표지목차"}</definedName>
    <definedName name="ㅈㅈㅈㅈ" localSheetId="0">심사결과!ㅈㅈㅈㅈ</definedName>
    <definedName name="ㅈㅈㅈㅈ">[0]!ㅈㅈㅈㅈ</definedName>
    <definedName name="ㅈㅊ" localSheetId="0" hidden="1">{#N/A,#N/A,FALSE,"포장1";#N/A,#N/A,FALSE,"포장1"}</definedName>
    <definedName name="ㅈㅊ" hidden="1">{#N/A,#N/A,FALSE,"포장1";#N/A,#N/A,FALSE,"포장1"}</definedName>
    <definedName name="자R10">[66]계수시트!$B$4</definedName>
    <definedName name="자R15">[66]계수시트!$B$2</definedName>
    <definedName name="자R20">[66]계수시트!$B$1</definedName>
    <definedName name="자R5">[66]계수시트!$B$8</definedName>
    <definedName name="자R6">[66]계수시트!$B$7</definedName>
    <definedName name="자R7">[66]계수시트!$B$6</definedName>
    <definedName name="자R8">[66]계수시트!$B$5</definedName>
    <definedName name="자W0.3">[66]계수시트!$B$9</definedName>
    <definedName name="자W0.4">[66]계수시트!$B$10</definedName>
    <definedName name="자W0.5">[66]계수시트!$B$11</definedName>
    <definedName name="자W0.6">[66]계수시트!$B$12</definedName>
    <definedName name="자W0.8">[66]계수시트!$B$13</definedName>
    <definedName name="자W1.0">[66]계수시트!$B$14</definedName>
    <definedName name="자W1.2">[66]계수시트!$B$15</definedName>
    <definedName name="자갈" localSheetId="0">'[12]단가 및 재료비'!$S$129</definedName>
    <definedName name="자갈경">[75]단가!$A$5</definedName>
    <definedName name="자갈노">[75]단가!$A$3</definedName>
    <definedName name="자갈운반10.5톤경비">[49]단가산출2!$AR$1942</definedName>
    <definedName name="자갈운반10.5톤노무비">[49]단가산출2!$AP$1940</definedName>
    <definedName name="자갈운반10.5톤재료비">[49]단가산출2!$AQ$1941</definedName>
    <definedName name="자갈운반15톤경비">[49]단가산출2!$AR$2014</definedName>
    <definedName name="자갈운반15톤노무비">[49]단가산출2!$AP$2012</definedName>
    <definedName name="자갈운반15톤재료비">[49]단가산출2!$AQ$2013</definedName>
    <definedName name="자갈운반경비">[12]단가산출1!$AR$275</definedName>
    <definedName name="자갈운반노무비">[12]단가산출1!$AP$275</definedName>
    <definedName name="자갈운반재료비">[12]단가산출1!$AQ$275</definedName>
    <definedName name="자갈운반톤경비">[12]단가산출1!$AR$276</definedName>
    <definedName name="자갈운반톤노무비">[12]단가산출1!$AP$276</definedName>
    <definedName name="자갈운반톤재료비">[12]단가산출1!$AQ$276</definedName>
    <definedName name="자갈재">[75]단가!$A$4</definedName>
    <definedName name="자귀">[36]단가!$A$133</definedName>
    <definedName name="자기마커50">'[49]단가 및 재료비'!$S$211</definedName>
    <definedName name="자기마커70">'[49]단가 및 재료비'!$S$212</definedName>
    <definedName name="자료" localSheetId="0">심사결과!자료</definedName>
    <definedName name="자연석1">[36]단가!$A$162</definedName>
    <definedName name="자연석3">[36]단가!$A$164</definedName>
    <definedName name="작업반장" localSheetId="0">'[117]단가 및 재료비'!$AA$88</definedName>
    <definedName name="잔디">'[11]단가 및 재료비'!$S$184</definedName>
    <definedName name="잔토">[99]토공수량산출!$AI$16</definedName>
    <definedName name="잔토2.5경비">[12]단가산출1!$AQ$112</definedName>
    <definedName name="잔토2.5경비1">[12]단가산출1!$AR$113</definedName>
    <definedName name="잔토2.5노무비">[12]단가산출1!$AP$111</definedName>
    <definedName name="잔토적사인력">[12]단가산출1!$AP$99</definedName>
    <definedName name="잔토처리0.2운반10.5경비">[11]단가산출1!$AR$166</definedName>
    <definedName name="잔토처리0.2운반10.5노무비">[11]단가산출1!$AP$164</definedName>
    <definedName name="잔토처리0.2운반10.5재료비">[11]단가산출1!$AQ$165</definedName>
    <definedName name="잔토처리0.2운반경비">[11]단가산출1!$AR$142</definedName>
    <definedName name="잔토처리0.2운반노무비">[11]단가산출1!$AP$140</definedName>
    <definedName name="잔토처리0.2운반재료비">[11]단가산출1!$AQ$141</definedName>
    <definedName name="잔토처리0.4운반경비">[12]단가산출1!$AR$159</definedName>
    <definedName name="잔토처리0.4운반노무비">[12]단가산출1!$AP$157</definedName>
    <definedName name="잔토처리0.4운반재료비">[12]단가산출1!$AQ$158</definedName>
    <definedName name="잔토처리0.4적사경비">[12]단가산출1!$AR$148</definedName>
    <definedName name="잔토처리0.4적사노무비">[12]단가산출1!$AP$146</definedName>
    <definedName name="잔토처리0.4적사재료비">[12]단가산출1!$AQ$147</definedName>
    <definedName name="잔토처리0.7운반경비">[12]단가산출1!$AR$21</definedName>
    <definedName name="잔토처리0.7운반노무비">[12]단가산출1!$AP$19</definedName>
    <definedName name="잔토처리0.7운반재료비">[12]단가산출1!$AQ$20</definedName>
    <definedName name="잔토처리0.7적사경비">[12]단가산출1!$AR$10</definedName>
    <definedName name="잔토처리0.7적사노무비">[12]단가산출1!$AP$8</definedName>
    <definedName name="잔토처리0.7적사재료비">[12]단가산출1!$AQ$9</definedName>
    <definedName name="잔토처리0425경">[110]일위대가!$K$238</definedName>
    <definedName name="잔토처리0425노">[110]일위대가!$G$238</definedName>
    <definedName name="잔토처리0425재">[110]일위대가!$I$238</definedName>
    <definedName name="잡석_150">'[48]8.석축단위(H=1.5M)'!$AY$50</definedName>
    <definedName name="잡철경">[36]단가!$A$42</definedName>
    <definedName name="잡철노">[36]단가!$A$40</definedName>
    <definedName name="잡철재">[36]단가!$A$41</definedName>
    <definedName name="재경비21">[143]원가계산서구조조정!$U$14</definedName>
    <definedName name="재경비22">[143]원가계산서구조조정!$U$15</definedName>
    <definedName name="재경비23">[143]원가계산서구조조정!$U$16</definedName>
    <definedName name="재경비24">[143]원가계산서구조조정!$U$17</definedName>
    <definedName name="재경비25">[143]원가계산서구조조정!$U$18</definedName>
    <definedName name="재경비26">[143]원가계산서구조조정!$U$19</definedName>
    <definedName name="재경비27">[143]원가계산서구조조정!$U$20</definedName>
    <definedName name="재경비28">[143]원가계산서구조조정!$U$21</definedName>
    <definedName name="재경비29">[143]원가계산서구조조정!$U$22</definedName>
    <definedName name="재경비30">[143]원가계산서구조조정!$U$23</definedName>
    <definedName name="재경비31">[143]원가계산서구조조정!$U$24</definedName>
    <definedName name="재경비32">[143]원가계산서구조조정!$U$25</definedName>
    <definedName name="저판두께">'[144]#REF'!$AJ$30</definedName>
    <definedName name="적사07경비">[12]단가산출1!$AR$56</definedName>
    <definedName name="적사07노무비">[12]단가산출1!$AP$54</definedName>
    <definedName name="적사07재료비">[12]단가산출1!$AQ$55</definedName>
    <definedName name="전높">'[145]암거 제원표'!$S$10</definedName>
    <definedName name="전력" localSheetId="0">'[49]단가 및 재료비'!$S$210</definedName>
    <definedName name="전압마캐덤8톤경비">[49]단가산출1!$AR$263</definedName>
    <definedName name="전압마캐덤8톤노무비">[49]단가산출1!$AP$261</definedName>
    <definedName name="전압마캐덤8톤재료비">[49]단가산출1!$AQ$262</definedName>
    <definedName name="점멸기입력" localSheetId="0">심사결과!점멸기입력</definedName>
    <definedName name="점멸기입력">[0]!점멸기입력</definedName>
    <definedName name="접속" hidden="1">{#N/A,#N/A,FALSE,"구조1"}</definedName>
    <definedName name="접착제">'[12]단가 및 재료비'!$S$155</definedName>
    <definedName name="정">[146]품셈TABLE!$C$2:$C$50</definedName>
    <definedName name="정근">[87]Sheet1!$B$16384</definedName>
    <definedName name="제" hidden="1">[5]조명시설!#REF!</definedName>
    <definedName name="제1">[0]!제1</definedName>
    <definedName name="제강슬레그">'[12]단가 및 재료비'!$S$184</definedName>
    <definedName name="제초">[90]계수시트!$B$89</definedName>
    <definedName name="조경경계블럭">[36]단가!$A$70</definedName>
    <definedName name="조경공" localSheetId="0">[108]단위단가!$B$10</definedName>
    <definedName name="조경공B10">[73]식재인부!$B$24</definedName>
    <definedName name="조경공B4이하">[73]식재인부!$B$18</definedName>
    <definedName name="조경공B5">[73]식재인부!$B$19</definedName>
    <definedName name="조경공B6">[73]식재인부!$B$20</definedName>
    <definedName name="조경공B8">[73]식재인부!$B$22</definedName>
    <definedName name="조경공R10">[73]식재인부!$B$54</definedName>
    <definedName name="조경공R12">[73]식재인부!$B$56</definedName>
    <definedName name="조경공R15">[73]식재인부!$B$59</definedName>
    <definedName name="조경공R4이하">[118]식재인부!$B$48</definedName>
    <definedName name="조경공R5">[118]식재인부!$B$49</definedName>
    <definedName name="조경공R6">[73]식재인부!$B$50</definedName>
    <definedName name="조경공R7">[73]식재인부!$B$51</definedName>
    <definedName name="조경공R8">[73]식재인부!$B$52</definedName>
    <definedName name="조릿대">[36]단가!$A$147</definedName>
    <definedName name="조원공">'[12]단가 및 재료비'!$AA$79</definedName>
    <definedName name="조원공_1.1_1.5">[73]식재인부!$B$5</definedName>
    <definedName name="조임철물">'[12]단가 및 재료비'!$S$141</definedName>
    <definedName name="조적공" localSheetId="0">'[12]단가 및 재료비'!$AA$62</definedName>
    <definedName name="조정" localSheetId="0" hidden="1">{#N/A,#N/A,FALSE,"배수2"}</definedName>
    <definedName name="조정" hidden="1">{#N/A,#N/A,FALSE,"배수2"}</definedName>
    <definedName name="조합되메우기0.2기계경비">[12]단가산출1!$AR$241</definedName>
    <definedName name="조합되메우기0.2기계노무비">[12]단가산출1!$AP$239</definedName>
    <definedName name="조합되메우기0.2기계재료비">[12]단가산출1!$AQ$240</definedName>
    <definedName name="조합되메우기0.2인력노무비">[12]단가산출1!$AP$244</definedName>
    <definedName name="조합되메우기0.4기계경비">[12]단가산출2!$AR$264</definedName>
    <definedName name="조합되메우기0.4기계노무비">[12]단가산출2!$AP$262</definedName>
    <definedName name="조합되메우기0.4기계재료비">[12]단가산출2!$AQ$263</definedName>
    <definedName name="조합되메우기0.4인력경비">[12]단가산출2!$AR$268</definedName>
    <definedName name="조합되메우기0.4인력노무비">[12]단가산출2!$AO$268</definedName>
    <definedName name="조합되메우기0.4인력재료비">[12]단가산출2!$AQ$268</definedName>
    <definedName name="조합되메우기0.7기계경비">[12]단가산출2!$AR$218</definedName>
    <definedName name="조합되메우기0.7기계노무비">[12]단가산출2!$AP$216</definedName>
    <definedName name="조합되메우기0.7기계재료비">[12]단가산출2!$AQ$217</definedName>
    <definedName name="조합되메우기0.7인력경비">[12]단가산출2!$AR$222</definedName>
    <definedName name="조합되메우기0.7인력노무비">[12]단가산출2!$AO$222</definedName>
    <definedName name="조합되메우기0.7인력재료비">[12]단가산출2!$AQ$222</definedName>
    <definedName name="조합되메우기135도0.2경비">[62]단가산출2!$AR$732</definedName>
    <definedName name="조합되메우기135도0.2노무비">[62]단가산출2!$AP$730</definedName>
    <definedName name="조합되메우기135도0.2재료비">[62]단가산출2!$AQ$731</definedName>
    <definedName name="조합되메우기135도0.4경비">[62]단가산출2!$AR$924</definedName>
    <definedName name="조합되메우기135도0.4노무비">[62]단가산출2!$AP$922</definedName>
    <definedName name="조합되메우기135도0.4재료비">[62]단가산출2!$AQ$923</definedName>
    <definedName name="조합되메우기135도0.7경비">[62]단가산출2!$AR$1116</definedName>
    <definedName name="조합되메우기135도0.7노무비">[62]단가산출2!$AP$1114</definedName>
    <definedName name="조합되메우기135도0.7재료비">[62]단가산출2!$AQ$1115</definedName>
    <definedName name="조합되메우기135도인력0.2노무비">[62]단가산출2!$AP$735</definedName>
    <definedName name="조합되메우기135도인력0.4노무비">[62]단가산출2!$AP$927</definedName>
    <definedName name="조합되메우기135도인력0.7노무비">[62]단가산출2!$AP$1119</definedName>
    <definedName name="조합되메우기180도0.2경비">[62]단가산출2!$AR$756</definedName>
    <definedName name="조합되메우기180도0.2노무비">[62]단가산출2!$AP$754</definedName>
    <definedName name="조합되메우기180도0.2재료비">[62]단가산출2!$AQ$755</definedName>
    <definedName name="조합되메우기180도0.4경비">[62]단가산출2!$AR$948</definedName>
    <definedName name="조합되메우기180도0.4노무비">[62]단가산출2!$AP$946</definedName>
    <definedName name="조합되메우기180도0.4재료비">[62]단가산출2!$AQ$947</definedName>
    <definedName name="조합되메우기180도0.7경비">[62]단가산출2!$AR$1140</definedName>
    <definedName name="조합되메우기180도0.7노무비">[62]단가산출2!$AP$1138</definedName>
    <definedName name="조합되메우기180도0.7재료비">[62]단가산출2!$AQ$1139</definedName>
    <definedName name="조합되메우기180도인력0.2노무비">[62]단가산출2!$AP$759</definedName>
    <definedName name="조합되메우기180도인력0.4노무비">[62]단가산출2!$AP$951</definedName>
    <definedName name="조합되메우기180도인력0.7노무비">[62]단가산출2!$AP$1143</definedName>
    <definedName name="조합되메우기45도0.2경비">[62]단가산출2!$AR$684</definedName>
    <definedName name="조합되메우기45도0.2노무비">[62]단가산출2!$AP$682</definedName>
    <definedName name="조합되메우기45도0.2재료비">[62]단가산출2!$AQ$683</definedName>
    <definedName name="조합되메우기45도0.4경비">[62]단가산출2!$AR$876</definedName>
    <definedName name="조합되메우기45도0.4노무비">[62]단가산출2!$AP$874</definedName>
    <definedName name="조합되메우기45도0.4재료비">[62]단가산출2!$AQ$875</definedName>
    <definedName name="조합되메우기45도0.7경비">[62]단가산출2!$AR$1068</definedName>
    <definedName name="조합되메우기45도0.7노무비">[62]단가산출2!$AP$1066</definedName>
    <definedName name="조합되메우기45도0.7재료비">[62]단가산출2!$AQ$1067</definedName>
    <definedName name="조합되메우기45도인력0.2노무비">[62]단가산출2!$AP$687</definedName>
    <definedName name="조합되메우기45도인력0.4노무비">[62]단가산출2!$AP$879</definedName>
    <definedName name="조합되메우기45도인력0.7노무비">[62]단가산출2!$AP$1071</definedName>
    <definedName name="조합되메우기90도0.2경비">[62]단가산출2!$AR$708</definedName>
    <definedName name="조합되메우기90도0.2노무비">[62]단가산출2!$AP$706</definedName>
    <definedName name="조합되메우기90도0.2재료비">[62]단가산출2!$AQ$707</definedName>
    <definedName name="조합되메우기90도0.4경비">[62]단가산출2!$AR$900</definedName>
    <definedName name="조합되메우기90도0.4노무비">[62]단가산출2!$AP$898</definedName>
    <definedName name="조합되메우기90도0.4재료비">[62]단가산출2!$AQ$899</definedName>
    <definedName name="조합되메우기90도0.7경비">[62]단가산출2!$AR$1092</definedName>
    <definedName name="조합되메우기90도0.7노무비">[62]단가산출2!$AP$1090</definedName>
    <definedName name="조합되메우기90도0.7재료비">[62]단가산출2!$AQ$1091</definedName>
    <definedName name="조합되메우기90도인력0.2노무비">[62]단가산출2!$AP$711</definedName>
    <definedName name="조합되메우기90도인력노무비">[62]단가산출2!$AP$903</definedName>
    <definedName name="조합성토기계0.7경비">[11]단가산출2!$AR$1164</definedName>
    <definedName name="조합성토기계0.7노무비">[11]단가산출2!$AP$1162</definedName>
    <definedName name="조합성토기계0.7재료비">[11]단가산출2!$AQ$1163</definedName>
    <definedName name="조합성토인력노무비">[11]단가산출2!$AP$1167</definedName>
    <definedName name="조합잔토처리덤프트럭10.5톤경비3">[62]단가산출2!$AR$1462</definedName>
    <definedName name="조합잔토처리덤프트럭10.5톤운반경비">[62]단가산출2!$AR$1270</definedName>
    <definedName name="조합잔토처리덤프트럭10.5톤운반경비2">[62]단가산출2!$AR$1366</definedName>
    <definedName name="조합잔토처리덤프트럭10.5톤운반노무비">[62]단가산출2!$AP$1268</definedName>
    <definedName name="조합잔토처리덤프트럭10.5톤운반노무비2">[62]단가산출2!$AP$1364</definedName>
    <definedName name="조합잔토처리덤프트럭10.5톤운반노무비3">[62]단가산출2!$AP$1460</definedName>
    <definedName name="조합잔토처리덤프트럭10.5톤운반재료비">[62]단가산출2!$AQ$1269</definedName>
    <definedName name="조합잔토처리덤프트럭10.5톤운반재료비2">[62]단가산출2!$AQ$1365</definedName>
    <definedName name="조합잔토처리덤프트럭10.5톤운반재료비3">[62]단가산출2!$AQ$1461</definedName>
    <definedName name="조합잔토처리덤프트럭15톤운반경비">[62]단가산출2!$AR$1294</definedName>
    <definedName name="조합잔토처리덤프트럭15톤운반경비2">[62]단가산출2!$AR$1390</definedName>
    <definedName name="조합잔토처리덤프트럭15톤운반경비3">[62]단가산출2!$AR$1486</definedName>
    <definedName name="조합잔토처리덤프트럭15톤운반노무비">[62]단가산출2!$AP$1292</definedName>
    <definedName name="조합잔토처리덤프트럭15톤운반노무비2">[62]단가산출2!$AP$1388</definedName>
    <definedName name="조합잔토처리덤프트럭15톤운반노무비3">[62]단가산출2!$AP$1484</definedName>
    <definedName name="조합잔토처리덤프트럭15톤운반재료비">[62]단가산출2!$AQ$1293</definedName>
    <definedName name="조합잔토처리덤프트럭15톤운반재료비2">[62]단가산출2!$AQ$1389</definedName>
    <definedName name="조합잔토처리덤프트럭15톤운반재료비3">[62]단가산출2!$AQ$1485</definedName>
    <definedName name="조합잔토처리덤프트럭2.5톤경비">[62]단가산출2!$AR$1222</definedName>
    <definedName name="조합잔토처리덤프트럭2.5톤노무비">[62]단가산출2!$AP$1220</definedName>
    <definedName name="조합잔토처리덤프트럭2.5톤운반경비2">[62]단가산출2!$AR$1318</definedName>
    <definedName name="조합잔토처리덤프트럭2.5톤운반노무비2">[62]단가산출2!$AP$1316</definedName>
    <definedName name="조합잔토처리덤프트럭2.5톤운반노무비3">[62]단가산출2!$AP$1412</definedName>
    <definedName name="조합잔토처리덤프트럭2.5톤운반재료비2">[62]단가산출2!$AQ$1317</definedName>
    <definedName name="조합잔토처리덤프트럭2.5톤운반재료비3">[62]단가산출2!$AQ$1413</definedName>
    <definedName name="조합잔토처리덤프트럭2.5톤재료비">[62]단가산출2!$AQ$1221</definedName>
    <definedName name="조합잔토처리덤프트럭8톤운반경비">[62]단가산출2!$AR$1246</definedName>
    <definedName name="조합잔토처리덤프트럭8톤운반경비2">[62]단가산출2!$AR$1342</definedName>
    <definedName name="조합잔토처리덤프트럭8톤운반경비3">[62]단가산출2!$AR$1438</definedName>
    <definedName name="조합잔토처리덤프트럭8톤운반노무비">[62]단가산출2!$AP$1244</definedName>
    <definedName name="조합잔토처리덤프트럭8톤운반노무비2">[62]단가산출2!$AP$1340</definedName>
    <definedName name="조합잔토처리덤프트럭8톤운반노무비3">[62]단가산출2!$AP$1436</definedName>
    <definedName name="조합잔토처리덤프트럭8톤운반재료비">[62]단가산출2!$AQ$1245</definedName>
    <definedName name="조합잔토처리덤프트럭8톤운반재료비2">[62]단가산출2!$AQ$1341</definedName>
    <definedName name="조합잔토처리덤프트럭8톤운반재료비3">[62]단가산출2!$AQ$1437</definedName>
    <definedName name="조합잔토처리덤프트럭운반2.5톤경비3">[62]단가산출2!$AR$1414</definedName>
    <definedName name="조합잔토처리적사0.2경비">[49]단가산출2!$AR$1211</definedName>
    <definedName name="조합잔토처리적사0.2노무비">[49]단가산출2!$AP$1209</definedName>
    <definedName name="조합잔토처리적사0.2재료비">[49]단가산출2!$AQ$1210</definedName>
    <definedName name="조합잔토처리적사0.4경비">[62]단가산출2!$AR$1307</definedName>
    <definedName name="조합잔토처리적사0.4노무비">[62]단가산출2!$AP$1305</definedName>
    <definedName name="조합잔토처리적사0.4재료비">[62]단가산출2!$AQ$1306</definedName>
    <definedName name="조합잔토처리적사0.7경비">[49]단가산출2!$AR$1403</definedName>
    <definedName name="조합잔토처리적사0.7노무비">[49]단가산출2!$AP$1401</definedName>
    <definedName name="조합잔토처리적사0.7재료비">[49]단가산출2!$AQ$1402</definedName>
    <definedName name="조합터파기0.2기계경비">[12]단가산출1!$AR$215</definedName>
    <definedName name="조합터파기0.2기계노무비">[12]단가산출1!$AP$213</definedName>
    <definedName name="조합터파기0.2기계재료비">[12]단가산출1!$AQ$214</definedName>
    <definedName name="조합터파기0.2인력노무비">[12]단가산출1!$AP$218</definedName>
    <definedName name="조합터파기0.4기계경비">[12]단가산출2!$AR$100</definedName>
    <definedName name="조합터파기0.4기계노무비">[12]단가산출2!$AP$98</definedName>
    <definedName name="조합터파기0.4기계재료비">[12]단가산출2!$AQ$99</definedName>
    <definedName name="조합터파기0.4인력노무비">[12]단가산출2!$AO$104</definedName>
    <definedName name="조합터파기0.4인력재료비">[12]단가산출2!$AQ$104</definedName>
    <definedName name="조합터파기0.7경비">[49]단가산출2!$AR$576</definedName>
    <definedName name="조합터파기0.7기계경비">[12]단가산출2!$AR$31</definedName>
    <definedName name="조합터파기0.7기계노무비">[12]단가산출2!$AP$29</definedName>
    <definedName name="조합터파기0.7기계재료비">[12]단가산출2!$AQ$30</definedName>
    <definedName name="조합터파기0.7노무비">[49]단가산출2!$AP$576</definedName>
    <definedName name="조합터파기0.7인력경비">[12]단가산출2!$AR$35</definedName>
    <definedName name="조합터파기0.7인력노무비">[12]단가산출2!$AO$35</definedName>
    <definedName name="조합터파기0.7인력재료비">[12]단가산출2!$AQ$35</definedName>
    <definedName name="조합터파기0.7재료비">[49]단가산출2!$AQ$576</definedName>
    <definedName name="조합터파기135도0.2경비">[62]단가산출2!$AR$153</definedName>
    <definedName name="조합터파기135도0.2노무비">[62]단가산출2!$AP$151</definedName>
    <definedName name="조합터파기135도0.2재료비">[62]단가산출2!$AQ$152</definedName>
    <definedName name="조합터파기135도0.4경비">[62]단가산출2!$AR$345</definedName>
    <definedName name="조합터파기135도0.4노무비">[62]단가산출2!$AP$343</definedName>
    <definedName name="조합터파기135도0.4재료비">[62]단가산출2!$AQ$344</definedName>
    <definedName name="조합터파기135도0.7경비">[62]단가산출2!$AR$537</definedName>
    <definedName name="조합터파기135도0.7노무비">[62]단가산출2!$AP$535</definedName>
    <definedName name="조합터파기135도0.7재료비">[62]단가산출2!$AQ$536</definedName>
    <definedName name="조합터파기135도인력0.2노무비">[62]단가산출2!$AP$156</definedName>
    <definedName name="조합터파기135도인력0.4노무비">[62]단가산출2!$AP$348</definedName>
    <definedName name="조합터파기135도인력0.7노무비">[62]단가산출2!$AP$540</definedName>
    <definedName name="조합터파기180도0.2경비">[62]단가산출2!$AR$177</definedName>
    <definedName name="조합터파기180도0.2노무비">[62]단가산출2!$AP$175</definedName>
    <definedName name="조합터파기180도0.2재료비">[62]단가산출2!$AQ$176</definedName>
    <definedName name="조합터파기180도0.4경비">[62]단가산출2!$AR$369</definedName>
    <definedName name="조합터파기180도0.4노무비">[62]단가산출2!$AP$367</definedName>
    <definedName name="조합터파기180도0.4재료비">[62]단가산출2!$AQ$368</definedName>
    <definedName name="조합터파기180도0.7경비">[62]단가산출2!$AR$561</definedName>
    <definedName name="조합터파기180도0.7노무비">[62]단가산출2!$AP$559</definedName>
    <definedName name="조합터파기180도0.7재료비">[62]단가산출2!$AQ$560</definedName>
    <definedName name="조합터파기180도인력0.2노무비">[62]단가산출2!$AP$180</definedName>
    <definedName name="조합터파기180도인력0.4노무비">[62]단가산출2!$AP$372</definedName>
    <definedName name="조합터파기180도인력0.7노무비">[62]단가산출2!$AP$564</definedName>
    <definedName name="조합터파기45도0.2경비">[62]단가산출2!$AR$105</definedName>
    <definedName name="조합터파기45도0.2노무비">[62]단가산출2!$AP$103</definedName>
    <definedName name="조합터파기45도0.2인력노무비">[62]단가산출2!$AP$108</definedName>
    <definedName name="조합터파기45도0.2재료비">[62]단가산출2!$AQ$104</definedName>
    <definedName name="조합터파기45도0.4경비">[62]단가산출2!$AR$297</definedName>
    <definedName name="조합터파기45도0.4노무비">[62]단가산출2!$AP$295</definedName>
    <definedName name="조합터파기45도0.4재료비">[62]단가산출2!$AQ$296</definedName>
    <definedName name="조합터파기45도0.7경비">[62]단가산출2!$AR$489</definedName>
    <definedName name="조합터파기45도0.7노무비">[62]단가산출2!$AP$487</definedName>
    <definedName name="조합터파기45도0.7재료비">[62]단가산출2!$AQ$488</definedName>
    <definedName name="조합터파기45도인력0.4노무비">[62]단가산출2!$AP$300</definedName>
    <definedName name="조합터파기45도인력0.7노무비">[62]단가산출2!$AP$492</definedName>
    <definedName name="조합터파기90도0.2경비">[62]단가산출2!$AR$129</definedName>
    <definedName name="조합터파기90도0.2노무비">[62]단가산출2!$AP$127</definedName>
    <definedName name="조합터파기90도0.2재료비">[62]단가산출2!$AQ$128</definedName>
    <definedName name="조합터파기90도0.4경비">[49]단가산출2!$AR$321</definedName>
    <definedName name="조합터파기90도0.4노무비">[49]단가산출2!$AP$319</definedName>
    <definedName name="조합터파기90도0.4재료비">[49]단가산출2!$AQ$320</definedName>
    <definedName name="조합터파기90도0.7경비">[62]단가산출2!$AR$513</definedName>
    <definedName name="조합터파기90도0.7노무비">[62]단가산출2!$AP$511</definedName>
    <definedName name="조합터파기90도0.7재료비">[62]단가산출2!$AQ$512</definedName>
    <definedName name="조합터파기90도인력0.2노무비">[62]단가산출2!$AP$132</definedName>
    <definedName name="조합터파기90도인력0.4노무비">[62]단가산출2!$AP$324</definedName>
    <definedName name="조합터파기90도인력0.7노무비">[62]단가산출2!$AP$516</definedName>
    <definedName name="조합페인트1급백색">'[49]단가 및 재료비'!$S$142</definedName>
    <definedName name="조합페인트2급백색">'[49]단가 및 재료비'!$S$143</definedName>
    <definedName name="조합페인트백색">'[11]단가 및 재료비'!$S$136</definedName>
    <definedName name="조합페인트황색">'[11]단가 및 재료비'!$S$135</definedName>
    <definedName name="조형가이즈까3010">[73]데이타!$E$11</definedName>
    <definedName name="조형가이즈까3012">[73]데이타!$E$12</definedName>
    <definedName name="조형가이즈까3014">[73]데이타!$E$13</definedName>
    <definedName name="조형가이즈까3516">[73]데이타!$E$14</definedName>
    <definedName name="좀작살">[36]단가!$A$158</definedName>
    <definedName name="줄눈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줄눈공" localSheetId="0">'[98]. (2)'!$AA$66</definedName>
    <definedName name="줄떼붙임노무비">[11]단가산출2!$AP$754</definedName>
    <definedName name="줄떼운반노무비">[11]단가산출2!$AP$760</definedName>
    <definedName name="줄떼재료비">[11]단가산출2!$AQ$751</definedName>
    <definedName name="중국">[36]단가!$A$121</definedName>
    <definedName name="중기목록">[147]중기!$D$4:$H$209</definedName>
    <definedName name="중기운반2.5톤경비">[49]단가산출2!$AR$1840</definedName>
    <definedName name="중기운반2.5톤노무비">[49]단가산출2!$AP$1838</definedName>
    <definedName name="중기운반2.5톤재료비">[49]단가산출2!$AQ$1839</definedName>
    <definedName name="중기운반20톤경비">[49]단가산출2!$AR$1816</definedName>
    <definedName name="중기운반20톤노무비">[49]단가산출2!$AP$1814</definedName>
    <definedName name="중기운반20톤재료비">[49]단가산출2!$AQ$1815</definedName>
    <definedName name="중기운반경비">[12]단가산출2!$AR$506</definedName>
    <definedName name="중기운반노무비">[12]단가산출2!$AP$506</definedName>
    <definedName name="중기운반재료비">[12]단가산출2!$AQ$506</definedName>
    <definedName name="중기운전사" localSheetId="0">'[71]단가 및 재료비'!$AG$8</definedName>
    <definedName name="중기운전조수" localSheetId="0">'[71]단가 및 재료비'!$AG$11</definedName>
    <definedName name="중기조장" localSheetId="0">'[71]단가 및 재료비'!$AG$12</definedName>
    <definedName name="중벽">'[148]암거 제원표-1단계'!$Q$5</definedName>
    <definedName name="중분대조서">[149]데리네이타현황!$A$4,[149]데리네이타현황!$A$2,[149]데리네이타현황!$A$1,[149]데리네이타현황!$A$279,[149]데리네이타현황!$A:$A</definedName>
    <definedName name="중유" localSheetId="0">'[12]단가 및 재료비'!$U$34</definedName>
    <definedName name="쥐똥">[36]단가!$A$138</definedName>
    <definedName name="즈잔" localSheetId="0" hidden="1">{#N/A,#N/A,FALSE,"부대1"}</definedName>
    <definedName name="즈잔" hidden="1">{#N/A,#N/A,FALSE,"부대1"}</definedName>
    <definedName name="지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지" hidden="1">{#N/A,#N/A,FALSE,"배수2"}</definedName>
    <definedName name="지간장1">'[120]4.2유효폭의 계산'!$B$26</definedName>
    <definedName name="지간장2">'[120]4.2유효폭의 계산'!$F$26</definedName>
    <definedName name="지게차2경비">[11]중기사용료산출근거!$G$2765</definedName>
    <definedName name="지게차2노무비">[11]중기사용료산출근거!$G$2769</definedName>
    <definedName name="지게차2재료비">[11]중기사용료산출근거!$G$2773</definedName>
    <definedName name="지수판">[12]맨홀기준!$AV$34</definedName>
    <definedName name="직관.J">[31]진주방향!$AN$341</definedName>
    <definedName name="직영비">'[141]2공구산출내역'!$F$175</definedName>
    <definedName name="직접1000">[150]직접재료비데이타!$B$93:$H$102</definedName>
    <definedName name="직접1100">[150]직접재료비데이타!$B$103:$H$112</definedName>
    <definedName name="직접1200">[150]직접재료비데이타!$B$113:$H$122</definedName>
    <definedName name="직접1350">[150]직접재료비데이타!$B$123:$H$132</definedName>
    <definedName name="직접1500">[150]직접재료비데이타!$B$133:$H$142</definedName>
    <definedName name="직접300">[150]직접재료비데이타!$B$3:$H$12</definedName>
    <definedName name="직접350">[150]직접재료비데이타!$B$13:$H$22</definedName>
    <definedName name="직접400">[150]직접재료비데이타!$B$23:$H$32</definedName>
    <definedName name="직접450">[150]직접재료비데이타!$B$33:$H$42</definedName>
    <definedName name="직접500">[150]직접재료비데이타!$B$43:$H$52</definedName>
    <definedName name="직접600">[150]직접재료비데이타!$B$53:$H$62</definedName>
    <definedName name="직접700">[150]직접재료비데이타!$B$63:$H$72</definedName>
    <definedName name="직접800">[150]직접재료비데이타!$B$73:$H$82</definedName>
    <definedName name="직접900">[150]직접재료비데이타!$B$83:$H$92</definedName>
    <definedName name="직접노무비" localSheetId="0">[74]총괄표!$G$15</definedName>
    <definedName name="진" localSheetId="0" hidden="1">{#N/A,#N/A,FALSE,"배수2"}</definedName>
    <definedName name="진" hidden="1">{#N/A,#N/A,FALSE,"배수2"}</definedName>
    <definedName name="진공흡입준설차경비">[71]중기사용료산출근거!$G$2035</definedName>
    <definedName name="진공흡입준설차계">[71]중기사용료산출근거!$G$2044</definedName>
    <definedName name="진공흡입준설차노무비">[71]중기사용료산출근거!$G$2039</definedName>
    <definedName name="진공흡입준설차재료비">[71]중기사용료산출근거!$G$2043</definedName>
    <definedName name="진달래">[78]단가!$A$141</definedName>
    <definedName name="진동로울러0.7경비">[71]중기사용료산출근거!$G$1383</definedName>
    <definedName name="진동로울러0.7계">[71]중기사용료산출근거!$G$1392</definedName>
    <definedName name="진동로울러0.7노무비">[81]중기사용료산출근거!$G$1416</definedName>
    <definedName name="진동로울러0.7재료비">[71]중기사용료산출근거!$G$1391</definedName>
    <definedName name="진동로울러0.7톤경비">[49]단가산출2!$AR$2125</definedName>
    <definedName name="진동로울러0.7톤노무비">[49]단가산출2!$AP$2123</definedName>
    <definedName name="진동로울러0.7톤재료비">[49]단가산출2!$AQ$2124</definedName>
    <definedName name="진동로울러2.5경비">[81]중기사용료산출근거!$G$1426</definedName>
    <definedName name="진동로울러2.5계">[71]중기사용료산출근거!$G$1406</definedName>
    <definedName name="진동로울러2.5노무비">[81]중기사용료산출근거!$G$1430</definedName>
    <definedName name="진동로울러2.5재료비">[81]중기사용료산출근거!$G$1434</definedName>
    <definedName name="진동로울러2.5톤다짐경비">[49]단가산출2!$AR$2053</definedName>
    <definedName name="진동로울러2.5톤다짐노무비">[49]단가산출2!$AP$2051</definedName>
    <definedName name="진동로울러2.5톤다짐재료비">[49]단가산출2!$AQ$2052</definedName>
    <definedName name="진동로울러자주식10경비">[12]중기사용료산출근거!$G$1611</definedName>
    <definedName name="진동로울러자주식10노무비">[12]중기사용료산출근거!$G$1615</definedName>
    <definedName name="진동로울러자주식10재료비">[12]중기사용료산출근거!$G$1619</definedName>
    <definedName name="진동로울러자주식2.5경비">[12]중기사용료산출근거!$G$2346</definedName>
    <definedName name="진동로울러자주식2.5노무비">[12]중기사용료산출근거!$G$2350</definedName>
    <definedName name="진동로울러자주식2.5재료비">[12]중기사용료산출근거!$G$2354</definedName>
    <definedName name="진동로울러자주식4.4경비">[71]중기사용료산출근거!$G$1412</definedName>
    <definedName name="진동로울러자주식4.4계">[71]중기사용료산출근거!$G$1421</definedName>
    <definedName name="진동로울러자주식4.4노무비">[71]중기사용료산출근거!$G$1416</definedName>
    <definedName name="진동로울러자주식4.4재료비">[71]중기사용료산출근거!$G$1420</definedName>
    <definedName name="질" localSheetId="0" hidden="1">{#N/A,#N/A,FALSE,"구조2"}</definedName>
    <definedName name="질" hidden="1">{#N/A,#N/A,FALSE,"구조2"}</definedName>
    <definedName name="짐" localSheetId="0" hidden="1">{#N/A,#N/A,FALSE,"배수1"}</definedName>
    <definedName name="짐" hidden="1">{#N/A,#N/A,FALSE,"배수1"}</definedName>
    <definedName name="쪽재비">[36]단가!$A$146</definedName>
    <definedName name="쪽재비노">[75]식재!$H$146</definedName>
    <definedName name="쪽재비재">[75]식재!$F$146</definedName>
    <definedName name="ㅊㄴ" localSheetId="0" hidden="1">{#N/A,#N/A,FALSE,"포장1";#N/A,#N/A,FALSE,"포장1"}</definedName>
    <definedName name="ㅊㄴ" hidden="1">{#N/A,#N/A,FALSE,"포장1";#N/A,#N/A,FALSE,"포장1"}</definedName>
    <definedName name="ㅊㄴㄹㄴㅇㄹ" localSheetId="0" hidden="1">{#N/A,#N/A,FALSE,"속도"}</definedName>
    <definedName name="ㅊㄴㄹㄴㅇㄹ" hidden="1">{#N/A,#N/A,FALSE,"속도"}</definedName>
    <definedName name="ㅊ퓿ㅍ" localSheetId="0" hidden="1">{#N/A,#N/A,FALSE,"혼합골재"}</definedName>
    <definedName name="ㅊ퓿ㅍ" hidden="1">{#N/A,#N/A,FALSE,"혼합골재"}</definedName>
    <definedName name="차선도색설치현황1">[103]데리네이타현황!$A$4,[103]데리네이타현황!$A$2,[103]데리네이타현황!$A$1,[103]데리네이타현황!$A$279,[103]데리네이타현황!$A:$A</definedName>
    <definedName name="차선제거기경비">[71]중기사용료산출근거!$G$1455</definedName>
    <definedName name="차선제거기계">[71]중기사용료산출근거!$G$1464</definedName>
    <definedName name="차선제거기인건비">[71]중기사용료산출근거!$G$1459</definedName>
    <definedName name="차선제거기재료비">[71]중기사용료산출근거!$G$1463</definedName>
    <definedName name="차차" hidden="1">[151]조명시설!#REF!</definedName>
    <definedName name="착암공" localSheetId="0">'[98]. (2)'!$AA$74</definedName>
    <definedName name="착암기경비">[71]중기사용료산출근거!$G$875</definedName>
    <definedName name="착암기계">[71]중기사용료산출근거!$G$884</definedName>
    <definedName name="착암기노무비">[71]중기사용료산출근거!$G$879</definedName>
    <definedName name="착암기재료비">[71]중기사용료산출근거!$G$883</definedName>
    <definedName name="창포노">[75]식재!$H$185</definedName>
    <definedName name="창포재">[75]식재!$F$185</definedName>
    <definedName name="철거">[152]말뚝지지력산정!$J$19</definedName>
    <definedName name="철골공" localSheetId="0">'[49]단가 및 재료비'!$AA$53</definedName>
    <definedName name="철공" localSheetId="0">'[49]단가 및 재료비'!$AA$54</definedName>
    <definedName name="철근계">[12]맨홀기준!$AC$49</definedName>
    <definedName name="철근공" localSheetId="0">'[98]. (2)'!$AA$56</definedName>
    <definedName name="철근깨기수량" localSheetId="0">[19]Sheet1!$G$48</definedName>
    <definedName name="철근운반경비">[12]단가산출2!$AR$598</definedName>
    <definedName name="철근운반노무비">[12]단가산출2!$AP$598</definedName>
    <definedName name="철근운반재료비">[12]단가산출2!$AQ$598</definedName>
    <definedName name="철근운반하차경비">[11]단가산출2!$AR$446</definedName>
    <definedName name="철근운반하차노무비">[11]단가산출2!$AP$444</definedName>
    <definedName name="철근운반하차재료비">[11]단가산출2!$AQ$445</definedName>
    <definedName name="철근집계" localSheetId="0" hidden="1">{#N/A,#N/A,FALSE,"단가표지"}</definedName>
    <definedName name="철근집계" hidden="1">{#N/A,#N/A,FALSE,"단가표지"}</definedName>
    <definedName name="철근집계표" localSheetId="0" hidden="1">{#N/A,#N/A,FALSE,"단가표지"}</definedName>
    <definedName name="철근집계표" hidden="1">{#N/A,#N/A,FALSE,"단가표지"}</definedName>
    <definedName name="철근콘크리트깨기0.4기계경비">[12]단가산출2!$AR$424</definedName>
    <definedName name="철근콘크리트깨기0.4기계노무비">[12]단가산출2!$AP$422</definedName>
    <definedName name="철근콘크리트깨기0.4기계재료비">[12]단가산출2!$AQ$423</definedName>
    <definedName name="철근콘크리트깨기0.4브레이커기계경비">[11]단가산출2!$AR$276</definedName>
    <definedName name="철근콘크리트깨기0.4작업보조원경비">[12]단가산출2!$AR$428</definedName>
    <definedName name="철근콘크리트깨기0.4작업보조원노무비">[12]단가산출2!$AO$428</definedName>
    <definedName name="철근콘크리트깨기0.4작업보조원재료비">[12]단가산출2!$AQ$428</definedName>
    <definedName name="철근콘크리트깨기0.4치즐경비">[12]단가산출2!$AR$431</definedName>
    <definedName name="철근콘크리트깨기0.4치즐노무비">[12]단가산출2!$AP$431</definedName>
    <definedName name="철근콘크리트깨기0.4치즐재료비">[12]단가산출2!$AO$431</definedName>
    <definedName name="철근콘크리트깨기0.7기계경비">[12]단가산출2!$AR$401</definedName>
    <definedName name="철근콘크리트깨기0.7기계노무비">[12]단가산출2!$AP$399</definedName>
    <definedName name="철근콘크리트깨기0.7기계재료비">[12]단가산출2!$AQ$400</definedName>
    <definedName name="철근콘크리트깨기0.7브레이커기계경비">[11]단가산출2!$AR$252</definedName>
    <definedName name="철근콘크리트깨기0.7작업보조원경비">[12]단가산출2!$AR$405</definedName>
    <definedName name="철근콘크리트깨기0.7작업보조원노무비">[12]단가산출2!$AO$405</definedName>
    <definedName name="철근콘크리트깨기0.7작업보조원재료비">[12]단가산출2!$AQ$405</definedName>
    <definedName name="철근콘크리트깨기0.7치즐경비">[12]단가산출2!$AR$408</definedName>
    <definedName name="철근콘크리트깨기0.7치즐재료비">[12]단가산출2!$AO$408</definedName>
    <definedName name="철근항복응력">'[144]#REF'!$G$144</definedName>
    <definedName name="철물">'[12]단가 및 재료비'!$S$143</definedName>
    <definedName name="철선" localSheetId="0">'[12]단가 및 재료비'!$S$150</definedName>
    <definedName name="철선8" localSheetId="0">[78]단가!$A$11</definedName>
    <definedName name="철판">'[49]단가 및 재료비'!$S$190</definedName>
    <definedName name="청단">[36]단가!$A$122</definedName>
    <definedName name="촛불" localSheetId="0" hidden="1">{#N/A,#N/A,FALSE,"배수2"}</definedName>
    <definedName name="촛불" hidden="1">{#N/A,#N/A,FALSE,"배수2"}</definedName>
    <definedName name="총괄" localSheetId="0" hidden="1">{#N/A,#N/A,TRUE,"총괄"}</definedName>
    <definedName name="총괄" hidden="1">{#N/A,#N/A,TRUE,"총괄"}</definedName>
    <definedName name="총괄표" localSheetId="0" hidden="1">{#N/A,#N/A,TRUE,"총괄"}</definedName>
    <definedName name="총괄표" hidden="1">{#N/A,#N/A,TRUE,"총괄"}</definedName>
    <definedName name="최인서" localSheetId="0" hidden="1">{#N/A,#N/A,FALSE,"부대2"}</definedName>
    <definedName name="최인서" hidden="1">{#N/A,#N/A,FALSE,"부대2"}</definedName>
    <definedName name="최정근" localSheetId="0" hidden="1">{#N/A,#N/A,FALSE,"속도"}</definedName>
    <definedName name="최정근" hidden="1">{#N/A,#N/A,FALSE,"속도"}</definedName>
    <definedName name="최종추가합" localSheetId="0" hidden="1">#REF!</definedName>
    <definedName name="최종추가합" hidden="1">#REF!</definedName>
    <definedName name="최진실" localSheetId="0" hidden="1">{#N/A,#N/A,FALSE,"구조1"}</definedName>
    <definedName name="최진실" hidden="1">{#N/A,#N/A,FALSE,"구조1"}</definedName>
    <definedName name="충진제">'[12]단가 및 재료비'!$S$186</definedName>
    <definedName name="취소" localSheetId="0" hidden="1">{#N/A,#N/A,FALSE,"구조1"}</definedName>
    <definedName name="취소" hidden="1">{#N/A,#N/A,FALSE,"구조1"}</definedName>
    <definedName name="측구깨기">'[3]#REF'!$C$8:$C$11</definedName>
    <definedName name="층층">[36]단가!$A$123</definedName>
    <definedName name="치장벽돌공" localSheetId="0">'[12]단가 및 재료비'!$AA$63</definedName>
    <definedName name="치즐" localSheetId="0">'[12]단가 및 재료비'!$U$39</definedName>
    <definedName name="치즐0.4">'[11]단가 및 재료비'!$U$38</definedName>
    <definedName name="치즐0.7">'[11]단가 및 재료비'!$U$39</definedName>
    <definedName name="치환" localSheetId="0" hidden="1">{#N/A,#N/A,FALSE,"구조1"}</definedName>
    <definedName name="치환" hidden="1">{#N/A,#N/A,FALSE,"구조1"}</definedName>
    <definedName name="ㅋ" localSheetId="0" hidden="1">{#N/A,#N/A,FALSE,"조골재"}</definedName>
    <definedName name="ㅋ" hidden="1">{#N/A,#N/A,FALSE,"조골재"}</definedName>
    <definedName name="ㅋㅋ" localSheetId="0" hidden="1">{#N/A,#N/A,FALSE,"조골재"}</definedName>
    <definedName name="ㅋㅋ" hidden="1">{#N/A,#N/A,FALSE,"조골재"}</definedName>
    <definedName name="카메라경비">[71]중기사용료산출근거!$G$2021</definedName>
    <definedName name="카메라계">[71]중기사용료산출근거!$G$2030</definedName>
    <definedName name="카메라인건비">[71]중기사용료산출근거!$G$2025</definedName>
    <definedName name="카메라재료비">[71]중기사용료산출근거!$G$2029</definedName>
    <definedName name="칼라콘10이상노무비">[49]단가산출1!$AO$861</definedName>
    <definedName name="칼라콘10이상살수노무비">[49]단가산출1!$AP$872</definedName>
    <definedName name="칼라콘10이하노무비">[49]단가산출1!$AO$839</definedName>
    <definedName name="칼라콘10이하살수노무비">[49]단가산출1!$AP$849</definedName>
    <definedName name="칼라콘기계노무비">[49]단가산출1!$AO$1257</definedName>
    <definedName name="칼라콘마캐덤경비">[49]단가산출1!$AR$1265</definedName>
    <definedName name="칼라콘마캐덤노무비">[49]단가산출1!$AP$1263</definedName>
    <definedName name="칼라콘마캐덤재료비">[49]단가산출1!$AQ$1264</definedName>
    <definedName name="칼라콘살수경비">[49]단가산출1!$AR$1288</definedName>
    <definedName name="칼라콘살수노무비">[49]단가산출1!$AP$1286</definedName>
    <definedName name="칼라콘살수재료비">[49]단가산출1!$AQ$1287</definedName>
    <definedName name="칼라콘타이어경비">[49]단가산출1!$AR$1283</definedName>
    <definedName name="칼라콘타이어노무비">[49]단가산출1!$AP$1281</definedName>
    <definedName name="칼라콘타이어재료비">[49]단가산출1!$AQ$1282</definedName>
    <definedName name="칼라콘탄뎀경비">[49]단가산출1!$AR$1277</definedName>
    <definedName name="칼라콘탄뎀노무비">[49]단가산출1!$AP$1275</definedName>
    <definedName name="칼라콘탄뎀재료비">[49]단가산출1!$AQ$1276</definedName>
    <definedName name="칼라콘포설소규모인력노무비">[11]단가산출1!$AO$1162</definedName>
    <definedName name="칼라콘포설소규모인력살수노무비">[11]단가산출1!$AP$1172</definedName>
    <definedName name="칼라콘포설소규모전압진동4.4경비">[11]단가산출1!$AR$1169</definedName>
    <definedName name="칼라콘포설소규모전압진동4.4노무비">[11]단가산출1!$AP$1167</definedName>
    <definedName name="칼라콘포설소규모전압진동4.4재료비">[11]단가산출1!$AQ$1168</definedName>
    <definedName name="칼라콘포설인력노무비계">[11]단가산출1!$AO$1137</definedName>
    <definedName name="칼라콘포설인력살수노무비">[11]단가산출1!$AP$1147</definedName>
    <definedName name="칼라콘포설전압진동4.4경비">[11]단가산출1!$AR$1144</definedName>
    <definedName name="칼라콘포설전압진동4.4노무비">[11]단가산출1!$AP$1142</definedName>
    <definedName name="칼라콘포설전압진동4.4재료비">[11]단가산출1!$AQ$1143</definedName>
    <definedName name="칼라콘표층5500살수경비">[11]단가산출1!$AR$1079</definedName>
    <definedName name="칼라콘표층5500살수노무비">[11]단가산출1!$AP$1077</definedName>
    <definedName name="칼라콘표층5500살수재료비">[11]단가산출1!$AQ$1078</definedName>
    <definedName name="칼라콘표층굴삭기0.7기계포설경비">[11]단가산출1!$AR$1093</definedName>
    <definedName name="칼라콘표층굴삭기0.7기계포설노무비">[11]단가산출1!$AP$1091</definedName>
    <definedName name="칼라콘표층굴삭기0.7기계포설재료비">[11]단가산출1!$AQ$1092</definedName>
    <definedName name="칼라콘표층굴삭기0.7살수노무비">[11]단가산출1!$AP$1125</definedName>
    <definedName name="칼라콘표층굴삭기0.7인력포설노무비계">[11]단가산출1!$AO$1096</definedName>
    <definedName name="칼라콘표층굴삭기0.7전압머캐덤노무비">[11]단가산출1!$AP$1102</definedName>
    <definedName name="칼라콘표층굴삭기0.7전압타이어경비">[11]단가산출1!$AR$1121</definedName>
    <definedName name="칼라콘표층굴삭기0.7전압타이어노무비">[11]단가산출1!$AP$1119</definedName>
    <definedName name="칼라콘표층굴삭기0.7전압타이어재료비">[11]단가산출1!$AQ$1120</definedName>
    <definedName name="칼라콘표층굴삭기0.7전압탠덤경비">[11]단가산출1!$AR$1115</definedName>
    <definedName name="칼라콘표층굴삭기0.7전압탠덤노무비">[11]단가산출1!$AP$1113</definedName>
    <definedName name="칼라콘표층굴삭기0.7전압탠덤재료비">[11]단가산출1!$AQ$1114</definedName>
    <definedName name="칼라콘표층다짐머캐덤경비">[11]단가산출1!$AR$1055</definedName>
    <definedName name="칼라콘표층다짐머캐덤노무비">[11]단가산출1!$AP$1053</definedName>
    <definedName name="칼라콘표층다짐머캐덤재료비">[11]단가산출1!$AQ$1054</definedName>
    <definedName name="칼라콘표층다짐타이어경비">[11]단가산출1!$AR$1073</definedName>
    <definedName name="칼라콘표층다짐타이어노무비">[11]단가산출1!$AP$1071</definedName>
    <definedName name="칼라콘표층다짐타이어재료비">[11]단가산출1!$AQ$1072</definedName>
    <definedName name="칼라콘표층다짐탠덤경비">[11]단가산출1!$AR$1067</definedName>
    <definedName name="칼라콘표층다짐탠덤노무비">[11]단가산출1!$AP$1065</definedName>
    <definedName name="칼라콘표층다짐탠덤재료비">[11]단가산출1!$AQ$1066</definedName>
    <definedName name="칼라콘표층포설기계경비">[11]단가산출1!$AR$1043</definedName>
    <definedName name="칼라콘표층포설기계노무비">[11]단가산출1!$AP$1041</definedName>
    <definedName name="칼라콘표층포설기계재료비">[11]단가산출1!$AQ$1042</definedName>
    <definedName name="칼라콘표층포설노무비">[11]단가산출1!$AO$1048</definedName>
    <definedName name="칼라콘휘니셔경비">[49]단가산출1!$AR$1253</definedName>
    <definedName name="칼라콘휘니셔노무비">[49]단가산출1!$AP$1251</definedName>
    <definedName name="칼라콘휘니셔재료비">[49]단가산출1!$AQ$1252</definedName>
    <definedName name="캡스" localSheetId="0" hidden="1">{#N/A,#N/A,FALSE,"구조2"}</definedName>
    <definedName name="캡스" hidden="1">{#N/A,#N/A,FALSE,"구조2"}</definedName>
    <definedName name="켤" localSheetId="0" hidden="1">{#N/A,#N/A,FALSE,"구조1"}</definedName>
    <definedName name="켤" hidden="1">{#N/A,#N/A,FALSE,"구조1"}</definedName>
    <definedName name="코어드릴10경비">[49]중기사용료산출근거!$G$1528</definedName>
    <definedName name="코어드릴10노무비">[49]중기사용료산출근거!$G$1532</definedName>
    <definedName name="코어드릴10재료비">[49]중기사용료산출근거!$G$1536</definedName>
    <definedName name="코어드릴6경비">[71]중기사용료산출근거!$G$1484</definedName>
    <definedName name="코어드릴6계">[71]중기사용료산출근거!$G$1493</definedName>
    <definedName name="코어드릴6노무비">[71]중기사용료산출근거!$G$1488</definedName>
    <definedName name="코어드릴6재료비">[71]중기사용료산출근거!$G$1492</definedName>
    <definedName name="코어드릴경비">[12]중기사용료산출근거!$G$2737</definedName>
    <definedName name="코어드릴노무비">[12]중기사용료산출근거!$G$2738</definedName>
    <definedName name="코킹">'[12]단가 및 재료비'!$S$160</definedName>
    <definedName name="콘180">[12]맨홀기준!$AV$10</definedName>
    <definedName name="콘210">[12]맨홀기준!$AV$17</definedName>
    <definedName name="콘크리트" localSheetId="0">240</definedName>
    <definedName name="콘크리트25_180_8">'[48]8.석축단위(H=1.5M)'!$AY$43</definedName>
    <definedName name="콘크리트경계석">[36]단가!$A$69</definedName>
    <definedName name="콘크리트공" localSheetId="0">'[98]. (2)'!$AA$67</definedName>
    <definedName name="콘크리트공칭강도">'[144]#REF'!$G$132</definedName>
    <definedName name="콘크리트깨기단가">'[49]단가 및 재료비'!$S$374</definedName>
    <definedName name="콘크리트믹서0.30경비">[71]중기사용료산출근거!$G$1499</definedName>
    <definedName name="콘크리트믹서0.30계">[71]중기사용료산출근거!$G$1508</definedName>
    <definedName name="콘크리트믹서0.30노무비">[71]중기사용료산출근거!$G$1503</definedName>
    <definedName name="콘크리트믹서0.30재료비">[71]중기사용료산출근거!$G$1507</definedName>
    <definedName name="콘크리트믹서0.45경비">[71]중기사용료산출근거!$G$1513</definedName>
    <definedName name="콘크리트믹서0.45계">[71]중기사용료산출근거!$G$1522</definedName>
    <definedName name="콘크리트믹서0.45노무비">[71]중기사용료산출근거!$G$1517</definedName>
    <definedName name="콘크리트믹서0.45재료비">[71]중기사용료산출근거!$G$1521</definedName>
    <definedName name="콘크리트믹서트럭l경비">[71]중기사용료산출근거!$G$1542</definedName>
    <definedName name="콘크리트믹서트럭l계">[71]중기사용료산출근거!$G$1551</definedName>
    <definedName name="콘크리트믹서트럭l노무비">[71]중기사용료산출근거!$G$1546</definedName>
    <definedName name="콘크리트믹서트럭l재료비">[71]중기사용료산출근거!$G$1550</definedName>
    <definedName name="콘크리트믹서트럭m경비">[71]중기사용료산출근거!$G$1528</definedName>
    <definedName name="콘크리트믹서트럭m계">[71]중기사용료산출근거!$G$1537</definedName>
    <definedName name="콘크리트믹서트럭m노무비">[71]중기사용료산출근거!$G$1532</definedName>
    <definedName name="콘크리트믹서트럭m재료비">[71]중기사용료산출근거!$G$1536</definedName>
    <definedName name="콘크리트배치플렌트120경비">[71]중기사용료산출근거!$G$1586</definedName>
    <definedName name="콘크리트배치플렌트120계">[71]중기사용료산출근거!$G$1595</definedName>
    <definedName name="콘크리트배치플렌트120노무비">[71]중기사용료산출근거!$G$1590</definedName>
    <definedName name="콘크리트배치플렌트120재료비">[71]중기사용료산출근거!$G$1594</definedName>
    <definedName name="콘크리트배치플렌트40경비">[71]중기사용료산출근거!$G$1571</definedName>
    <definedName name="콘크리트배치플렌트40계">[71]중기사용료산출근거!$G$1580</definedName>
    <definedName name="콘크리트배치플렌트40노무비">[71]중기사용료산출근거!$G$1575</definedName>
    <definedName name="콘크리트배치플렌트40재료비">[71]중기사용료산출근거!$G$1579</definedName>
    <definedName name="콘크리트배치플렌트60경비">[71]중기사용료산출근거!$G$1557</definedName>
    <definedName name="콘크리트배치플렌트60계">[71]중기사용료산출근거!$G$1566</definedName>
    <definedName name="콘크리트배치플렌트60노무비">[71]중기사용료산출근거!$G$1561</definedName>
    <definedName name="콘크리트배치플렌트60재료비">[71]중기사용료산출근거!$G$1565</definedName>
    <definedName name="콘크리트스프레더7.95경비">[71]중기사용료산출근거!$G$1600</definedName>
    <definedName name="콘크리트스프레더7.95계">[71]중기사용료산출근거!$G$1609</definedName>
    <definedName name="콘크리트스프레더7.95노무비">[71]중기사용료산출근거!$G$1604</definedName>
    <definedName name="콘크리트스프레더7.95재료비">[71]중기사용료산출근거!$G$1608</definedName>
    <definedName name="콘크리트슬리폼페이버100경비">[71]중기사용료산출근거!$G$1615</definedName>
    <definedName name="콘크리트슬리폼페이버100계">[71]중기사용료산출근거!$G$1624</definedName>
    <definedName name="콘크리트슬리폼페이버100노무비">[71]중기사용료산출근거!$G$1619</definedName>
    <definedName name="콘크리트슬리폼페이버100재료비">[71]중기사용료산출근거!$G$1623</definedName>
    <definedName name="콘크리트슬리폼페이버215경비">[71]중기사용료산출근거!$G$1629</definedName>
    <definedName name="콘크리트슬리폼페이버215계">[71]중기사용료산출근거!$G$1638</definedName>
    <definedName name="콘크리트슬리폼페이버215노무비">[71]중기사용료산출근거!$G$1633</definedName>
    <definedName name="콘크리트슬리폼페이버215재료비">[71]중기사용료산출근거!$G$1637</definedName>
    <definedName name="콘크리트슬리폼페이버250경비">[71]중기사용료산출근거!$G$1644</definedName>
    <definedName name="콘크리트슬리폼페이버250계">[71]중기사용료산출근거!$G$1653</definedName>
    <definedName name="콘크리트슬리폼페이버250노무비">[71]중기사용료산출근거!$G$1648</definedName>
    <definedName name="콘크리트슬리폼페이버250재료비">[71]중기사용료산출근거!$G$1652</definedName>
    <definedName name="콘크리트용파이프직관3경비">[71]중기사용료산출근거!$G$1658</definedName>
    <definedName name="콘크리트용파이프직관3계">[71]중기사용료산출근거!$G$1667</definedName>
    <definedName name="콘크리트용파이프직관3노무비">[71]중기사용료산출근거!$G$1662</definedName>
    <definedName name="콘크리트용파이프직관3재료비">[71]중기사용료산출근거!$G$1666</definedName>
    <definedName name="콘크리트조면마무리기7.95경비">[71]중기사용료산출근거!$G$1673</definedName>
    <definedName name="콘크리트조면마무리기7.95계">[71]중기사용료산출근거!$G$1682</definedName>
    <definedName name="콘크리트조면마무리기7.95노무비">[71]중기사용료산출근거!$G$1677</definedName>
    <definedName name="콘크리트조면마무리기7.95재료비">[71]중기사용료산출근거!$G$1681</definedName>
    <definedName name="콘크리트진동기3.5경비">[71]중기사용료산출근거!$G$1687</definedName>
    <definedName name="콘크리트진동기3.5계">[71]중기사용료산출근거!$G$1696</definedName>
    <definedName name="콘크리트진동기3.5노무비">[71]중기사용료산출근거!$G$1691</definedName>
    <definedName name="콘크리트진동기3.5재료비">[71]중기사용료산출근거!$G$1695</definedName>
    <definedName name="콘크리트캇타320경비">[12]중기사용료산출근거!$G$1911</definedName>
    <definedName name="콘크리트캇타320계">[71]중기사용료산출근거!$G$1711</definedName>
    <definedName name="콘크리트캇타320노무비">[12]중기사용료산출근거!$G$1915</definedName>
    <definedName name="콘크리트캇타320재료비">[12]중기사용료산출근거!$G$1919</definedName>
    <definedName name="콘크리트캇타50경비">[62]단가산출2!$AR$1498</definedName>
    <definedName name="콘크리트캇타50노무비">[62]단가산출2!$AP$1496</definedName>
    <definedName name="콘크리트캇타50재료비">[62]단가산출2!$AQ$1497</definedName>
    <definedName name="콘크리트캇타경비">[12]단가산출2!$AR$460</definedName>
    <definedName name="콘크리트캇타노무비">[12]단가산출2!$AP$460</definedName>
    <definedName name="콘크리트캇타재료비">[12]단가산출2!$AQ$460</definedName>
    <definedName name="콘크리트파괴0.2경비">[49]단가산출2!$AR$1619</definedName>
    <definedName name="콘크리트파괴0.2노무비">[49]단가산출2!$AP$1617</definedName>
    <definedName name="콘크리트파괴0.2인력노무비">[49]단가산출2!$AP$1622</definedName>
    <definedName name="콘크리트파괴0.2재료비">[49]단가산출2!$AQ$1618</definedName>
    <definedName name="콘크리트파괴0.2치즐재료비">[49]단가산출2!$AQ$1625</definedName>
    <definedName name="콘크리트파괴0.4경비">[49]단가산출2!$AR$1595</definedName>
    <definedName name="콘크리트파괴0.4노무비">[49]단가산출2!$AP$1593</definedName>
    <definedName name="콘크리트파괴0.4인력노무비">[49]단가산출2!$AP$1598</definedName>
    <definedName name="콘크리트파괴0.4재료비">[49]단가산출2!$AQ$1594</definedName>
    <definedName name="콘크리트파괴0.4치즐재료비">[49]단가산출2!$AQ$1601</definedName>
    <definedName name="콘크리트펌프20경비">[71]중기사용료산출근거!$G$1716</definedName>
    <definedName name="콘크리트펌프20계">[71]중기사용료산출근거!$G$1725</definedName>
    <definedName name="콘크리트펌프20노무비">[71]중기사용료산출근거!$G$1720</definedName>
    <definedName name="콘크리트펌프20재료비">[71]중기사용료산출근거!$G$1724</definedName>
    <definedName name="콘크리트펌프차80경비">[71]중기사용료산출근거!$G$1731</definedName>
    <definedName name="콘크리트펌프차80계">[71]중기사용료산출근거!$G$1740</definedName>
    <definedName name="콘크리트펌프차80노무비">[71]중기사용료산출근거!$G$1735</definedName>
    <definedName name="콘크리트펌프차80재료비">[71]중기사용료산출근거!$G$1739</definedName>
    <definedName name="콘크리트포장파괴0.2기계경비">[12]단가산출1!$AR$792</definedName>
    <definedName name="콘크리트포장파괴0.2기계노무비">[12]단가산출1!$AP$790</definedName>
    <definedName name="콘크리트포장파괴0.2기계재료비">[12]단가산출1!$AQ$791</definedName>
    <definedName name="콘크리트포장파괴0.2브레이커기계경비">[11]단가산출1!$AR$228</definedName>
    <definedName name="콘크리트포장파괴0.2인력노무비">[12]단가산출1!$AP$795</definedName>
    <definedName name="콘크리트포장파괴0.2치즐재료비">[12]단가산출1!$AQ$798</definedName>
    <definedName name="콘크리트포장파괴0.4기계경비">[12]단가산출2!$AR$332</definedName>
    <definedName name="콘크리트포장파괴0.4기계노무비">[12]단가산출2!$AP$330</definedName>
    <definedName name="콘크리트포장파괴0.4기계재료비">[12]단가산출2!$AQ$331</definedName>
    <definedName name="콘크리트포장파괴0.4브레이커기계경비">[11]단가산출2!$AR$180</definedName>
    <definedName name="콘크리트포장파괴0.4작업보조원경비">[12]단가산출2!$AR$336</definedName>
    <definedName name="콘크리트포장파괴0.4작업보조원노무비">[12]단가산출2!$AO$336</definedName>
    <definedName name="콘크리트포장파괴0.4작업보조원재료비">[12]단가산출2!$AQ$336</definedName>
    <definedName name="콘크리트포장파괴0.4치즐경비">[12]단가산출2!$AR$339</definedName>
    <definedName name="콘크리트포장파괴0.4치즐노무비">[12]단가산출2!$AP$339</definedName>
    <definedName name="콘크리트포장파괴0.4치즐재료비">[12]단가산출2!$AO$339</definedName>
    <definedName name="콘크리트포장파괴0.7기계경비">[12]단가산출2!$AR$309</definedName>
    <definedName name="콘크리트포장파괴0.7기계노무비">[12]단가산출2!$AP$307</definedName>
    <definedName name="콘크리트포장파괴0.7기계재료비">[12]단가산출2!$AQ$308</definedName>
    <definedName name="콘크리트포장파괴0.7브레이커기계경비">[11]단가산출2!$AR$156</definedName>
    <definedName name="콘크리트포장파괴0.7작업보조원경비">[12]단가산출2!$AR$313</definedName>
    <definedName name="콘크리트포장파괴0.7작업보조원노무비">[12]단가산출2!$AO$313</definedName>
    <definedName name="콘크리트포장파괴0.7작업보조원재료비">[12]단가산출2!$AQ$313</definedName>
    <definedName name="콘크리트포장파괴0.7치즐경비">[12]단가산출2!$AR$316</definedName>
    <definedName name="콘크리트포장파괴0.7치즐노무비">[12]단가산출2!$AP$316</definedName>
    <definedName name="콘크리트포장파괴0.7치즐재료비">[12]단가산출2!$AO$316</definedName>
    <definedName name="콘크리트휘니샤중앙분리대용경비">[71]중기사용료산출근거!$G$1745</definedName>
    <definedName name="콘크리트휘니샤중앙분리대용계">[71]중기사용료산출근거!$G$1754</definedName>
    <definedName name="콘크리트휘니샤중앙분리대용노무비">[71]중기사용료산출근거!$G$1749</definedName>
    <definedName name="콘크리트휘니샤중앙분리대용재료비">[71]중기사용료산출근거!$G$1753</definedName>
    <definedName name="크레인트럭10경비">[12]중기사용료산출근거!$G$2121</definedName>
    <definedName name="크레인트럭10계">[71]중기사용료산출근거!$G$1769</definedName>
    <definedName name="크레인트럭10노무비">[12]중기사용료산출근거!$G$2125</definedName>
    <definedName name="크레인트럭10재료비">[12]중기사용료산출근거!$G$2129</definedName>
    <definedName name="크레인트럭15경비">[71]중기사용료산출근거!$G$1774</definedName>
    <definedName name="크레인트럭15계">[71]중기사용료산출근거!$G$1783</definedName>
    <definedName name="크레인트럭15노무비">[71]중기사용료산출근거!$G$1778</definedName>
    <definedName name="크레인트럭15재료비">[71]중기사용료산출근거!$G$1782</definedName>
    <definedName name="크레인트럭20경비">[71]중기사용료산출근거!$G$1789</definedName>
    <definedName name="크레인트럭20계">[71]중기사용료산출근거!$G$1798</definedName>
    <definedName name="크레인트럭20노무비">[71]중기사용료산출근거!$G$1793</definedName>
    <definedName name="크레인트럭20재료비">[71]중기사용료산출근거!$G$1797</definedName>
    <definedName name="크로울러드릴17경비">[71]중기사용료산출근거!$G$1803</definedName>
    <definedName name="크로울러드릴17계">[71]중기사용료산출근거!$G$1812</definedName>
    <definedName name="크로울러드릴17노무비">[71]중기사용료산출근거!$G$1807</definedName>
    <definedName name="크로울러드릴17재료비">[71]중기사용료산출근거!$G$1811</definedName>
    <definedName name="클램프">'[11]단가 및 재료비'!$S$217</definedName>
    <definedName name="ㅌ" localSheetId="0" hidden="1">{#N/A,#N/A,FALSE,"2~8번"}</definedName>
    <definedName name="ㅌ" hidden="1">{#N/A,#N/A,FALSE,"2~8번"}</definedName>
    <definedName name="타공종">[19]Sheet1!$G$48</definedName>
    <definedName name="타공종이기및이월수량">[19]Sheet1!$G$48</definedName>
    <definedName name="타이어로울러5경비">[71]중기사용료산출근거!$G$1818</definedName>
    <definedName name="타이어로울러5계">[71]중기사용료산출근거!$G$1827</definedName>
    <definedName name="타이어로울러5노무비">[71]중기사용료산출근거!$G$1822</definedName>
    <definedName name="타이어로울러5재료비">[71]중기사용료산출근거!$G$1826</definedName>
    <definedName name="타이어로울러자주식8경비">[12]중기사용료산출근거!$G$2376</definedName>
    <definedName name="타이어로울러자주식8계">[71]중기사용료산출근거!$G$1841</definedName>
    <definedName name="타이어로울러자주식8노무비">[12]중기사용료산출근거!$G$2380</definedName>
    <definedName name="타이어로울러자주식8재료비">[12]중기사용료산출근거!$G$2384</definedName>
    <definedName name="타일공" localSheetId="0">[36]단가!$A$25</definedName>
    <definedName name="탄뎀로울러자주식10경비">[12]중기사용료산출근거!$G$2436</definedName>
    <definedName name="탄뎀로울러자주식10계">[71]중기사용료산출근거!$G$1885</definedName>
    <definedName name="탄뎀로울러자주식10노무비">[12]중기사용료산출근거!$G$2440</definedName>
    <definedName name="탄뎀로울러자주식10재료비">[12]중기사용료산출근거!$G$2444</definedName>
    <definedName name="탄뎀로울러자주식5경비">[71]중기사용료산출근거!$G$1847</definedName>
    <definedName name="탄뎀로울러자주식5계">[71]중기사용료산출근거!$G$1856</definedName>
    <definedName name="탄뎀로울러자주식5노무비">[71]중기사용료산출근거!$G$1851</definedName>
    <definedName name="탄뎀로울러자주식5재료비">[71]중기사용료산출근거!$G$1855</definedName>
    <definedName name="탄뎀로울러자주식8경비">[71]중기사용료산출근거!$G$1861</definedName>
    <definedName name="탄뎀로울러자주식8계">[71]중기사용료산출근거!$G$1870</definedName>
    <definedName name="탄뎀로울러자주식8노무비">[71]중기사용료산출근거!$G$1865</definedName>
    <definedName name="탄뎀로울러자주식8재료비">[71]중기사용료산출근거!$G$1869</definedName>
    <definedName name="택코팅40아스팔트스프레이어300살포경비">[12]단가산출1!$AR$404</definedName>
    <definedName name="택코팅40아스팔트스프레이어300살포노무비">[12]단가산출1!$AP$402</definedName>
    <definedName name="택코팅40아스팔트스프레이어300살포재료비">[12]단가산출1!$AQ$403</definedName>
    <definedName name="택코팅40아스팔트스프레이어300인건비경비">[12]단가산출1!$AR$409</definedName>
    <definedName name="택코팅40아스팔트스프레이어300인건비노무비">[12]단가산출1!$AO$409</definedName>
    <definedName name="택코팅40아스팔트스프레이어300인건비재료비">[12]단가산출1!$AQ$409</definedName>
    <definedName name="택코팅40아스팔트스프레이어300청소비경비">[12]단가산출1!$AR$412</definedName>
    <definedName name="택코팅40아스팔트스프레이어300청소비노무비">[12]단가산출1!$AO$412</definedName>
    <definedName name="택코팅40아스팔트스프레이어300청소비재료비">[12]단가산출1!$AQ$412</definedName>
    <definedName name="택코팅디스트리뷰터3000살포경비">[49]단가산출1!$AR$119</definedName>
    <definedName name="택코팅디스트리뷰터3000살포노무비">[49]단가산출1!$AP$117</definedName>
    <definedName name="택코팅디스트리뷰터3000살포재료비">[49]단가산출1!$AQ$118</definedName>
    <definedName name="택코팅디스트리뷰터3000용해노무비">[49]단가산출1!$AP$106</definedName>
    <definedName name="택코팅디스트리뷰터3000용해재료비">[49]단가산출1!$AQ$106</definedName>
    <definedName name="택코팅디스트리뷰터3000인력노무비">[49]단가산출1!$AO$128</definedName>
    <definedName name="택코팅디스트리뷰터3000청소노무비">[49]단가산출1!$AO$130</definedName>
    <definedName name="택코팅수동용해노무비">[49]단가산출1!$AP$206</definedName>
    <definedName name="택코팅수동용해재료비">[49]단가산출1!$AQ$206</definedName>
    <definedName name="택코팅수동인력노무비">[49]단가산출1!$AO$201</definedName>
    <definedName name="택코팅스프레이어300살포경비">[49]단가산출1!$AR$23</definedName>
    <definedName name="택코팅스프레이어300살포노무비">[49]단가산출1!$AP$21</definedName>
    <definedName name="택코팅스프레이어300살포재료비">[49]단가산출1!$AQ$22</definedName>
    <definedName name="택코팅스프레이어300용해노무비">[49]단가산출1!$AP$9</definedName>
    <definedName name="택코팅스프레이어300용해재료비">[49]단가산출1!$AQ$8</definedName>
    <definedName name="택코팅스프레이어300인력노무비">[49]단가산출1!$AO$32</definedName>
    <definedName name="택코팅스프레이어300청소노무비">[49]단가산출1!$AO$34</definedName>
    <definedName name="터파기" localSheetId="0">[99]토공수량산출!$AI$4</definedName>
    <definedName name="터파기기계0.4경비">[12]단가산출2!$AR$92</definedName>
    <definedName name="터파기기계0.4노무비">[12]단가산출2!$AP$92</definedName>
    <definedName name="터파기기계0.4재료비">[12]단가산출2!$AQ$92</definedName>
    <definedName name="터파기기계135도0.2경비">[62]단가산출2!$AR$60</definedName>
    <definedName name="터파기기계135도0.2노무비">[62]단가산출2!$AP$58</definedName>
    <definedName name="터파기기계135도0.2재료비">[62]단가산출2!$AQ$59</definedName>
    <definedName name="터파기기계135도0.7경비">[62]단가산출2!$AR$444</definedName>
    <definedName name="터파기기계135도0.7노무비">[62]단가산출2!$AP$442</definedName>
    <definedName name="터파기기계135도0.7재료비">[62]단가산출2!$AQ$443</definedName>
    <definedName name="터파기기계180도0.2경비">[62]단가산출2!$AR$84</definedName>
    <definedName name="터파기기계180도0.2노무비">[62]단가산출2!$AP$82</definedName>
    <definedName name="터파기기계180도0.2재료비">[62]단가산출2!$AQ$83</definedName>
    <definedName name="터파기기계180도0.4경비">[62]단가산출2!$AR$276</definedName>
    <definedName name="터파기기계180도0.4노무비">[62]단가산출2!$AP$274</definedName>
    <definedName name="터파기기계180도0.4재료비">[62]단가산출2!$AQ$275</definedName>
    <definedName name="터파기기계180도0.7경비">[62]단가산출2!$AR$468</definedName>
    <definedName name="터파기기계180도0.7노무비">[62]단가산출2!$AP$466</definedName>
    <definedName name="터파기기계180도0.7재료비">[62]단가산출2!$AQ$467</definedName>
    <definedName name="터파기기계45도0.2경비">[62]단가산출2!$AR$12</definedName>
    <definedName name="터파기기계45도0.2노무비">[62]단가산출2!$AP$10</definedName>
    <definedName name="터파기기계45도0.2재료비">[62]단가산출2!$AQ$11</definedName>
    <definedName name="터파기기계45도0.4경비">[62]단가산출2!$AR$204</definedName>
    <definedName name="터파기기계45도0.4노무비">[62]단가산출2!$AP$202</definedName>
    <definedName name="터파기기계45도0.4재료비">[62]단가산출2!$AQ$203</definedName>
    <definedName name="터파기기계45도0.7경비">[62]단가산출2!$AR$396</definedName>
    <definedName name="터파기기계45도0.7노무비">[62]단가산출2!$AP$394</definedName>
    <definedName name="터파기기계45도0.7재료비">[62]단가산출2!$AQ$395</definedName>
    <definedName name="터파기기계90도0.2경비">[62]단가산출2!$AR$36</definedName>
    <definedName name="터파기기계90도0.2노무비">[62]단가산출2!$AP$34</definedName>
    <definedName name="터파기기계90도0.2재료비">[62]단가산출2!$AQ$35</definedName>
    <definedName name="터파기기계90도0.4경비">[62]단가산출2!$AR$228</definedName>
    <definedName name="터파기기계90도0.4노무비">[62]단가산출2!$AP$226</definedName>
    <definedName name="터파기기계90도0.4재료비">[62]단가산출2!$AQ$227</definedName>
    <definedName name="터파기기계90도0.7경비">[62]단가산출2!$AR$420</definedName>
    <definedName name="터파기기계90도0.7노무비">[62]단가산출2!$AP$418</definedName>
    <definedName name="터파기기계90도0.7재료비">[62]단가산출2!$AQ$419</definedName>
    <definedName name="테B10">[125]단가결정!$B$420</definedName>
    <definedName name="테B12">[125]단가결정!$B$419</definedName>
    <definedName name="테B20">[125]단가결정!$B$417</definedName>
    <definedName name="테B6">[125]단가결정!$B$423</definedName>
    <definedName name="테B8">[125]단가결정!$B$421</definedName>
    <definedName name="테H1.5">[125]단가결정!$B$398</definedName>
    <definedName name="테H2.0">[125]단가결정!$B$396</definedName>
    <definedName name="테H2.5">[125]단가결정!$B$395</definedName>
    <definedName name="테H3.0">[125]단가결정!$B$394</definedName>
    <definedName name="테H3.5">[125]단가결정!$B$393</definedName>
    <definedName name="테R10">[125]단가결정!$B$407</definedName>
    <definedName name="테R12">[125]단가결정!$B$406</definedName>
    <definedName name="테R15">[125]단가결정!$B$405</definedName>
    <definedName name="테R4">[125]단가결정!$B$412</definedName>
    <definedName name="테R5">[125]단가결정!$B$411</definedName>
    <definedName name="테R6">[125]단가결정!$B$410</definedName>
    <definedName name="테R8">[125]단가결정!$B$408</definedName>
    <definedName name="테관0.4">[125]단가결정!$B$438</definedName>
    <definedName name="테관0.5">[125]단가결정!$B$437</definedName>
    <definedName name="테관0.6">[125]단가결정!$B$436</definedName>
    <definedName name="테관1.0">[125]단가결정!$B$434</definedName>
    <definedName name="테관1.2">[125]단가결정!$B$433</definedName>
    <definedName name="테관1.5">[125]단가결정!$B$431</definedName>
    <definedName name="테관2.0">[125]단가결정!$B$429</definedName>
    <definedName name="테지">[125]단가결정!$B$441</definedName>
    <definedName name="토공사">[153]정렬!$B$2:$E$1204</definedName>
    <definedName name="토공수량">[128]토목공사일반!$F$143</definedName>
    <definedName name="토류판">[39]가시설수량!$AE$25</definedName>
    <definedName name="토사자중">710.185</definedName>
    <definedName name="토적되메우기">[99]토적계산서!$J$19</definedName>
    <definedName name="토적터파기">[99]토적계산서!$H$19</definedName>
    <definedName name="토적포장깨기">[99]토적계산서!$L$19</definedName>
    <definedName name="토적포장절단">[99]토적계산서!$N$19</definedName>
    <definedName name="토피" localSheetId="0">4.803</definedName>
    <definedName name="톱">[124]단가!$A$25</definedName>
    <definedName name="통합" localSheetId="0">심사결과!통합</definedName>
    <definedName name="통합">[0]!통합</definedName>
    <definedName name="통행로" localSheetId="0" hidden="1">{#N/A,#N/A,FALSE,"포장2"}</definedName>
    <definedName name="통행로" hidden="1">{#N/A,#N/A,FALSE,"포장2"}</definedName>
    <definedName name="투수콘살수노무비">[49]단가산출1!$AP$1212</definedName>
    <definedName name="투수콘진동2.5경비">[49]단가산출1!$AR$1210</definedName>
    <definedName name="투수콘진동2.5노무비">[49]단가산출1!$AP$1208</definedName>
    <definedName name="투수콘진동2.5재료비">[49]단가산출1!$AQ$1209</definedName>
    <definedName name="투수콘포설굴삭기0.4기계경비">[11]단가산출1!$AR$1189</definedName>
    <definedName name="투수콘포설굴삭기0.4기계노무비">[11]단가산출1!$AP$1187</definedName>
    <definedName name="투수콘포설굴삭기0.4기계재료비">[11]단가산출1!$AQ$1188</definedName>
    <definedName name="투수콘포설굴삭기0.4살수노무비">[11]단가산출1!$AP$1207</definedName>
    <definedName name="투수콘포설굴삭기0.4인력노무비계">[11]단가산출1!$AO$1192</definedName>
    <definedName name="투수콘포설굴삭기0.4전압진동4.4경비">[11]단가산출1!$AR$1200</definedName>
    <definedName name="투수콘포설굴삭기0.4전압진동4.4노무비">[11]단가산출1!$AP$1198</definedName>
    <definedName name="투수콘포설굴삭기0.4전압진동4.4재료비">[11]단가산출1!$AQ$1199</definedName>
    <definedName name="투수콘포설노무비">[49]단가산출1!$AO$1203</definedName>
    <definedName name="투수콘포설인력노무비">[11]단가산출1!$AO$1233</definedName>
    <definedName name="투수콘포설인력다짐2.5경비">[11]단가산출1!$AR$1240</definedName>
    <definedName name="투수콘포설인력다짐2.5노무비">[11]단가산출1!$AP$1238</definedName>
    <definedName name="투수콘포설인력다짐2.5재료비">[11]단가산출1!$AQ$1239</definedName>
    <definedName name="투수콘포설인력살수노무비">[11]단가산출1!$AP$1243</definedName>
    <definedName name="트랙터타이어3.5경비">[71]중기사용료산출근거!$G$1934</definedName>
    <definedName name="트랙터타이어3.5계">[71]중기사용료산출근거!$G$1943</definedName>
    <definedName name="트랙터타이어3.5노무비">[71]중기사용료산출근거!$G$1938</definedName>
    <definedName name="트랙터타이어3.5재료비">[71]중기사용료산출근거!$G$1942</definedName>
    <definedName name="트랙터타이어4.5경비">[71]중기사용료산출근거!$G$1948</definedName>
    <definedName name="트랙터타이어4.5계">[71]중기사용료산출근거!$G$1957</definedName>
    <definedName name="트랙터타이어4.5노무비">[71]중기사용료산출근거!$G$1952</definedName>
    <definedName name="트랙터타이어4.5재료비">[71]중기사용료산출근거!$G$1956</definedName>
    <definedName name="트럭탑재형크레인3경비">[71]중기사용료산출근거!$G$1890</definedName>
    <definedName name="트럭탑재형크레인3계">[71]중기사용료산출근거!$G$1899</definedName>
    <definedName name="트럭탑재형크레인3노무비">[71]중기사용료산출근거!$G$1894</definedName>
    <definedName name="트럭탑재형크레인3재료비">[71]중기사용료산출근거!$G$1898</definedName>
    <definedName name="트럼" localSheetId="0" hidden="1">{#N/A,#N/A,FALSE,"구조1"}</definedName>
    <definedName name="트럼" hidden="1">{#N/A,#N/A,FALSE,"구조1"}</definedName>
    <definedName name="트레일러20경비">[81]중기사용료산출근거!$G$1948</definedName>
    <definedName name="트레일러20계">[71]중기사용료산출근거!$G$1914</definedName>
    <definedName name="트레일러20노무비">[81]중기사용료산출근거!$G$1952</definedName>
    <definedName name="트레일러20재료비">[81]중기사용료산출근거!$G$1956</definedName>
    <definedName name="트레일러30경비">[71]중기사용료산출근거!$G$1919</definedName>
    <definedName name="트레일러30계">[71]중기사용료산출근거!$G$1928</definedName>
    <definedName name="트레일러30노무비">[71]중기사용료산출근거!$G$1923</definedName>
    <definedName name="트레일러30재료비">[71]중기사용료산출근거!$G$1927</definedName>
    <definedName name="특1">'[29]단가 및 재료비'!$AA$90</definedName>
    <definedName name="특2">'[29]단가 및 재료비'!$AA$90</definedName>
    <definedName name="특별인부" localSheetId="0">'[98]. (2)'!$AA$96</definedName>
    <definedName name="특인부">'[29]단가 및 재료비'!$AA$90</definedName>
    <definedName name="팁">'[12]단가 및 재료비'!$S$153</definedName>
    <definedName name="ㅍ" localSheetId="0">[60]Sheet1!$A$68</definedName>
    <definedName name="ㅍ" hidden="1">{#N/A,#N/A,FALSE,"2~8번"}</definedName>
    <definedName name="ㅍㅍ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파쇄기팁">'[49]단가 및 재료비'!$S$174</definedName>
    <definedName name="파일" localSheetId="0" hidden="1">#REF!</definedName>
    <definedName name="파일" hidden="1">#REF!</definedName>
    <definedName name="파일1간격">0.6</definedName>
    <definedName name="파일간격">1.3</definedName>
    <definedName name="패널">'[12]단가 및 재료비'!$S$161</definedName>
    <definedName name="팽">[36]단가!$A$125</definedName>
    <definedName name="퍼티" localSheetId="0">'[49]단가 및 재료비'!$S$188</definedName>
    <definedName name="펌프차무근50미만경비">[11]단가산출1!$AR$303</definedName>
    <definedName name="펌프차무근50미만노무비">[11]단가산출1!$AP$301</definedName>
    <definedName name="펌프차무근50미만재료비">[11]단가산출1!$AQ$302</definedName>
    <definedName name="펌프차무근인력타설노무비">[11]단가산출1!$AO$297</definedName>
    <definedName name="펌프차철근50미만경비">[11]단가산출1!$AR$279</definedName>
    <definedName name="펌프차철근50미만노무비">[11]단가산출1!$AP$277</definedName>
    <definedName name="펌프차철근50미만재료비">[11]단가산출1!$AQ$278</definedName>
    <definedName name="펌프차철근인력타설노무비">[11]단가산출1!$AO$273</definedName>
    <definedName name="펌프카경비">[154]중기사용료산출근거!$G$2525</definedName>
    <definedName name="펌프카노무비">[154]중기사용료산출근거!$G$2529</definedName>
    <definedName name="펌프카재료비">[154]중기사용료산출근거!$G$2533</definedName>
    <definedName name="평균" localSheetId="0" hidden="1">{#N/A,#N/A,FALSE,"속도"}</definedName>
    <definedName name="평균" hidden="1">{#N/A,#N/A,FALSE,"속도"}</definedName>
    <definedName name="평떼붙임노무비">[11]단가산출2!$AP$730</definedName>
    <definedName name="평떼운반노무비">[11]단가산출2!$AP$736</definedName>
    <definedName name="평떼재료비">[11]단가산출2!$AQ$727</definedName>
    <definedName name="평화" localSheetId="0" hidden="1">{#N/A,#N/A,FALSE,"토공2"}</definedName>
    <definedName name="평화" hidden="1">{#N/A,#N/A,FALSE,"토공2"}</definedName>
    <definedName name="폐기물상차비">'[49]단가 및 재료비'!$S$375</definedName>
    <definedName name="폐기물운반비">'[49]단가 및 재료비'!$S$376</definedName>
    <definedName name="폐아스콘포설경비">[11]단가산출2!$AR$829</definedName>
    <definedName name="폐아스콘포설노무비">[11]단가산출2!$AP$827</definedName>
    <definedName name="폐아스콘포설다짐경비">[11]단가산출2!$AR$837</definedName>
    <definedName name="폐아스콘포설다짐노무비">[11]단가산출2!$AP$835</definedName>
    <definedName name="폐아스콘포설다짐재료비">[11]단가산출2!$AQ$836</definedName>
    <definedName name="폐아스콘포설재료비">[11]단가산출2!$AQ$828</definedName>
    <definedName name="포르노" localSheetId="0" hidden="1">{#N/A,#N/A,FALSE,"속도"}</definedName>
    <definedName name="포르노" hidden="1">{#N/A,#N/A,FALSE,"속도"}</definedName>
    <definedName name="포설공" localSheetId="0">'[98]. (2)'!$AA$76</definedName>
    <definedName name="포장" localSheetId="0">[155]집계표!$A$1:$AP$21</definedName>
    <definedName name="포장공" localSheetId="0">'[98]. (2)'!$AA$75</definedName>
    <definedName name="폼타이">'[12]단가 및 재료비'!$S$145</definedName>
    <definedName name="표지" localSheetId="0" hidden="1">#REF!</definedName>
    <definedName name="표지" hidden="1">#REF!</definedName>
    <definedName name="표지2" localSheetId="0" hidden="1">#REF!</definedName>
    <definedName name="표지2" hidden="1">#REF!</definedName>
    <definedName name="표층10살수노무비">[11]단가산출1!$AP$1002</definedName>
    <definedName name="표층10진동전압경비">[11]단가산출1!$AR$999</definedName>
    <definedName name="표층10진동전압노무비">[11]단가산출1!$AP$997</definedName>
    <definedName name="표층10진동전압재료비">[11]단가산출1!$AQ$998</definedName>
    <definedName name="표층10진동포설계">[11]단가산출1!$AO$993</definedName>
    <definedName name="표층5탠덤살수노무비">[11]단가산출1!$AP$979</definedName>
    <definedName name="표층5탠덤전압경비">[11]단가산출1!$AR$976</definedName>
    <definedName name="표층5탠덤전압노무비">[11]단가산출1!$AP$974</definedName>
    <definedName name="표층5탠덤전압재료비">[11]단가산출1!$AQ$975</definedName>
    <definedName name="표층5탠덤포설계">[11]단가산출1!$AO$969</definedName>
    <definedName name="표층굴삭기0.7부설기계경비">[11]단가산출1!$AR$925</definedName>
    <definedName name="표층굴삭기0.7부설기계노무비">[11]단가산출1!$AP$923</definedName>
    <definedName name="표층굴삭기0.7부설기계재료비">[11]단가산출1!$AQ$924</definedName>
    <definedName name="표층굴삭기0.7부설인력노무비계">[11]단가산출1!$AO$928</definedName>
    <definedName name="표층굴삭기0.7살수경비">[11]단가산출1!$AR$1127</definedName>
    <definedName name="표층굴삭기0.7살수재료비">[11]단가산출1!$AQ$1126</definedName>
    <definedName name="표층굴삭기0.7전압단뎀경비">[11]단가산출1!$AR$947</definedName>
    <definedName name="표층굴삭기0.7전압단뎀노무비">[11]단가산출1!$AP$945</definedName>
    <definedName name="표층굴삭기0.7전압단뎀재료비">[11]단가산출1!$AQ$946</definedName>
    <definedName name="표층굴삭기0.7전압마카담경비">[11]단가산출1!$AR$936</definedName>
    <definedName name="표층굴삭기0.7전압마카담노무비">[11]단가산출1!$AP$934</definedName>
    <definedName name="표층굴삭기0.7전압마카담재료비">[11]단가산출1!$AQ$935</definedName>
    <definedName name="표층굴착기0.7살수경비">[11]단가산출1!$AR$959</definedName>
    <definedName name="표층굴착기0.7살수노무비">[11]단가산출1!$AP$957</definedName>
    <definedName name="표층굴착기0.7살수재료비">[11]단가산출1!$AQ$958</definedName>
    <definedName name="표층굴착기0.7전압타이어경비">[11]단가산출1!$AR$953</definedName>
    <definedName name="표층굴착기0.7전압타이어노무비">[11]단가산출1!$AP$951</definedName>
    <definedName name="표층굴착기0.7전압타이어재료비">[11]단가산출1!$AQ$952</definedName>
    <definedName name="표층기계인력노무비">[49]단가산출1!$AO$256</definedName>
    <definedName name="표층기계전압단뎀경비">[49]단가산출1!$AR$371</definedName>
    <definedName name="표층기계전압단뎀노무비">[49]단가산출1!$AP$369</definedName>
    <definedName name="표층기계전압단뎀재료비">[49]단가산출1!$AQ$370</definedName>
    <definedName name="표층마캐덤8톤경비">[49]단가산출1!$AR$304</definedName>
    <definedName name="표층마캐덤8톤노무비">[49]단가산출1!$AP$302</definedName>
    <definedName name="표층마캐덤8톤재료비">[49]단가산출1!$AQ$303</definedName>
    <definedName name="표층살수5500경비">[49]단가산출1!$AR$286</definedName>
    <definedName name="표층살수5500노무비">[49]단가산출1!$AP$284</definedName>
    <definedName name="표층살수5500재료비">[49]단가산출1!$AQ$285</definedName>
    <definedName name="표층살수노무비">[12]단가산출1!$AP$477</definedName>
    <definedName name="표층소규모10이상노무비">[49]단가산출1!$AO$786</definedName>
    <definedName name="표층소규모10이상살수노무비">[49]단가산출1!$AP$797</definedName>
    <definedName name="표층소규모10이하살수노무비">[49]단가산출1!$AP$749</definedName>
    <definedName name="표층소규모살수노무비">[11]단가산출1!$AP$1028</definedName>
    <definedName name="표층소규모인력10이하노무비">[49]단가산출1!$AO$739</definedName>
    <definedName name="표층소규모전압진동4.4경비">[11]단가산출1!$AR$1025</definedName>
    <definedName name="표층소규모전압진동4.4노무비">[11]단가산출1!$AP$1023</definedName>
    <definedName name="표층소규모전압진동4.4재료비">[11]단가산출1!$AQ$1024</definedName>
    <definedName name="표층소형인력노무비">[12]단가산출1!$AO$465</definedName>
    <definedName name="표층조합0.2경비">[49]단가산출1!$AR$449</definedName>
    <definedName name="표층조합0.2노무비">[49]단가산출1!$AP$449</definedName>
    <definedName name="표층조합0.2재료비">[49]단가산출1!$AQ$449</definedName>
    <definedName name="표층조합0.4경비">[49]단가산출1!$AR$547</definedName>
    <definedName name="표층조합0.4노무비">[49]단가산출1!$AP$547</definedName>
    <definedName name="표층조합0.4재료비">[49]단가산출1!$AQ$547</definedName>
    <definedName name="표층조합0.7경비">[49]단가산출1!$AR$645</definedName>
    <definedName name="표층조합0.7노무비">[49]단가산출1!$AP$645</definedName>
    <definedName name="표층조합0.7재료비">[49]단가산출1!$AQ$645</definedName>
    <definedName name="표층조합살수노무비">[49]단가산출1!$AP$464</definedName>
    <definedName name="표층진동2.5경비">[12]단가산출1!$AR$475</definedName>
    <definedName name="표층진동2.5노무비">[12]단가산출1!$AP$473</definedName>
    <definedName name="표층진동2.5재료비">[12]단가산출1!$AQ$474</definedName>
    <definedName name="표층진동2.5톤경비">[49]단가산출1!$AR$456</definedName>
    <definedName name="표층진동2.5톤노무비">[49]단가산출1!$AP$454</definedName>
    <definedName name="표층진동2.5톤재료비">[49]단가산출1!$AQ$455</definedName>
    <definedName name="표층타이어8톤경비">[49]단가산출1!$AR$281</definedName>
    <definedName name="표층타이어8톤노무비">[49]단가산출1!$AP$279</definedName>
    <definedName name="표층타이어8톤재료비">[49]단가산출1!$AQ$280</definedName>
    <definedName name="표층탄뎀10톤경비">[49]단가산출1!$AR$275</definedName>
    <definedName name="표층탄뎀10톤노무비">[49]단가산출1!$AP$273</definedName>
    <definedName name="표층탄뎀10톤재료비">[49]단가산출1!$AQ$274</definedName>
    <definedName name="표층포설인력노무비">[49]단가산출1!$AO$297</definedName>
    <definedName name="표층포설휘니셔경비">[49]단가산출1!$AR$251</definedName>
    <definedName name="표층포설휘니셔노무비">[49]단가산출1!$AP$249</definedName>
    <definedName name="표층포설휘니셔재료비">[49]단가산출1!$AQ$250</definedName>
    <definedName name="품셈공종">[156]품셈TABLE!$C$2:$C$50</definedName>
    <definedName name="품셈공종1">[157]품셈TABLE!$C$2:$C$50</definedName>
    <definedName name="품셈단가">[156]품셈TABLE!$D$2:$D$50</definedName>
    <definedName name="품셈표준">[138]품셈TABLE!$D$2:$D$50</definedName>
    <definedName name="프" localSheetId="0" hidden="1">{#N/A,#N/A,FALSE,"포장2"}</definedName>
    <definedName name="프" hidden="1">{#N/A,#N/A,FALSE,"포장2"}</definedName>
    <definedName name="프라이드">'[12]단가 및 재료비'!$S$121</definedName>
    <definedName name="프라이머" localSheetId="0">'[12]단가 및 재료비'!$S$196</definedName>
    <definedName name="프라임코팅75아스팔트스프레이어300용해비경비">[12]단가산출1!$AR$353</definedName>
    <definedName name="프라임코팅75아스팔트스프레이어300인건비경비">[12]단가산출1!$AR$365</definedName>
    <definedName name="프라임코팅75아스팔트스프레이어300인건비재료비">[12]단가산출1!$AQ$365</definedName>
    <definedName name="프라임코팅75아스팔트스프레이어300청소비경비">[12]단가산출1!$AR$367</definedName>
    <definedName name="프라임코팅75아스팔트스프레이어300청소비재료비">[12]단가산출1!$AQ$367</definedName>
    <definedName name="프라임코팅디스트리뷰터3000살포경비">[49]단가산출1!$AR$167</definedName>
    <definedName name="프라임코팅디스트리뷰터3000살포노무비">[49]단가산출1!$AP$165</definedName>
    <definedName name="프라임코팅디스트리뷰터3000살포재료비">[49]단가산출1!$AQ$166</definedName>
    <definedName name="프라임코팅디스트리뷰터3000용해노무비">[49]단가산출1!$AP$154</definedName>
    <definedName name="프라임코팅디스트리뷰터3000용해재료비">[49]단가산출1!$AQ$154</definedName>
    <definedName name="프라임코팅디스트리뷰터3000인력노무비">[49]단가산출1!$AO$177</definedName>
    <definedName name="프라임코팅디스트리뷰터3000청소노무비">[49]단가산출1!$AO$180</definedName>
    <definedName name="프라임코팅수동용해노무비">[49]단가산출1!$AP$230</definedName>
    <definedName name="프라임코팅수동용해재료비">[49]단가산출1!$AQ$230</definedName>
    <definedName name="프라임코팅수동인력노무비">[49]단가산출1!$AO$225</definedName>
    <definedName name="프라임코팅스프레이어300살포경비">[49]단가산출1!$AR$71</definedName>
    <definedName name="프라임코팅스프레이어300살포노무비">[49]단가산출1!$AP$69</definedName>
    <definedName name="프라임코팅스프레이어300살포재료비">[49]단가산출1!$AQ$70</definedName>
    <definedName name="프라임코팅스프레이어300용해노무비">[49]단가산출1!$AP$58</definedName>
    <definedName name="프라임코팅스프레이어300용해재료비">[49]단가산출1!$AQ$58</definedName>
    <definedName name="프라임코팅스프레이어300인력노무비">[49]단가산출1!$AO$80</definedName>
    <definedName name="프라임코팅스프레이어300청소노무비">[49]단가산출1!$AO$82</definedName>
    <definedName name="프랑스" localSheetId="0" hidden="1">{#N/A,#N/A,FALSE,"구조2"}</definedName>
    <definedName name="프랑스" hidden="1">{#N/A,#N/A,FALSE,"구조2"}</definedName>
    <definedName name="프러스펜" localSheetId="0" hidden="1">{#N/A,#N/A,FALSE,"포장2"}</definedName>
    <definedName name="프러스펜" hidden="1">{#N/A,#N/A,FALSE,"포장2"}</definedName>
    <definedName name="프레트타이">'[12]단가 및 재료비'!$S$164</definedName>
    <definedName name="프로판가스">'[12]단가 및 재료비'!$S$122</definedName>
    <definedName name="플라타너스B8">[73]데이타!$E$552</definedName>
    <definedName name="플랜지돌출폭">'[120]4.2유효폭의 계산'!$N$28</definedName>
    <definedName name="플랜지소켓관80">'[62]단가 및 재료비'!$S$339</definedName>
    <definedName name="플랜지접합부속100">'[62]단가 및 재료비'!$S$322</definedName>
    <definedName name="플랜지접합부속150">'[62]단가 및 재료비'!$S$323</definedName>
    <definedName name="플랜지접합부속200">'[62]단가 및 재료비'!$S$324</definedName>
    <definedName name="플랜지접합부속250">'[62]단가 및 재료비'!$S$325</definedName>
    <definedName name="플랜지접합부속300">'[62]단가 및 재료비'!$S$326</definedName>
    <definedName name="플랜지접합부속400">'[62]단가 및 재료비'!$S$328</definedName>
    <definedName name="플랜지접합부속500">'[62]단가 및 재료비'!$S$329</definedName>
    <definedName name="플랜지접합부속600">'[62]단가 및 재료비'!$S$330</definedName>
    <definedName name="플랜지접합부속700">'[62]단가 및 재료비'!$S$331</definedName>
    <definedName name="플랜지접합부속80">'[62]단가 및 재료비'!$S$321</definedName>
    <definedName name="플럭13">'[62]단가 및 재료비'!$S$315</definedName>
    <definedName name="플럭20">'[62]단가 및 재료비'!$S$316</definedName>
    <definedName name="플럭25">'[62]단가 및 재료비'!$S$317</definedName>
    <definedName name="플럭32">'[62]단가 및 재료비'!$S$318</definedName>
    <definedName name="플럭40">'[62]단가 및 재료비'!$S$319</definedName>
    <definedName name="플럭50">'[62]단가 및 재료비'!$S$320</definedName>
    <definedName name="플레이트콤팩타다짐경비">[49]단가산출2!$AR$2101</definedName>
    <definedName name="플레이트콤팩타다짐노무비">[49]단가산출2!$AP$2099</definedName>
    <definedName name="플레이트콤팩타다짐재료비">[49]단가산출2!$AQ$2100</definedName>
    <definedName name="플레이트콤펙터1.5경비">[12]중기사용료산출근거!$G$2556</definedName>
    <definedName name="플레이트콤펙터1.5계">[71]중기사용료산출근거!$G$2015</definedName>
    <definedName name="플레이트콤펙터1.5노무비">[12]중기사용료산출근거!$G$2560</definedName>
    <definedName name="플레이트콤펙터1.5재료비">[12]중기사용료산출근거!$G$2564</definedName>
    <definedName name="플레이트콤펙터경비">[12]단가산출1!$AR$322</definedName>
    <definedName name="플레이트콤펙터노무비">[12]단가산출1!$AP$322</definedName>
    <definedName name="플레이트콤펙터재료비">[12]단가산출1!$AQ$322</definedName>
    <definedName name="ㅎ5" localSheetId="0" hidden="1">{#N/A,#N/A,FALSE,"골재소요량";#N/A,#N/A,FALSE,"골재소요량"}</definedName>
    <definedName name="ㅎ5" hidden="1">{#N/A,#N/A,FALSE,"골재소요량";#N/A,#N/A,FALSE,"골재소요량"}</definedName>
    <definedName name="ㅎㄷ" localSheetId="0" hidden="1">{#N/A,#N/A,FALSE,"부대2"}</definedName>
    <definedName name="ㅎㄷ" hidden="1">{#N/A,#N/A,FALSE,"부대2"}</definedName>
    <definedName name="ㅎㄹㅇㅀ" localSheetId="0" hidden="1">{#N/A,#N/A,FALSE,"부대1"}</definedName>
    <definedName name="ㅎㄹㅇㅀ" hidden="1">{#N/A,#N/A,FALSE,"부대1"}</definedName>
    <definedName name="ㅎ로ㅓ" localSheetId="0" hidden="1">{#N/A,#N/A,FALSE,"운반시간"}</definedName>
    <definedName name="ㅎ로ㅓ" hidden="1">{#N/A,#N/A,FALSE,"운반시간"}</definedName>
    <definedName name="ㅎㅀㄹ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ㅀ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ㅇㅀㅇㅀㅇㅎ" localSheetId="0" hidden="1">{#N/A,#N/A,FALSE,"표지목차"}</definedName>
    <definedName name="ㅎㅇㅀㅇㅀㅇㅎ" hidden="1">{#N/A,#N/A,FALSE,"표지목차"}</definedName>
    <definedName name="ㅎㅇㅇㅀㅎㄹ" localSheetId="0" hidden="1">{#N/A,#N/A,FALSE,"속도"}</definedName>
    <definedName name="ㅎㅇㅇㅀㅎㄹ" hidden="1">{#N/A,#N/A,FALSE,"속도"}</definedName>
    <definedName name="하도급" localSheetId="0">[137]산출내역서집계표!$D$6:$L$116</definedName>
    <definedName name="하수도준설기계25경비">[11]단가산출2!$AR$1214</definedName>
    <definedName name="하수도준설기계25노무비">[11]단가산출2!$AP$1212</definedName>
    <definedName name="하수도준설기계25재료비">[11]단가산출2!$AQ$1213</definedName>
    <definedName name="하수도준설노무비">[11]단가산출2!$AO$1219</definedName>
    <definedName name="하수도준설물탱크5500경비">[11]단가산출2!$AR$1234</definedName>
    <definedName name="하수도준설물탱크5500노무비">[11]단가산출2!$AP$1232</definedName>
    <definedName name="하수도준설물탱크5500재료비">[11]단가산출2!$AQ$1233</definedName>
    <definedName name="하슬">'[145]암거 제원표'!$S$9</definedName>
    <definedName name="하차비">'[10].'!$S$211</definedName>
    <definedName name="한국" localSheetId="0" hidden="1">{#N/A,#N/A,FALSE,"배수2"}</definedName>
    <definedName name="한국" hidden="1">{#N/A,#N/A,FALSE,"배수2"}</definedName>
    <definedName name="할석공" localSheetId="0">'[12]단가 및 재료비'!$AA$105</definedName>
    <definedName name="합4">[12]맨홀기준!$AV$27</definedName>
    <definedName name="합6">[12]맨홀기준!$AV$21</definedName>
    <definedName name="합성수지거푸집">'[12]단가 및 재료비'!$S$144</definedName>
    <definedName name="합판" localSheetId="0">'[12]단가 및 재료비'!$S$148</definedName>
    <definedName name="합판3">[36]단가!$A$17</definedName>
    <definedName name="합판내수">'[49]단가 및 재료비'!$S$159</definedName>
    <definedName name="해" localSheetId="0" hidden="1">#REF!</definedName>
    <definedName name="해" hidden="1">#REF!</definedName>
    <definedName name="해송">[36]단가!$A$99</definedName>
    <definedName name="해송1.2">[36]단가!$A$100</definedName>
    <definedName name="허용지반반력">70</definedName>
    <definedName name="헌치">'[158]#REF'!$I$114</definedName>
    <definedName name="현경">[119]현경!$F$39</definedName>
    <definedName name="현중" localSheetId="0" hidden="1">{#N/A,#N/A,FALSE,"부대2"}</definedName>
    <definedName name="현중" hidden="1">{#N/A,#N/A,FALSE,"부대2"}</definedName>
    <definedName name="형상" localSheetId="0">[24]DATE!$D$24:$D$85</definedName>
    <definedName name="형틀목공" localSheetId="0">'[98]. (2)'!$AA$51</definedName>
    <definedName name="호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박" localSheetId="0" hidden="1">{#N/A,#N/A,FALSE,"구조2"}</definedName>
    <definedName name="호박" hidden="1">{#N/A,#N/A,FALSE,"구조2"}</definedName>
    <definedName name="호ㅎ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ㅓㅗ" localSheetId="0" hidden="1">{#N/A,#N/A,FALSE,"포장1";#N/A,#N/A,FALSE,"포장1"}</definedName>
    <definedName name="호ㅓㅗ" hidden="1">{#N/A,#N/A,FALSE,"포장1";#N/A,#N/A,FALSE,"포장1"}</definedName>
    <definedName name="혼합골재">'[49]단가 및 재료비'!$S$122</definedName>
    <definedName name="홈통" localSheetId="0" hidden="1">{#N/A,#N/A,FALSE,"배수2"}</definedName>
    <definedName name="홈통" hidden="1">{#N/A,#N/A,FALSE,"배수2"}</definedName>
    <definedName name="홍단">[36]단가!$A$126</definedName>
    <definedName name="화강석경계석">[78]단가!$A$68</definedName>
    <definedName name="화살">[36]단가!$A$157</definedName>
    <definedName name="확인" localSheetId="0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확인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환경보전비">[74]총괄표!$M$33</definedName>
    <definedName name="환율" localSheetId="0">'[71]단가 및 재료비'!$F$3</definedName>
    <definedName name="황" localSheetId="0">심사결과!황</definedName>
    <definedName name="황">[0]!황</definedName>
    <definedName name="황매화">[78]단가!$A$156</definedName>
    <definedName name="회사명">[159]회사정보!$A$2:$A$20</definedName>
    <definedName name="회양목">[78]단가!$A$137</definedName>
    <definedName name="회화">[36]단가!$A$127</definedName>
    <definedName name="훅클램프">'[12]단가 및 재료비'!$S$166</definedName>
    <definedName name="휘발유" localSheetId="0">'[160]단가 및 재료비'!$U$32</definedName>
    <definedName name="흄관300하차경비">[11]단가산출2!$AR$398</definedName>
    <definedName name="흄관300하차노무비">[11]단가산출2!$AP$398</definedName>
    <definedName name="흄관300하차재료비">[11]단가산출2!$AQ$398</definedName>
    <definedName name="흄관450하차경비">[11]단가산출2!$AR$400</definedName>
    <definedName name="흄관450하차노무비">[11]단가산출2!$AP$400</definedName>
    <definedName name="흄관450하차재료비">[11]단가산출2!$AQ$400</definedName>
    <definedName name="흄관600하차경비">[11]단가산출2!$AR$401</definedName>
    <definedName name="흄관600하차노무비">[11]단가산출2!$AP$401</definedName>
    <definedName name="흄관600하차재료비">[11]단가산출2!$AQ$401</definedName>
    <definedName name="흄관운반1000경비">[12]단가산출2!$AR$524</definedName>
    <definedName name="흄관운반1000노무비">[12]단가산출2!$AP$524</definedName>
    <definedName name="흄관운반300경비">[12]단가산출2!$AR$517</definedName>
    <definedName name="흄관운반300노무비">[12]단가산출2!$AP$517</definedName>
    <definedName name="흄관운반300재료비">[12]단가산출2!$AQ$517</definedName>
    <definedName name="흄관운반450경비">[12]단가산출2!$AR$519</definedName>
    <definedName name="흄관운반450노무비">[12]단가산출2!$AP$519</definedName>
    <definedName name="흄관운반450재료비">[12]단가산출2!$AQ$519</definedName>
    <definedName name="흄관운반600경비">[12]단가산출2!$AR$520</definedName>
    <definedName name="흄관운반600노무비">[12]단가산출2!$AP$520</definedName>
    <definedName name="흄관운반600재료비">[12]단가산출2!$AQ$520</definedName>
    <definedName name="흄관운반800경비">[12]단가산출2!$AR$522</definedName>
    <definedName name="흄관운반800노무비">[12]단가산출2!$AP$522</definedName>
    <definedName name="흙깍기0.7경비">[11]단가산출2!$AR$1068</definedName>
    <definedName name="흙깍기0.7노무비">[11]단가산출2!$AP$1066</definedName>
    <definedName name="흙깍기0.7재료비">[11]단가산출2!$AQ$1067</definedName>
    <definedName name="흙쌓기5500살수경비">[11]단가산출2!$AR$1125</definedName>
    <definedName name="흙쌓기5500살수노무비">[11]단가산출2!$AP$1123</definedName>
    <definedName name="흙쌓기5500살수재료비">[11]단가산출2!$AQ$1124</definedName>
    <definedName name="흙쌓기기계0.7경비">[11]단가산출2!$AR$1092</definedName>
    <definedName name="흙쌓기기계0.7노무비">[11]단가산출2!$AP$1090</definedName>
    <definedName name="흙쌓기기계0.7재료비">[11]단가산출2!$AQ$1091</definedName>
    <definedName name="흙쌓기전압진동경비">[11]단가산출2!$AR$1100</definedName>
    <definedName name="흙쌓기전압진동노무비">[11]단가산출2!$AP$1098</definedName>
    <definedName name="흙쌓기전압진동재료비">[11]단가산출2!$AQ$1099</definedName>
    <definedName name="흙쌓기전압타이어경비">[11]단가산출2!$AR$1112</definedName>
    <definedName name="흙쌓기전압타이어노무비">[11]단가산출2!$AP$1110</definedName>
    <definedName name="흙쌓기전압타이어재료비">[11]단가산출2!$AQ$1111</definedName>
    <definedName name="히ㅏㅓㅣㅏㅓㅚㅏ" localSheetId="0" hidden="1">{#N/A,#N/A,FALSE,"구조1"}</definedName>
    <definedName name="히ㅏㅓㅣㅏㅓㅚㅏ" hidden="1">{#N/A,#N/A,FALSE,"구조1"}</definedName>
    <definedName name="ㅏ" localSheetId="0" hidden="1">{#N/A,#N/A,FALSE,"운반시간"}</definedName>
    <definedName name="ㅏ" hidden="1">{#N/A,#N/A,FALSE,"운반시간"}</definedName>
    <definedName name="ㅏㅏ" localSheetId="0" hidden="1">#REF!</definedName>
    <definedName name="ㅏㅓㅕㅏ" localSheetId="0" hidden="1">{#N/A,#N/A,FALSE,"표지목차"}</definedName>
    <definedName name="ㅏㅓㅕㅏ" hidden="1">{#N/A,#N/A,FALSE,"표지목차"}</definedName>
    <definedName name="ㅏㅓㅣㅏㅓㅣ" localSheetId="0" hidden="1">{#N/A,#N/A,FALSE,"부대2"}</definedName>
    <definedName name="ㅏㅓㅣㅏㅓㅣ" hidden="1">{#N/A,#N/A,FALSE,"부대2"}</definedName>
    <definedName name="ㅏㅣㅑㅕㅣ" localSheetId="0" hidden="1">{#N/A,#N/A,FALSE,"포장1";#N/A,#N/A,FALSE,"포장1"}</definedName>
    <definedName name="ㅏㅣㅑㅕㅣ" hidden="1">{#N/A,#N/A,FALSE,"포장1";#N/A,#N/A,FALSE,"포장1"}</definedName>
    <definedName name="ㅐㅐㅐ" localSheetId="0">'[50]ABUT수량-A1'!$T$25</definedName>
    <definedName name="ㅐㅐㅐ">'[51]ABUT수량-A1'!$T$25</definedName>
    <definedName name="ㅑ" localSheetId="0" hidden="1">{#N/A,#N/A,FALSE,"조골재"}</definedName>
    <definedName name="ㅑ" hidden="1">{#N/A,#N/A,FALSE,"조골재"}</definedName>
    <definedName name="ㅓ7" localSheetId="0" hidden="1">{#N/A,#N/A,FALSE,"단가표지"}</definedName>
    <definedName name="ㅓ7" hidden="1">{#N/A,#N/A,FALSE,"단가표지"}</definedName>
    <definedName name="ㅓㄱ" localSheetId="0" hidden="1">{#N/A,#N/A,FALSE,"포장2"}</definedName>
    <definedName name="ㅓㄱ" hidden="1">{#N/A,#N/A,FALSE,"포장2"}</definedName>
    <definedName name="ㅓㄱㅅ" localSheetId="0" hidden="1">{#N/A,#N/A,FALSE,"구조2"}</definedName>
    <definedName name="ㅓㄱㅅ" hidden="1">{#N/A,#N/A,FALSE,"구조2"}</definedName>
    <definedName name="ㅓㄴㅇ러" localSheetId="0" hidden="1">{#N/A,#N/A,FALSE,"골재소요량";#N/A,#N/A,FALSE,"골재소요량"}</definedName>
    <definedName name="ㅓㄴㅇ러" hidden="1">{#N/A,#N/A,FALSE,"골재소요량";#N/A,#N/A,FALSE,"골재소요량"}</definedName>
    <definedName name="ㅓㅏㅣㅏ" localSheetId="0" hidden="1">{#N/A,#N/A,FALSE,"구조2"}</definedName>
    <definedName name="ㅓㅏㅣㅏ" hidden="1">{#N/A,#N/A,FALSE,"구조2"}</definedName>
    <definedName name="ㅓㅏㅣㅓㅣㅓ" localSheetId="0" hidden="1">{#N/A,#N/A,FALSE,"혼합골재"}</definedName>
    <definedName name="ㅓㅏㅣㅓㅣㅓ" hidden="1">{#N/A,#N/A,FALSE,"혼합골재"}</definedName>
    <definedName name="ㅓㅓㅓ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ㅓㅓㅓ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ㅓㅓㅗㅎ" localSheetId="0" hidden="1">{#N/A,#N/A,FALSE,"속도"}</definedName>
    <definedName name="ㅓㅓㅗㅎ" hidden="1">{#N/A,#N/A,FALSE,"속도"}</definedName>
    <definedName name="ㅓㅕㅏㅕㅣ" localSheetId="0" hidden="1">{#N/A,#N/A,FALSE,"부대1"}</definedName>
    <definedName name="ㅓㅕㅏㅕㅣ" hidden="1">{#N/A,#N/A,FALSE,"부대1"}</definedName>
    <definedName name="ㅓㅗㅅㄹ" localSheetId="0" hidden="1">{#N/A,#N/A,FALSE,"조골재"}</definedName>
    <definedName name="ㅓㅗㅅㄹ" hidden="1">{#N/A,#N/A,FALSE,"조골재"}</definedName>
    <definedName name="ㅓㅛ서" localSheetId="0" hidden="1">{#N/A,#N/A,FALSE,"배수2"}</definedName>
    <definedName name="ㅓㅛ서" hidden="1">{#N/A,#N/A,FALSE,"배수2"}</definedName>
    <definedName name="ㅓㅛㅏㅛㅏ" localSheetId="0" hidden="1">{#N/A,#N/A,FALSE,"혼합골재"}</definedName>
    <definedName name="ㅓㅛㅏㅛㅏ" hidden="1">{#N/A,#N/A,FALSE,"혼합골재"}</definedName>
    <definedName name="ㅔ3" localSheetId="0" hidden="1">{#N/A,#N/A,FALSE,"배수1"}</definedName>
    <definedName name="ㅔ3" hidden="1">{#N/A,#N/A,FALSE,"배수1"}</definedName>
    <definedName name="ㅕㅏㅕㅏ" localSheetId="0" hidden="1">{#N/A,#N/A,FALSE,"운반시간"}</definedName>
    <definedName name="ㅕㅏㅕㅏ" hidden="1">{#N/A,#N/A,FALSE,"운반시간"}</definedName>
    <definedName name="ㅕㅏㅕㅑㅣ" localSheetId="0" hidden="1">{#N/A,#N/A,FALSE,"속도"}</definedName>
    <definedName name="ㅕㅏㅕㅑㅣ" hidden="1">{#N/A,#N/A,FALSE,"속도"}</definedName>
    <definedName name="ㅕㅣㅏ" localSheetId="0" hidden="1">{#N/A,#N/A,FALSE,"운반시간"}</definedName>
    <definedName name="ㅕㅣㅏ" hidden="1">{#N/A,#N/A,FALSE,"운반시간"}</definedName>
    <definedName name="ㅗㄱ솓" localSheetId="0" hidden="1">{#N/A,#N/A,FALSE,"구조1"}</definedName>
    <definedName name="ㅗㄱ솓" hidden="1">{#N/A,#N/A,FALSE,"구조1"}</definedName>
    <definedName name="ㅗ고" localSheetId="0" hidden="1">{#N/A,#N/A,FALSE,"혼합골재"}</definedName>
    <definedName name="ㅗ고" hidden="1">{#N/A,#N/A,FALSE,"혼합골재"}</definedName>
    <definedName name="ㅗㄳ" localSheetId="0" hidden="1">{#N/A,#N/A,FALSE,"포장1";#N/A,#N/A,FALSE,"포장1"}</definedName>
    <definedName name="ㅗㄳ" hidden="1">{#N/A,#N/A,FALSE,"포장1";#N/A,#N/A,FALSE,"포장1"}</definedName>
    <definedName name="ㅗ노" localSheetId="0" hidden="1">{#N/A,#N/A,FALSE,"구조2"}</definedName>
    <definedName name="ㅗ노" hidden="1">{#N/A,#N/A,FALSE,"구조2"}</definedName>
    <definedName name="ㅗㄹ노" localSheetId="0" hidden="1">{#N/A,#N/A,FALSE,"구조1"}</definedName>
    <definedName name="ㅗㄹ노" hidden="1">{#N/A,#N/A,FALSE,"구조1"}</definedName>
    <definedName name="ㅗㄹ호" localSheetId="0" hidden="1">{#N/A,#N/A,FALSE,"운반시간"}</definedName>
    <definedName name="ㅗㄹ호" hidden="1">{#N/A,#N/A,FALSE,"운반시간"}</definedName>
    <definedName name="ㅗㅅㄱ" localSheetId="0" hidden="1">{#N/A,#N/A,FALSE,"속도"}</definedName>
    <definedName name="ㅗㅅㄱ" hidden="1">{#N/A,#N/A,FALSE,"속도"}</definedName>
    <definedName name="ㅗ쇼ㅗ" localSheetId="0" hidden="1">{#N/A,#N/A,FALSE,"배수2"}</definedName>
    <definedName name="ㅗ쇼ㅗ" hidden="1">{#N/A,#N/A,FALSE,"배수2"}</definedName>
    <definedName name="ㅗㅗㅗ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ㅗㅗㅗ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ㅗㅛㅕㅛ" localSheetId="0" hidden="1">{#N/A,#N/A,FALSE,"포장2"}</definedName>
    <definedName name="ㅗㅛㅕㅛ" hidden="1">{#N/A,#N/A,FALSE,"포장2"}</definedName>
    <definedName name="ㅛㄳ" localSheetId="0" hidden="1">{#N/A,#N/A,FALSE,"조골재"}</definedName>
    <definedName name="ㅛㄳ" hidden="1">{#N/A,#N/A,FALSE,"조골재"}</definedName>
    <definedName name="ㅛ서" localSheetId="0" hidden="1">{#N/A,#N/A,FALSE,"배수2"}</definedName>
    <definedName name="ㅛ서" hidden="1">{#N/A,#N/A,FALSE,"배수2"}</definedName>
    <definedName name="ㅜ" localSheetId="0" hidden="1">{#N/A,#N/A,FALSE,"조골재"}</definedName>
    <definedName name="ㅜ" hidden="1">{#N/A,#N/A,FALSE,"조골재"}</definedName>
    <definedName name="ㅠ뮤ㅐ" localSheetId="0" hidden="1">#REF!</definedName>
    <definedName name="ㅠ뮤ㅐ" hidden="1">#REF!</definedName>
    <definedName name="ㅠㅇㄹ" localSheetId="0" hidden="1">{#N/A,#N/A,FALSE,"배수2"}</definedName>
    <definedName name="ㅠㅇㄹ" hidden="1">{#N/A,#N/A,FALSE,"배수2"}</definedName>
    <definedName name="ㅠㅇ로" localSheetId="0" hidden="1">{#N/A,#N/A,FALSE,"부대1"}</definedName>
    <definedName name="ㅠㅇ로" hidden="1">{#N/A,#N/A,FALSE,"부대1"}</definedName>
    <definedName name="ㅠㅍ" localSheetId="0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ㅠ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ㅡ" localSheetId="0" hidden="1">{#N/A,#N/A,FALSE,"2~8번"}</definedName>
    <definedName name="ㅡ" hidden="1">{#N/A,#N/A,FALSE,"2~8번"}</definedName>
    <definedName name="ㅡㅏㅗㅛ" localSheetId="0" hidden="1">{#N/A,#N/A,FALSE,"2~8번"}</definedName>
    <definedName name="ㅡㅏㅗㅛ" hidden="1">{#N/A,#N/A,FALSE,"2~8번"}</definedName>
    <definedName name="ㅣ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ㅣㅎㄹㅇㅇ" localSheetId="0" hidden="1">{#N/A,#N/A,FALSE,"토공2"}</definedName>
    <definedName name="ㅣㅎㄹㅇㅇ" hidden="1">{#N/A,#N/A,FALSE,"토공2"}</definedName>
    <definedName name="ㅣㅏㅑㅣ" localSheetId="0" hidden="1">{#N/A,#N/A,FALSE,"구조1"}</definedName>
    <definedName name="ㅣㅏㅑㅣ" hidden="1">{#N/A,#N/A,FALSE,"구조1"}</definedName>
    <definedName name="ㅣㅏㅓ" localSheetId="0" hidden="1">{#N/A,#N/A,FALSE,"운반시간"}</definedName>
    <definedName name="ㅣㅏㅓ" hidden="1">{#N/A,#N/A,FALSE,"운반시간"}</definedName>
    <definedName name="ㅣㅏㅓㅣㅏㅓㅣ" localSheetId="0" hidden="1">{#N/A,#N/A,FALSE,"속도"}</definedName>
    <definedName name="ㅣㅏㅓㅣㅏㅓㅣ" hidden="1">{#N/A,#N/A,FALSE,"속도"}</definedName>
    <definedName name="ㅣㅏㅕㅑㅣㅑ" localSheetId="0" hidden="1">{#N/A,#N/A,FALSE,"이정표"}</definedName>
    <definedName name="ㅣㅏㅕㅑㅣㅑ" hidden="1">{#N/A,#N/A,FALSE,"이정표"}</definedName>
    <definedName name="ㅣㅑㅣㅑ" localSheetId="0" hidden="1">{#N/A,#N/A,FALSE,"배수1"}</definedName>
    <definedName name="ㅣㅑㅣㅑ" hidden="1">{#N/A,#N/A,FALSE,"배수1"}</definedName>
    <definedName name="ㅣㅑㅣㅣ" localSheetId="0" hidden="1">{#N/A,#N/A,FALSE,"혼합골재"}</definedName>
    <definedName name="ㅣㅑㅣㅣ" hidden="1">{#N/A,#N/A,FALSE,"혼합골재"}</definedName>
    <definedName name="ㅣㅣ" localSheetId="0">심사결과!ㅣㅣ</definedName>
    <definedName name="ㅣㅣ">[0]!ㅣㅣ</definedName>
    <definedName name="ㅣㅣㅣㅣ" hidden="1">[89]조명시설!#REF!</definedName>
    <definedName name="ㅣㅣㅣㅣㅣ" hidden="1">[89]조명시설!#REF!</definedName>
    <definedName name="ㅣㅣㅣㅣㅣㅣ" hidden="1">[89]조명시설!#REF!</definedName>
  </definedNames>
  <calcPr calcId="162913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9" i="3" l="1"/>
  <c r="M96" i="11" l="1"/>
  <c r="E696" i="7"/>
  <c r="F696" i="7" s="1"/>
  <c r="L696" i="7" s="1"/>
  <c r="G696" i="7"/>
  <c r="H696" i="7"/>
  <c r="I696" i="7"/>
  <c r="J696" i="7"/>
  <c r="K696" i="7"/>
  <c r="F697" i="7"/>
  <c r="H697" i="7"/>
  <c r="I697" i="7"/>
  <c r="K697" i="7" s="1"/>
  <c r="E701" i="7"/>
  <c r="F701" i="7"/>
  <c r="G701" i="7"/>
  <c r="H701" i="7" s="1"/>
  <c r="I701" i="7"/>
  <c r="J701" i="7"/>
  <c r="K701" i="7"/>
  <c r="E702" i="7"/>
  <c r="K702" i="7" s="1"/>
  <c r="F702" i="7"/>
  <c r="G702" i="7"/>
  <c r="H702" i="7" s="1"/>
  <c r="I702" i="7"/>
  <c r="J702" i="7"/>
  <c r="E703" i="7"/>
  <c r="F703" i="7"/>
  <c r="G703" i="7"/>
  <c r="H703" i="7" s="1"/>
  <c r="I703" i="7"/>
  <c r="J703" i="7"/>
  <c r="F704" i="7"/>
  <c r="J704" i="7"/>
  <c r="G104" i="8" s="1"/>
  <c r="H704" i="7" l="1"/>
  <c r="F104" i="8" s="1"/>
  <c r="L701" i="7"/>
  <c r="L702" i="7"/>
  <c r="L703" i="7"/>
  <c r="E104" i="8"/>
  <c r="J697" i="7"/>
  <c r="L697" i="7" s="1"/>
  <c r="K703" i="7"/>
  <c r="L704" i="7" l="1"/>
  <c r="H104" i="8"/>
  <c r="D35" i="7" l="1"/>
  <c r="G831" i="7"/>
  <c r="H832" i="7"/>
  <c r="F832" i="7"/>
  <c r="I831" i="7"/>
  <c r="J831" i="7" s="1"/>
  <c r="F831" i="7"/>
  <c r="X303" i="11"/>
  <c r="AW301" i="11"/>
  <c r="AK301" i="11"/>
  <c r="AY303" i="11" s="1"/>
  <c r="CL299" i="11"/>
  <c r="AS303" i="11" s="1"/>
  <c r="BJ299" i="11"/>
  <c r="AK303" i="11" s="1"/>
  <c r="AD299" i="11"/>
  <c r="AF303" i="11" s="1"/>
  <c r="G827" i="7"/>
  <c r="H827" i="7" s="1"/>
  <c r="I827" i="7"/>
  <c r="J827" i="7" s="1"/>
  <c r="J826" i="7"/>
  <c r="H826" i="7"/>
  <c r="J825" i="7"/>
  <c r="H825" i="7"/>
  <c r="H824" i="7"/>
  <c r="F824" i="7"/>
  <c r="S166" i="4"/>
  <c r="I824" i="7" s="1"/>
  <c r="J824" i="7" s="1"/>
  <c r="J828" i="7" s="1"/>
  <c r="S309" i="11" s="1"/>
  <c r="K831" i="7" l="1"/>
  <c r="G123" i="8"/>
  <c r="F833" i="7"/>
  <c r="E124" i="8" s="1"/>
  <c r="H831" i="7"/>
  <c r="H828" i="7"/>
  <c r="K827" i="7"/>
  <c r="L824" i="7"/>
  <c r="K824" i="7"/>
  <c r="F827" i="7"/>
  <c r="L827" i="7" s="1"/>
  <c r="E35" i="7" l="1"/>
  <c r="E195" i="7"/>
  <c r="P307" i="11"/>
  <c r="F123" i="8"/>
  <c r="H833" i="7"/>
  <c r="F124" i="8" s="1"/>
  <c r="I832" i="7"/>
  <c r="L831" i="7"/>
  <c r="G35" i="7" l="1"/>
  <c r="G195" i="7"/>
  <c r="K832" i="7"/>
  <c r="J832" i="7"/>
  <c r="J833" i="7" l="1"/>
  <c r="L832" i="7"/>
  <c r="L833" i="7" l="1"/>
  <c r="G124" i="8"/>
  <c r="I195" i="7" s="1"/>
  <c r="I35" i="7" l="1"/>
  <c r="H124" i="8"/>
  <c r="AE483" i="11" l="1"/>
  <c r="R483" i="11"/>
  <c r="K386" i="11"/>
  <c r="L347" i="11"/>
  <c r="C31" i="12" l="1"/>
  <c r="C28" i="12"/>
  <c r="C24" i="12"/>
  <c r="C23" i="12"/>
  <c r="C22" i="12"/>
  <c r="C21" i="12"/>
  <c r="C20" i="12"/>
  <c r="C18" i="12"/>
  <c r="C11" i="12"/>
  <c r="C12" i="12"/>
  <c r="C13" i="12"/>
  <c r="C14" i="12"/>
  <c r="C15" i="12"/>
  <c r="C10" i="12"/>
  <c r="C9" i="12"/>
  <c r="C7" i="12"/>
  <c r="E29" i="12"/>
  <c r="E26" i="12"/>
  <c r="G23" i="12"/>
  <c r="G22" i="12"/>
  <c r="G20" i="12"/>
  <c r="E19" i="12"/>
  <c r="G18" i="12"/>
  <c r="E17" i="12"/>
  <c r="E16" i="12"/>
  <c r="G15" i="12"/>
  <c r="G14" i="12"/>
  <c r="G13" i="12"/>
  <c r="G12" i="12"/>
  <c r="G11" i="12"/>
  <c r="G10" i="12"/>
  <c r="G9" i="12"/>
  <c r="C8" i="12" l="1"/>
  <c r="C25" i="12" s="1"/>
  <c r="C27" i="12" s="1"/>
  <c r="C30" i="12" s="1"/>
  <c r="C32" i="12" s="1"/>
  <c r="R763" i="11"/>
  <c r="AN757" i="11"/>
  <c r="AG757" i="11"/>
  <c r="T757" i="11"/>
  <c r="AN755" i="11"/>
  <c r="AG755" i="11"/>
  <c r="T755" i="11"/>
  <c r="CX749" i="11"/>
  <c r="E22" i="6" s="1"/>
  <c r="Q732" i="11"/>
  <c r="Q731" i="11"/>
  <c r="P730" i="11"/>
  <c r="Q725" i="11"/>
  <c r="Q724" i="11"/>
  <c r="P723" i="11"/>
  <c r="R717" i="11"/>
  <c r="AG711" i="11"/>
  <c r="BD711" i="11" s="1"/>
  <c r="T711" i="11"/>
  <c r="AG709" i="11"/>
  <c r="BD709" i="11" s="1"/>
  <c r="T709" i="11"/>
  <c r="AS709" i="11" s="1"/>
  <c r="Q705" i="11"/>
  <c r="AD705" i="11" s="1"/>
  <c r="AD704" i="11"/>
  <c r="W705" i="11" s="1"/>
  <c r="Q685" i="11"/>
  <c r="Q684" i="11"/>
  <c r="P683" i="11"/>
  <c r="Q678" i="11"/>
  <c r="Q677" i="11"/>
  <c r="P676" i="11"/>
  <c r="R670" i="11"/>
  <c r="AG664" i="11"/>
  <c r="BD664" i="11" s="1"/>
  <c r="T664" i="11"/>
  <c r="AG662" i="11"/>
  <c r="BD662" i="11" s="1"/>
  <c r="T662" i="11"/>
  <c r="AS662" i="11" s="1"/>
  <c r="Q658" i="11"/>
  <c r="AD657" i="11"/>
  <c r="W658" i="11" s="1"/>
  <c r="Q638" i="11"/>
  <c r="Q637" i="11"/>
  <c r="P636" i="11"/>
  <c r="Q631" i="11"/>
  <c r="Q630" i="11"/>
  <c r="P629" i="11"/>
  <c r="R623" i="11"/>
  <c r="AG617" i="11"/>
  <c r="BD617" i="11" s="1"/>
  <c r="T617" i="11"/>
  <c r="AS617" i="11" s="1"/>
  <c r="AG615" i="11"/>
  <c r="BD615" i="11" s="1"/>
  <c r="T615" i="11"/>
  <c r="AS615" i="11" s="1"/>
  <c r="Q611" i="11"/>
  <c r="AD611" i="11" s="1"/>
  <c r="AD610" i="11"/>
  <c r="BI617" i="11" s="1"/>
  <c r="Q591" i="11"/>
  <c r="Q590" i="11"/>
  <c r="P589" i="11"/>
  <c r="Q584" i="11"/>
  <c r="Q583" i="11"/>
  <c r="P582" i="11"/>
  <c r="R576" i="11"/>
  <c r="AG570" i="11"/>
  <c r="BD570" i="11" s="1"/>
  <c r="T570" i="11"/>
  <c r="AG568" i="11"/>
  <c r="BD568" i="11" s="1"/>
  <c r="T568" i="11"/>
  <c r="Q564" i="11"/>
  <c r="AD563" i="11"/>
  <c r="BI570" i="11" s="1"/>
  <c r="AK551" i="11"/>
  <c r="P551" i="11"/>
  <c r="AK550" i="11"/>
  <c r="P550" i="11"/>
  <c r="AK549" i="11"/>
  <c r="P549" i="11"/>
  <c r="P544" i="11"/>
  <c r="P543" i="11"/>
  <c r="P542" i="11"/>
  <c r="P537" i="11"/>
  <c r="Q536" i="11"/>
  <c r="Q535" i="11"/>
  <c r="AG529" i="11"/>
  <c r="BF529" i="11" s="1"/>
  <c r="T529" i="11"/>
  <c r="AG527" i="11"/>
  <c r="BF527" i="11" s="1"/>
  <c r="T527" i="11"/>
  <c r="AU527" i="11" s="1"/>
  <c r="AG525" i="11"/>
  <c r="BF525" i="11" s="1"/>
  <c r="T525" i="11"/>
  <c r="AG521" i="11"/>
  <c r="AT521" i="11" s="1"/>
  <c r="Y519" i="11"/>
  <c r="BK529" i="11" s="1"/>
  <c r="AM505" i="11"/>
  <c r="P505" i="11"/>
  <c r="AM504" i="11"/>
  <c r="P504" i="11"/>
  <c r="AM503" i="11"/>
  <c r="P503" i="11"/>
  <c r="P498" i="11"/>
  <c r="P497" i="11"/>
  <c r="P496" i="11"/>
  <c r="P491" i="11"/>
  <c r="P490" i="11"/>
  <c r="P489" i="11"/>
  <c r="BD484" i="11"/>
  <c r="R484" i="11"/>
  <c r="AS484" i="11" s="1"/>
  <c r="BD483" i="11"/>
  <c r="AH479" i="11"/>
  <c r="AU479" i="11" s="1"/>
  <c r="Z477" i="11"/>
  <c r="AN479" i="11" s="1"/>
  <c r="CY471" i="11"/>
  <c r="CY456" i="11" s="1"/>
  <c r="F15" i="6" s="1"/>
  <c r="CX471" i="11"/>
  <c r="CX456" i="11" s="1"/>
  <c r="E15" i="6" s="1"/>
  <c r="AC464" i="11"/>
  <c r="Q464" i="11"/>
  <c r="AB460" i="11"/>
  <c r="Q460" i="11"/>
  <c r="Q446" i="11"/>
  <c r="Q445" i="11"/>
  <c r="P444" i="11"/>
  <c r="Q439" i="11"/>
  <c r="Q438" i="11"/>
  <c r="P437" i="11"/>
  <c r="Q435" i="11"/>
  <c r="AC435" i="11" s="1"/>
  <c r="AU429" i="11"/>
  <c r="BX429" i="11" s="1"/>
  <c r="AG429" i="11"/>
  <c r="BK429" i="11" s="1"/>
  <c r="T429" i="11"/>
  <c r="AZ429" i="11" s="1"/>
  <c r="AU427" i="11"/>
  <c r="BX427" i="11" s="1"/>
  <c r="AG427" i="11"/>
  <c r="BK427" i="11" s="1"/>
  <c r="T427" i="11"/>
  <c r="AM423" i="11"/>
  <c r="AH423" i="11"/>
  <c r="AB422" i="11"/>
  <c r="AB423" i="11" s="1"/>
  <c r="P408" i="11"/>
  <c r="P407" i="11"/>
  <c r="P406" i="11"/>
  <c r="L402" i="11"/>
  <c r="AH402" i="11" s="1"/>
  <c r="AV399" i="11"/>
  <c r="K396" i="11"/>
  <c r="AW404" i="11" s="1"/>
  <c r="K394" i="11"/>
  <c r="L392" i="11"/>
  <c r="AO400" i="11" s="1"/>
  <c r="L390" i="11"/>
  <c r="AG400" i="11" s="1"/>
  <c r="K388" i="11"/>
  <c r="AO398" i="11" s="1"/>
  <c r="BD402" i="11"/>
  <c r="M384" i="11"/>
  <c r="K384" i="11"/>
  <c r="K380" i="11"/>
  <c r="X382" i="11" s="1"/>
  <c r="L378" i="11"/>
  <c r="P364" i="11"/>
  <c r="P363" i="11"/>
  <c r="P362" i="11"/>
  <c r="P357" i="11"/>
  <c r="P356" i="11"/>
  <c r="P355" i="11"/>
  <c r="L351" i="11"/>
  <c r="AC351" i="11" s="1"/>
  <c r="AK347" i="11"/>
  <c r="BR349" i="11" s="1"/>
  <c r="X347" i="11"/>
  <c r="BK349" i="11" s="1"/>
  <c r="BE349" i="11"/>
  <c r="CL344" i="11"/>
  <c r="AV344" i="11"/>
  <c r="BO343" i="11"/>
  <c r="Y341" i="11"/>
  <c r="BB341" i="11" s="1"/>
  <c r="BD335" i="11"/>
  <c r="AS351" i="11" s="1"/>
  <c r="AR335" i="11"/>
  <c r="AD337" i="11" s="1"/>
  <c r="Z335" i="11"/>
  <c r="Y337" i="11" s="1"/>
  <c r="K335" i="11"/>
  <c r="BL333" i="11"/>
  <c r="CE345" i="11" s="1"/>
  <c r="AQ333" i="11"/>
  <c r="BT345" i="11" s="1"/>
  <c r="R333" i="11"/>
  <c r="BH345" i="11" s="1"/>
  <c r="BL332" i="11"/>
  <c r="BZ345" i="11" s="1"/>
  <c r="AQ332" i="11"/>
  <c r="BO345" i="11" s="1"/>
  <c r="R332" i="11"/>
  <c r="BC345" i="11" s="1"/>
  <c r="BN330" i="11"/>
  <c r="CE343" i="11" s="1"/>
  <c r="AR330" i="11"/>
  <c r="BT343" i="11" s="1"/>
  <c r="S330" i="11"/>
  <c r="BG343" i="11" s="1"/>
  <c r="Z325" i="11"/>
  <c r="AL341" i="11" s="1"/>
  <c r="L325" i="11"/>
  <c r="BH341" i="11" s="1"/>
  <c r="AX323" i="11"/>
  <c r="AS339" i="11" s="1"/>
  <c r="AB323" i="11"/>
  <c r="X323" i="11"/>
  <c r="L323" i="11"/>
  <c r="AL339" i="11" s="1"/>
  <c r="AL305" i="11"/>
  <c r="Y301" i="11"/>
  <c r="BF303" i="11" s="1"/>
  <c r="BK304" i="11" s="1"/>
  <c r="P294" i="11"/>
  <c r="P293" i="11"/>
  <c r="P292" i="11"/>
  <c r="L288" i="11"/>
  <c r="AI288" i="11" s="1"/>
  <c r="AP286" i="11"/>
  <c r="AU290" i="11" s="1"/>
  <c r="W286" i="11"/>
  <c r="Q286" i="11"/>
  <c r="L286" i="11"/>
  <c r="BC284" i="11"/>
  <c r="AU288" i="11" s="1"/>
  <c r="AG284" i="11"/>
  <c r="Z284" i="11"/>
  <c r="K284" i="11"/>
  <c r="AP288" i="11" s="1"/>
  <c r="P270" i="11"/>
  <c r="P269" i="11"/>
  <c r="P268" i="11"/>
  <c r="AU264" i="11"/>
  <c r="L264" i="11"/>
  <c r="AI264" i="11" s="1"/>
  <c r="AS262" i="11"/>
  <c r="AU266" i="11" s="1"/>
  <c r="W262" i="11"/>
  <c r="U262" i="11"/>
  <c r="P262" i="11"/>
  <c r="L262" i="11"/>
  <c r="AZ260" i="11"/>
  <c r="AD260" i="11"/>
  <c r="Z260" i="11"/>
  <c r="K260" i="11"/>
  <c r="AP264" i="11" s="1"/>
  <c r="P239" i="11"/>
  <c r="P238" i="11"/>
  <c r="P237" i="11"/>
  <c r="K234" i="11"/>
  <c r="AK234" i="11" s="1"/>
  <c r="BN231" i="11"/>
  <c r="BL235" i="11" s="1"/>
  <c r="BC231" i="11"/>
  <c r="BL233" i="11" s="1"/>
  <c r="AR231" i="11"/>
  <c r="BG234" i="11" s="1"/>
  <c r="AG231" i="11"/>
  <c r="BB234" i="11" s="1"/>
  <c r="V231" i="11"/>
  <c r="AW234" i="11" s="1"/>
  <c r="K231" i="11"/>
  <c r="AR234" i="11" s="1"/>
  <c r="P226" i="11"/>
  <c r="P225" i="11"/>
  <c r="P224" i="11"/>
  <c r="K221" i="11"/>
  <c r="AK221" i="11" s="1"/>
  <c r="BN218" i="11"/>
  <c r="BJ222" i="11" s="1"/>
  <c r="BC218" i="11"/>
  <c r="BJ220" i="11" s="1"/>
  <c r="AR218" i="11"/>
  <c r="BE221" i="11" s="1"/>
  <c r="AG218" i="11"/>
  <c r="AZ221" i="11" s="1"/>
  <c r="V218" i="11"/>
  <c r="AU221" i="11" s="1"/>
  <c r="K218" i="11"/>
  <c r="Q211" i="11"/>
  <c r="P210" i="11"/>
  <c r="P209" i="11"/>
  <c r="Z203" i="11"/>
  <c r="BA203" i="11" s="1"/>
  <c r="R203" i="11"/>
  <c r="AS203" i="11" s="1"/>
  <c r="L203" i="11"/>
  <c r="AM203" i="11" s="1"/>
  <c r="W201" i="11"/>
  <c r="AV201" i="11" s="1"/>
  <c r="R201" i="11"/>
  <c r="AQ201" i="11" s="1"/>
  <c r="U199" i="11"/>
  <c r="L199" i="11"/>
  <c r="AA199" i="11" s="1"/>
  <c r="CD183" i="11"/>
  <c r="BY183" i="11"/>
  <c r="BQ183" i="11"/>
  <c r="BJ183" i="11"/>
  <c r="AJ183" i="11"/>
  <c r="Y207" i="11" s="1"/>
  <c r="L183" i="11"/>
  <c r="AO185" i="11" s="1"/>
  <c r="AJ181" i="11"/>
  <c r="AJ185" i="11" s="1"/>
  <c r="L181" i="11"/>
  <c r="AI179" i="11"/>
  <c r="BF203" i="11" s="1"/>
  <c r="Y179" i="11"/>
  <c r="M179" i="11"/>
  <c r="P172" i="11"/>
  <c r="P171" i="11"/>
  <c r="P170" i="11"/>
  <c r="M166" i="11"/>
  <c r="AP166" i="11" s="1"/>
  <c r="BX163" i="11"/>
  <c r="BR163" i="11"/>
  <c r="AJ163" i="11"/>
  <c r="L163" i="11"/>
  <c r="BH160" i="11"/>
  <c r="BB168" i="11" s="1"/>
  <c r="AW160" i="11"/>
  <c r="BS166" i="11" s="1"/>
  <c r="AB160" i="11"/>
  <c r="W160" i="11"/>
  <c r="K160" i="11"/>
  <c r="BF166" i="11" s="1"/>
  <c r="BD158" i="11"/>
  <c r="AS158" i="11"/>
  <c r="BJ164" i="11" s="1"/>
  <c r="AI158" i="11"/>
  <c r="BD164" i="11" s="1"/>
  <c r="W158" i="11"/>
  <c r="AU166" i="11" s="1"/>
  <c r="K158" i="11"/>
  <c r="BA166" i="11" s="1"/>
  <c r="P144" i="11"/>
  <c r="P143" i="11"/>
  <c r="P142" i="11"/>
  <c r="L138" i="11"/>
  <c r="AQ138" i="11" s="1"/>
  <c r="W136" i="11"/>
  <c r="BD140" i="11" s="1"/>
  <c r="K136" i="11"/>
  <c r="BP138" i="11" s="1"/>
  <c r="AU134" i="11"/>
  <c r="BD138" i="11" s="1"/>
  <c r="Z134" i="11"/>
  <c r="V134" i="11"/>
  <c r="K134" i="11"/>
  <c r="AY138" i="11" s="1"/>
  <c r="Q113" i="11"/>
  <c r="Q112" i="11"/>
  <c r="P111" i="11"/>
  <c r="T107" i="11"/>
  <c r="AM102" i="11"/>
  <c r="BN102" i="11" s="1"/>
  <c r="AE102" i="11"/>
  <c r="BI102" i="11" s="1"/>
  <c r="T102" i="11"/>
  <c r="AM100" i="11"/>
  <c r="BN100" i="11" s="1"/>
  <c r="AE100" i="11"/>
  <c r="BI100" i="11" s="1"/>
  <c r="T100" i="11"/>
  <c r="AX100" i="11" s="1"/>
  <c r="AB111" i="11"/>
  <c r="Q82" i="11"/>
  <c r="Q81" i="11"/>
  <c r="P80" i="11"/>
  <c r="P75" i="11"/>
  <c r="P74" i="11"/>
  <c r="P73" i="11"/>
  <c r="P70" i="11"/>
  <c r="R66" i="11"/>
  <c r="AE66" i="11" s="1"/>
  <c r="AG60" i="11"/>
  <c r="BE60" i="11" s="1"/>
  <c r="T60" i="11"/>
  <c r="AT60" i="11" s="1"/>
  <c r="AG58" i="11"/>
  <c r="T58" i="11"/>
  <c r="AT58" i="11" s="1"/>
  <c r="M54" i="11"/>
  <c r="BJ60" i="11" s="1"/>
  <c r="AH32" i="11"/>
  <c r="U32" i="11"/>
  <c r="AO28" i="11"/>
  <c r="AG28" i="11"/>
  <c r="T28" i="11"/>
  <c r="P23" i="11"/>
  <c r="P22" i="11"/>
  <c r="P21" i="11"/>
  <c r="Z19" i="11"/>
  <c r="R19" i="11"/>
  <c r="L19" i="11"/>
  <c r="AD19" i="11" s="1"/>
  <c r="P14" i="11"/>
  <c r="P13" i="11"/>
  <c r="P12" i="11"/>
  <c r="Z10" i="11"/>
  <c r="R10" i="11"/>
  <c r="L10" i="11"/>
  <c r="AD10" i="11" s="1"/>
  <c r="AB12" i="11" s="1"/>
  <c r="AK21" i="11" l="1"/>
  <c r="W564" i="11"/>
  <c r="BY102" i="11"/>
  <c r="BS529" i="11"/>
  <c r="AN284" i="11"/>
  <c r="AZ288" i="11" s="1"/>
  <c r="BO221" i="11"/>
  <c r="AG398" i="11"/>
  <c r="AG134" i="11"/>
  <c r="BJ138" i="11" s="1"/>
  <c r="BK162" i="11"/>
  <c r="W611" i="11"/>
  <c r="BD162" i="11"/>
  <c r="AL13" i="11"/>
  <c r="CX15" i="11" s="1"/>
  <c r="BI615" i="11"/>
  <c r="BQ615" i="11" s="1"/>
  <c r="AK337" i="11"/>
  <c r="AC339" i="11" s="1"/>
  <c r="BS527" i="11"/>
  <c r="AR32" i="11"/>
  <c r="AH611" i="11"/>
  <c r="AB636" i="11" s="1"/>
  <c r="AK636" i="11" s="1"/>
  <c r="AH658" i="11"/>
  <c r="BK525" i="11"/>
  <c r="AH564" i="11"/>
  <c r="BI709" i="11"/>
  <c r="BI662" i="11"/>
  <c r="BQ662" i="11" s="1"/>
  <c r="BI568" i="11"/>
  <c r="BQ568" i="11" s="1"/>
  <c r="BQ570" i="11"/>
  <c r="CD163" i="11"/>
  <c r="BF168" i="11" s="1"/>
  <c r="BQ234" i="11"/>
  <c r="AB237" i="11" s="1"/>
  <c r="AX102" i="11"/>
  <c r="BI664" i="11"/>
  <c r="BQ664" i="11" s="1"/>
  <c r="AS570" i="11"/>
  <c r="BF28" i="11"/>
  <c r="CY28" i="11" s="1"/>
  <c r="AB113" i="11"/>
  <c r="AI113" i="11" s="1"/>
  <c r="CZ114" i="11" s="1"/>
  <c r="Q120" i="11" s="1"/>
  <c r="BS102" i="11"/>
  <c r="AK260" i="11"/>
  <c r="AZ264" i="11" s="1"/>
  <c r="AA286" i="11"/>
  <c r="BF288" i="11" s="1"/>
  <c r="V337" i="11"/>
  <c r="AK460" i="11"/>
  <c r="CZ460" i="11" s="1"/>
  <c r="Q470" i="11" s="1"/>
  <c r="CI183" i="11"/>
  <c r="AX185" i="11" s="1"/>
  <c r="AB13" i="11"/>
  <c r="AI323" i="11"/>
  <c r="AM351" i="11" s="1"/>
  <c r="AE382" i="11"/>
  <c r="AK464" i="11"/>
  <c r="CZ464" i="11" s="1"/>
  <c r="AC470" i="11" s="1"/>
  <c r="AL22" i="11"/>
  <c r="CX24" i="11" s="1"/>
  <c r="AM36" i="11" s="1"/>
  <c r="AD262" i="11"/>
  <c r="BF264" i="11" s="1"/>
  <c r="AU755" i="11"/>
  <c r="AB112" i="11"/>
  <c r="AI112" i="11" s="1"/>
  <c r="CX114" i="11" s="1"/>
  <c r="Y119" i="11" s="1"/>
  <c r="CX121" i="11" s="1"/>
  <c r="AO126" i="11" s="1"/>
  <c r="T384" i="11"/>
  <c r="AV402" i="11" s="1"/>
  <c r="AU757" i="11"/>
  <c r="BA32" i="11"/>
  <c r="CZ32" i="11" s="1"/>
  <c r="AL38" i="11" s="1"/>
  <c r="BY100" i="11"/>
  <c r="R104" i="11" s="1"/>
  <c r="AI160" i="11"/>
  <c r="BL166" i="11" s="1"/>
  <c r="BC399" i="11"/>
  <c r="AP404" i="11" s="1"/>
  <c r="BO483" i="11"/>
  <c r="BQ525" i="11"/>
  <c r="AH705" i="11"/>
  <c r="AB730" i="11" s="1"/>
  <c r="AK730" i="11" s="1"/>
  <c r="CY733" i="11" s="1"/>
  <c r="DA28" i="11"/>
  <c r="AB37" i="11"/>
  <c r="R36" i="11"/>
  <c r="AB584" i="11"/>
  <c r="AL584" i="11" s="1"/>
  <c r="CZ585" i="11" s="1"/>
  <c r="AB591" i="11"/>
  <c r="AL591" i="11" s="1"/>
  <c r="CZ592" i="11" s="1"/>
  <c r="X598" i="11" s="1"/>
  <c r="AB583" i="11"/>
  <c r="AL583" i="11" s="1"/>
  <c r="CX585" i="11" s="1"/>
  <c r="AB590" i="11"/>
  <c r="AL590" i="11" s="1"/>
  <c r="CX592" i="11" s="1"/>
  <c r="Y597" i="11" s="1"/>
  <c r="AB582" i="11"/>
  <c r="AK582" i="11" s="1"/>
  <c r="AB589" i="11"/>
  <c r="AK589" i="11" s="1"/>
  <c r="BS100" i="11"/>
  <c r="AE201" i="11"/>
  <c r="BD201" i="11"/>
  <c r="AY205" i="11" s="1"/>
  <c r="AV28" i="11"/>
  <c r="AK12" i="11"/>
  <c r="BP58" i="11"/>
  <c r="BE58" i="11"/>
  <c r="AJ226" i="11"/>
  <c r="CZ227" i="11" s="1"/>
  <c r="AB226" i="11"/>
  <c r="AB225" i="11"/>
  <c r="AB224" i="11"/>
  <c r="AB22" i="11"/>
  <c r="AB21" i="11"/>
  <c r="BJ58" i="11"/>
  <c r="CY24" i="11"/>
  <c r="U207" i="11"/>
  <c r="AF185" i="11"/>
  <c r="AN402" i="11"/>
  <c r="AB684" i="11"/>
  <c r="AL684" i="11" s="1"/>
  <c r="CX686" i="11" s="1"/>
  <c r="Y691" i="11" s="1"/>
  <c r="AB676" i="11"/>
  <c r="AK676" i="11" s="1"/>
  <c r="AB683" i="11"/>
  <c r="AK683" i="11" s="1"/>
  <c r="AB678" i="11"/>
  <c r="AL678" i="11" s="1"/>
  <c r="CZ679" i="11" s="1"/>
  <c r="AB685" i="11"/>
  <c r="AL685" i="11" s="1"/>
  <c r="CZ686" i="11" s="1"/>
  <c r="X692" i="11" s="1"/>
  <c r="AB677" i="11"/>
  <c r="AL677" i="11" s="1"/>
  <c r="CX679" i="11" s="1"/>
  <c r="CA167" i="11"/>
  <c r="BW139" i="11"/>
  <c r="AK144" i="11" s="1"/>
  <c r="CZ145" i="11" s="1"/>
  <c r="Q151" i="11" s="1"/>
  <c r="CZ152" i="11" s="1"/>
  <c r="CZ130" i="11" s="1"/>
  <c r="G7" i="6" s="1"/>
  <c r="BP60" i="11"/>
  <c r="AK23" i="11"/>
  <c r="CZ24" i="11" s="1"/>
  <c r="AB38" i="11" s="1"/>
  <c r="AJ224" i="11"/>
  <c r="AJ225" i="11"/>
  <c r="CX227" i="11" s="1"/>
  <c r="BL265" i="11"/>
  <c r="AN268" i="11" s="1"/>
  <c r="AB23" i="11"/>
  <c r="AB14" i="11"/>
  <c r="X66" i="11"/>
  <c r="AK14" i="11"/>
  <c r="CZ15" i="11" s="1"/>
  <c r="AI66" i="11"/>
  <c r="AK82" i="11" s="1"/>
  <c r="CZ83" i="11" s="1"/>
  <c r="Y89" i="11" s="1"/>
  <c r="AI111" i="11"/>
  <c r="AQ423" i="11"/>
  <c r="AZ479" i="11"/>
  <c r="AM489" i="11" s="1"/>
  <c r="AB238" i="11"/>
  <c r="CQ344" i="11"/>
  <c r="AW349" i="11" s="1"/>
  <c r="AB723" i="11"/>
  <c r="AK723" i="11" s="1"/>
  <c r="BA339" i="11"/>
  <c r="BK527" i="11"/>
  <c r="AD564" i="11"/>
  <c r="BQ617" i="11"/>
  <c r="AS664" i="11"/>
  <c r="BQ709" i="11"/>
  <c r="AG351" i="11"/>
  <c r="AS483" i="11"/>
  <c r="AB239" i="11"/>
  <c r="AZ427" i="11"/>
  <c r="W435" i="11"/>
  <c r="AB724" i="11"/>
  <c r="AL724" i="11" s="1"/>
  <c r="CX726" i="11" s="1"/>
  <c r="BI483" i="11"/>
  <c r="AM521" i="11"/>
  <c r="AS711" i="11"/>
  <c r="AB732" i="11"/>
  <c r="AL732" i="11" s="1"/>
  <c r="CZ733" i="11" s="1"/>
  <c r="X739" i="11" s="1"/>
  <c r="AG435" i="11"/>
  <c r="AK444" i="11" s="1"/>
  <c r="AU529" i="11"/>
  <c r="AS568" i="11"/>
  <c r="AT163" i="11"/>
  <c r="AT185" i="11"/>
  <c r="AY521" i="11"/>
  <c r="AO535" i="11" s="1"/>
  <c r="BI711" i="11"/>
  <c r="BQ711" i="11" s="1"/>
  <c r="AB725" i="11"/>
  <c r="AL725" i="11" s="1"/>
  <c r="CZ726" i="11" s="1"/>
  <c r="S382" i="11"/>
  <c r="AD658" i="11"/>
  <c r="BB343" i="11"/>
  <c r="AR221" i="11"/>
  <c r="AU525" i="11"/>
  <c r="BI484" i="11"/>
  <c r="BO484" i="11"/>
  <c r="BZ343" i="11"/>
  <c r="R572" i="11" l="1"/>
  <c r="R531" i="11"/>
  <c r="CY531" i="11" s="1"/>
  <c r="Q556" i="11" s="1"/>
  <c r="DA460" i="11"/>
  <c r="BL289" i="11"/>
  <c r="AB630" i="11"/>
  <c r="AL630" i="11" s="1"/>
  <c r="CX632" i="11" s="1"/>
  <c r="Q644" i="11" s="1"/>
  <c r="R759" i="11"/>
  <c r="W763" i="11" s="1"/>
  <c r="CZ763" i="11" s="1"/>
  <c r="AB629" i="11"/>
  <c r="AK629" i="11" s="1"/>
  <c r="BC185" i="11"/>
  <c r="S485" i="11"/>
  <c r="CY485" i="11" s="1"/>
  <c r="DA485" i="11" s="1"/>
  <c r="DA464" i="11"/>
  <c r="Q119" i="11"/>
  <c r="AB731" i="11"/>
  <c r="AL731" i="11" s="1"/>
  <c r="AG733" i="11" s="1"/>
  <c r="AL470" i="11"/>
  <c r="AJ238" i="11"/>
  <c r="CX240" i="11" s="1"/>
  <c r="W245" i="11" s="1"/>
  <c r="AJ237" i="11"/>
  <c r="CY240" i="11" s="1"/>
  <c r="R619" i="11"/>
  <c r="CY619" i="11" s="1"/>
  <c r="R666" i="11"/>
  <c r="AM439" i="11"/>
  <c r="CZ440" i="11" s="1"/>
  <c r="AJ239" i="11"/>
  <c r="CZ240" i="11" s="1"/>
  <c r="Y246" i="11" s="1"/>
  <c r="DA32" i="11"/>
  <c r="AK445" i="11"/>
  <c r="CX447" i="11" s="1"/>
  <c r="AA452" i="11" s="1"/>
  <c r="BK403" i="11"/>
  <c r="AN408" i="11" s="1"/>
  <c r="CZ409" i="11" s="1"/>
  <c r="Q415" i="11" s="1"/>
  <c r="CZ416" i="11" s="1"/>
  <c r="CZ374" i="11" s="1"/>
  <c r="G13" i="6" s="1"/>
  <c r="AK143" i="11"/>
  <c r="CX145" i="11" s="1"/>
  <c r="Q150" i="11" s="1"/>
  <c r="CX152" i="11" s="1"/>
  <c r="CX130" i="11" s="1"/>
  <c r="E7" i="6" s="1"/>
  <c r="AB638" i="11"/>
  <c r="AL638" i="11" s="1"/>
  <c r="CZ639" i="11" s="1"/>
  <c r="X645" i="11" s="1"/>
  <c r="AB637" i="11"/>
  <c r="AL637" i="11" s="1"/>
  <c r="CX639" i="11" s="1"/>
  <c r="Y644" i="11" s="1"/>
  <c r="AB631" i="11"/>
  <c r="AL631" i="11" s="1"/>
  <c r="CZ632" i="11" s="1"/>
  <c r="Q692" i="11"/>
  <c r="AF692" i="11"/>
  <c r="CZ693" i="11" s="1"/>
  <c r="V699" i="11" s="1"/>
  <c r="CY538" i="11"/>
  <c r="CY686" i="11"/>
  <c r="AG686" i="11"/>
  <c r="CY679" i="11"/>
  <c r="AG679" i="11"/>
  <c r="CY447" i="11"/>
  <c r="CY726" i="11"/>
  <c r="AG726" i="11"/>
  <c r="CY271" i="11"/>
  <c r="CY492" i="11"/>
  <c r="CY639" i="11"/>
  <c r="Q738" i="11"/>
  <c r="AF739" i="11"/>
  <c r="CZ740" i="11" s="1"/>
  <c r="V746" i="11" s="1"/>
  <c r="Q739" i="11"/>
  <c r="AG691" i="11"/>
  <c r="CX693" i="11" s="1"/>
  <c r="Q691" i="11"/>
  <c r="AL293" i="11"/>
  <c r="CX295" i="11" s="1"/>
  <c r="AB293" i="11"/>
  <c r="AL292" i="11"/>
  <c r="AB292" i="11"/>
  <c r="AB294" i="11"/>
  <c r="AN270" i="11"/>
  <c r="CZ271" i="11" s="1"/>
  <c r="Q277" i="11" s="1"/>
  <c r="CZ278" i="11" s="1"/>
  <c r="CZ256" i="11" s="1"/>
  <c r="G10" i="6" s="1"/>
  <c r="BP341" i="11"/>
  <c r="AR341" i="11"/>
  <c r="AB172" i="11"/>
  <c r="AB171" i="11"/>
  <c r="AL170" i="11"/>
  <c r="AB170" i="11"/>
  <c r="AL171" i="11"/>
  <c r="CX173" i="11" s="1"/>
  <c r="CX154" i="11" s="1"/>
  <c r="E8" i="6" s="1"/>
  <c r="AM543" i="11"/>
  <c r="CX545" i="11" s="1"/>
  <c r="Y557" i="11" s="1"/>
  <c r="AU505" i="11"/>
  <c r="CZ506" i="11" s="1"/>
  <c r="AE512" i="11" s="1"/>
  <c r="AM497" i="11"/>
  <c r="CX499" i="11" s="1"/>
  <c r="Y511" i="11" s="1"/>
  <c r="AF227" i="11"/>
  <c r="CY227" i="11"/>
  <c r="AG592" i="11"/>
  <c r="CY592" i="11"/>
  <c r="AK80" i="11"/>
  <c r="AM70" i="11"/>
  <c r="CZ71" i="11" s="1"/>
  <c r="CY632" i="11"/>
  <c r="AG632" i="11"/>
  <c r="AS551" i="11"/>
  <c r="CZ552" i="11" s="1"/>
  <c r="AI558" i="11" s="1"/>
  <c r="AS550" i="11"/>
  <c r="CX552" i="11" s="1"/>
  <c r="AG557" i="11" s="1"/>
  <c r="AM491" i="11"/>
  <c r="CZ492" i="11" s="1"/>
  <c r="Q769" i="11"/>
  <c r="CZ770" i="11" s="1"/>
  <c r="CZ749" i="11" s="1"/>
  <c r="G22" i="6" s="1"/>
  <c r="DA763" i="11"/>
  <c r="X576" i="11"/>
  <c r="CZ576" i="11" s="1"/>
  <c r="G576" i="11"/>
  <c r="CY572" i="11"/>
  <c r="AB496" i="11"/>
  <c r="AB503" i="11"/>
  <c r="AB491" i="11"/>
  <c r="AB505" i="11"/>
  <c r="AB498" i="11"/>
  <c r="AB490" i="11"/>
  <c r="AB497" i="11"/>
  <c r="AB504" i="11"/>
  <c r="AB489" i="11"/>
  <c r="AM496" i="11"/>
  <c r="AK446" i="11"/>
  <c r="CZ447" i="11" s="1"/>
  <c r="Y453" i="11" s="1"/>
  <c r="N207" i="11"/>
  <c r="AH207" i="11"/>
  <c r="AT205" i="11"/>
  <c r="AL172" i="11"/>
  <c r="CZ173" i="11" s="1"/>
  <c r="CZ154" i="11" s="1"/>
  <c r="G8" i="6" s="1"/>
  <c r="BP429" i="11"/>
  <c r="CB429" i="11" s="1"/>
  <c r="BP427" i="11"/>
  <c r="CB427" i="11" s="1"/>
  <c r="CZ471" i="11"/>
  <c r="R471" i="11"/>
  <c r="AH246" i="11"/>
  <c r="CZ247" i="11" s="1"/>
  <c r="X253" i="11" s="1"/>
  <c r="Q246" i="11"/>
  <c r="AG24" i="11"/>
  <c r="CX39" i="11"/>
  <c r="Q44" i="11" s="1"/>
  <c r="CX46" i="11" s="1"/>
  <c r="CX4" i="11" s="1"/>
  <c r="E4" i="6" s="1"/>
  <c r="AB268" i="11"/>
  <c r="AB270" i="11"/>
  <c r="AB269" i="11"/>
  <c r="R37" i="11"/>
  <c r="DA24" i="11"/>
  <c r="AM37" i="11"/>
  <c r="CY39" i="11" s="1"/>
  <c r="AM309" i="11"/>
  <c r="CZ310" i="11" s="1"/>
  <c r="Y316" i="11" s="1"/>
  <c r="AB309" i="11"/>
  <c r="AB308" i="11"/>
  <c r="AK307" i="11"/>
  <c r="AB307" i="11"/>
  <c r="CY585" i="11"/>
  <c r="AG585" i="11"/>
  <c r="AM81" i="11"/>
  <c r="CX83" i="11" s="1"/>
  <c r="Y88" i="11" s="1"/>
  <c r="AB144" i="11"/>
  <c r="AB142" i="11"/>
  <c r="AB143" i="11"/>
  <c r="AM544" i="11"/>
  <c r="CZ545" i="11" s="1"/>
  <c r="AA558" i="11" s="1"/>
  <c r="R62" i="11"/>
  <c r="CY62" i="11" s="1"/>
  <c r="DA240" i="11"/>
  <c r="Y244" i="11"/>
  <c r="Q453" i="11"/>
  <c r="CY15" i="11"/>
  <c r="DA15" i="11" s="1"/>
  <c r="AG15" i="11"/>
  <c r="AG597" i="11"/>
  <c r="CX599" i="11" s="1"/>
  <c r="Q597" i="11"/>
  <c r="CX128" i="11"/>
  <c r="CX92" i="11" s="1"/>
  <c r="E6" i="6" s="1"/>
  <c r="Q126" i="11"/>
  <c r="CY114" i="11"/>
  <c r="AE114" i="11"/>
  <c r="Q245" i="11"/>
  <c r="AE245" i="11"/>
  <c r="CX247" i="11" s="1"/>
  <c r="Y252" i="11" s="1"/>
  <c r="Y737" i="11"/>
  <c r="BM204" i="11"/>
  <c r="R713" i="11"/>
  <c r="AB81" i="11"/>
  <c r="AB70" i="11"/>
  <c r="AB75" i="11"/>
  <c r="AM75" i="11" s="1"/>
  <c r="CZ76" i="11" s="1"/>
  <c r="AM69" i="11"/>
  <c r="CX71" i="11" s="1"/>
  <c r="AB82" i="11"/>
  <c r="AM68" i="11"/>
  <c r="AB80" i="11"/>
  <c r="AB74" i="11"/>
  <c r="AM74" i="11" s="1"/>
  <c r="CX76" i="11" s="1"/>
  <c r="AB73" i="11"/>
  <c r="AM73" i="11" s="1"/>
  <c r="AB69" i="11"/>
  <c r="AB68" i="11"/>
  <c r="AK142" i="11"/>
  <c r="R38" i="11"/>
  <c r="AU38" i="11"/>
  <c r="CZ39" i="11" s="1"/>
  <c r="Q45" i="11" s="1"/>
  <c r="CZ46" i="11" s="1"/>
  <c r="CZ4" i="11" s="1"/>
  <c r="G4" i="6" s="1"/>
  <c r="G107" i="11"/>
  <c r="Z107" i="11"/>
  <c r="CZ107" i="11" s="1"/>
  <c r="CY104" i="11"/>
  <c r="AU503" i="11"/>
  <c r="AM498" i="11"/>
  <c r="CZ499" i="11" s="1"/>
  <c r="Y512" i="11" s="1"/>
  <c r="AF598" i="11"/>
  <c r="CZ599" i="11" s="1"/>
  <c r="V605" i="11" s="1"/>
  <c r="Q598" i="11"/>
  <c r="AN269" i="11"/>
  <c r="CX271" i="11" s="1"/>
  <c r="Q276" i="11" s="1"/>
  <c r="CX278" i="11" s="1"/>
  <c r="CX256" i="11" s="1"/>
  <c r="E10" i="6" s="1"/>
  <c r="AB543" i="11"/>
  <c r="AB550" i="11"/>
  <c r="AC535" i="11"/>
  <c r="AM542" i="11"/>
  <c r="AS549" i="11"/>
  <c r="AB542" i="11"/>
  <c r="AB549" i="11"/>
  <c r="AL537" i="11"/>
  <c r="CZ538" i="11" s="1"/>
  <c r="AC537" i="11"/>
  <c r="AB551" i="11"/>
  <c r="AB544" i="11"/>
  <c r="AO536" i="11"/>
  <c r="CX538" i="11" s="1"/>
  <c r="AC536" i="11"/>
  <c r="AB439" i="11"/>
  <c r="AB446" i="11"/>
  <c r="AK438" i="11"/>
  <c r="CX440" i="11" s="1"/>
  <c r="AB438" i="11"/>
  <c r="AB445" i="11"/>
  <c r="AK437" i="11"/>
  <c r="AB437" i="11"/>
  <c r="AB444" i="11"/>
  <c r="AM490" i="11"/>
  <c r="CX492" i="11" s="1"/>
  <c r="AU504" i="11"/>
  <c r="CX506" i="11" s="1"/>
  <c r="AG511" i="11" s="1"/>
  <c r="AL294" i="11"/>
  <c r="CZ295" i="11" s="1"/>
  <c r="X623" i="11" l="1"/>
  <c r="CZ623" i="11" s="1"/>
  <c r="AL452" i="11"/>
  <c r="G763" i="11"/>
  <c r="CY759" i="11"/>
  <c r="Q767" i="11" s="1"/>
  <c r="CY770" i="11" s="1"/>
  <c r="DA770" i="11" s="1"/>
  <c r="DA749" i="11" s="1"/>
  <c r="H22" i="6" s="1"/>
  <c r="G623" i="11"/>
  <c r="Q510" i="11"/>
  <c r="AN406" i="11"/>
  <c r="CY409" i="11" s="1"/>
  <c r="AB408" i="11"/>
  <c r="AB407" i="11"/>
  <c r="AB406" i="11"/>
  <c r="AM407" i="11"/>
  <c r="CX409" i="11" s="1"/>
  <c r="Q414" i="11" s="1"/>
  <c r="CX416" i="11" s="1"/>
  <c r="CX374" i="11" s="1"/>
  <c r="E13" i="6" s="1"/>
  <c r="CX733" i="11"/>
  <c r="AG644" i="11"/>
  <c r="CX646" i="11" s="1"/>
  <c r="AA651" i="11" s="1"/>
  <c r="CX653" i="11" s="1"/>
  <c r="CX608" i="11" s="1"/>
  <c r="E19" i="6" s="1"/>
  <c r="AG639" i="11"/>
  <c r="AF645" i="11"/>
  <c r="CZ646" i="11" s="1"/>
  <c r="V652" i="11" s="1"/>
  <c r="Q645" i="11"/>
  <c r="AG88" i="11"/>
  <c r="CX90" i="11" s="1"/>
  <c r="CX48" i="11" s="1"/>
  <c r="E5" i="6" s="1"/>
  <c r="AH453" i="11"/>
  <c r="CZ454" i="11" s="1"/>
  <c r="CZ418" i="11" s="1"/>
  <c r="G14" i="6" s="1"/>
  <c r="AF240" i="11"/>
  <c r="G670" i="11"/>
  <c r="CY666" i="11"/>
  <c r="Q697" i="11" s="1"/>
  <c r="X670" i="11"/>
  <c r="CZ670" i="11" s="1"/>
  <c r="AA604" i="11"/>
  <c r="CX606" i="11" s="1"/>
  <c r="CX561" i="11" s="1"/>
  <c r="E18" i="6" s="1"/>
  <c r="R604" i="11"/>
  <c r="CY310" i="11"/>
  <c r="Q88" i="11"/>
  <c r="Q557" i="11"/>
  <c r="AP557" i="11"/>
  <c r="CX559" i="11" s="1"/>
  <c r="CX515" i="11" s="1"/>
  <c r="E17" i="6" s="1"/>
  <c r="CY506" i="11"/>
  <c r="AQ506" i="11"/>
  <c r="AI173" i="11"/>
  <c r="CY173" i="11"/>
  <c r="R651" i="11"/>
  <c r="Q650" i="11"/>
  <c r="AJ118" i="11"/>
  <c r="Q118" i="11"/>
  <c r="CZ456" i="11"/>
  <c r="G15" i="6" s="1"/>
  <c r="DA471" i="11"/>
  <c r="DA456" i="11" s="1"/>
  <c r="H15" i="6" s="1"/>
  <c r="AF120" i="11"/>
  <c r="CZ121" i="11" s="1"/>
  <c r="DA107" i="11"/>
  <c r="X120" i="11"/>
  <c r="X717" i="11"/>
  <c r="CZ717" i="11" s="1"/>
  <c r="G717" i="11"/>
  <c r="CY713" i="11"/>
  <c r="Q43" i="11"/>
  <c r="DA39" i="11"/>
  <c r="R431" i="11"/>
  <c r="CY431" i="11" s="1"/>
  <c r="AH643" i="11"/>
  <c r="DA632" i="11"/>
  <c r="Q643" i="11"/>
  <c r="AE652" i="11"/>
  <c r="CZ653" i="11" s="1"/>
  <c r="CZ608" i="11" s="1"/>
  <c r="G19" i="6" s="1"/>
  <c r="Q652" i="11"/>
  <c r="DA623" i="11"/>
  <c r="AH316" i="11"/>
  <c r="CZ317" i="11" s="1"/>
  <c r="CZ280" i="11" s="1"/>
  <c r="G11" i="6" s="1"/>
  <c r="Q316" i="11"/>
  <c r="AB211" i="11"/>
  <c r="AB210" i="11"/>
  <c r="AM209" i="11"/>
  <c r="AB209" i="11"/>
  <c r="AM211" i="11"/>
  <c r="CZ212" i="11" s="1"/>
  <c r="AH89" i="11"/>
  <c r="CZ90" i="11" s="1"/>
  <c r="CZ48" i="11" s="1"/>
  <c r="G5" i="6" s="1"/>
  <c r="Q89" i="11"/>
  <c r="AQ558" i="11"/>
  <c r="CZ559" i="11" s="1"/>
  <c r="CZ515" i="11" s="1"/>
  <c r="G17" i="6" s="1"/>
  <c r="Q558" i="11"/>
  <c r="Q87" i="11"/>
  <c r="AP349" i="11"/>
  <c r="CD349" i="11"/>
  <c r="Y643" i="11"/>
  <c r="DA639" i="11"/>
  <c r="AH690" i="11"/>
  <c r="DA679" i="11"/>
  <c r="Q690" i="11"/>
  <c r="Q603" i="11"/>
  <c r="CY749" i="11"/>
  <c r="F22" i="6" s="1"/>
  <c r="AG492" i="11"/>
  <c r="AG145" i="11"/>
  <c r="CY145" i="11"/>
  <c r="CY83" i="11"/>
  <c r="AG83" i="11"/>
  <c r="Y510" i="11"/>
  <c r="DA492" i="11"/>
  <c r="Y690" i="11"/>
  <c r="DA686" i="11"/>
  <c r="AP511" i="11"/>
  <c r="CX513" i="11" s="1"/>
  <c r="CX473" i="11" s="1"/>
  <c r="E16" i="6" s="1"/>
  <c r="Q511" i="11"/>
  <c r="CY552" i="11"/>
  <c r="AO552" i="11"/>
  <c r="AM207" i="11"/>
  <c r="AK210" i="11" s="1"/>
  <c r="AE605" i="11"/>
  <c r="CZ606" i="11" s="1"/>
  <c r="CZ561" i="11" s="1"/>
  <c r="G18" i="6" s="1"/>
  <c r="Q605" i="11"/>
  <c r="DA576" i="11"/>
  <c r="Y596" i="11"/>
  <c r="DA592" i="11"/>
  <c r="AH271" i="11"/>
  <c r="AH538" i="11"/>
  <c r="CY545" i="11"/>
  <c r="AG545" i="11"/>
  <c r="CY295" i="11"/>
  <c r="AH295" i="11"/>
  <c r="DA271" i="11"/>
  <c r="Q275" i="11"/>
  <c r="AA556" i="11"/>
  <c r="DA538" i="11"/>
  <c r="CY440" i="11"/>
  <c r="AG440" i="11"/>
  <c r="AG76" i="11"/>
  <c r="CY76" i="11"/>
  <c r="DA76" i="11" s="1"/>
  <c r="AA118" i="11"/>
  <c r="DA114" i="11"/>
  <c r="S39" i="11"/>
  <c r="AF244" i="11"/>
  <c r="DA227" i="11"/>
  <c r="Q244" i="11"/>
  <c r="AN512" i="11"/>
  <c r="CZ513" i="11" s="1"/>
  <c r="CZ473" i="11" s="1"/>
  <c r="G16" i="6" s="1"/>
  <c r="Q512" i="11"/>
  <c r="Q315" i="11"/>
  <c r="AH737" i="11"/>
  <c r="DA726" i="11"/>
  <c r="Q737" i="11"/>
  <c r="AH596" i="11"/>
  <c r="DA585" i="11"/>
  <c r="Q596" i="11"/>
  <c r="CY499" i="11"/>
  <c r="AG499" i="11"/>
  <c r="AL451" i="11"/>
  <c r="DA447" i="11"/>
  <c r="CX454" i="11"/>
  <c r="CX418" i="11" s="1"/>
  <c r="E14" i="6" s="1"/>
  <c r="Q452" i="11"/>
  <c r="CY71" i="11"/>
  <c r="AG71" i="11"/>
  <c r="AA698" i="11"/>
  <c r="CX700" i="11" s="1"/>
  <c r="CX655" i="11" s="1"/>
  <c r="E20" i="6" s="1"/>
  <c r="R698" i="11"/>
  <c r="AG447" i="11"/>
  <c r="R770" i="11" l="1"/>
  <c r="AZ556" i="11"/>
  <c r="AI409" i="11"/>
  <c r="Y738" i="11"/>
  <c r="AG738" i="11"/>
  <c r="CX740" i="11" s="1"/>
  <c r="DA733" i="11"/>
  <c r="AW451" i="11"/>
  <c r="AE699" i="11"/>
  <c r="CZ700" i="11" s="1"/>
  <c r="CZ655" i="11" s="1"/>
  <c r="G20" i="6" s="1"/>
  <c r="Q699" i="11"/>
  <c r="DA670" i="11"/>
  <c r="AB451" i="11"/>
  <c r="DA440" i="11"/>
  <c r="Q253" i="11"/>
  <c r="AG253" i="11"/>
  <c r="CZ254" i="11" s="1"/>
  <c r="CZ175" i="11" s="1"/>
  <c r="G9" i="6" s="1"/>
  <c r="CY46" i="11"/>
  <c r="Q46" i="11"/>
  <c r="CY740" i="11"/>
  <c r="AH744" i="11" s="1"/>
  <c r="R740" i="11"/>
  <c r="Q744" i="11"/>
  <c r="CY154" i="11"/>
  <c r="DA173" i="11"/>
  <c r="DA409" i="11"/>
  <c r="Q413" i="11"/>
  <c r="AQ556" i="11"/>
  <c r="DA552" i="11"/>
  <c r="CY212" i="11"/>
  <c r="R278" i="11"/>
  <c r="CY278" i="11"/>
  <c r="Q746" i="11"/>
  <c r="DA717" i="11"/>
  <c r="AE746" i="11"/>
  <c r="CZ747" i="11" s="1"/>
  <c r="CZ702" i="11" s="1"/>
  <c r="G21" i="6" s="1"/>
  <c r="AA87" i="11"/>
  <c r="DA71" i="11"/>
  <c r="CY693" i="11"/>
  <c r="R693" i="11"/>
  <c r="AT210" i="11"/>
  <c r="CX212" i="11" s="1"/>
  <c r="DA506" i="11"/>
  <c r="AK510" i="11"/>
  <c r="AJ314" i="11"/>
  <c r="DA295" i="11"/>
  <c r="Q314" i="11"/>
  <c r="Q127" i="11"/>
  <c r="AE127" i="11"/>
  <c r="CZ128" i="11" s="1"/>
  <c r="CZ92" i="11" s="1"/>
  <c r="G6" i="6" s="1"/>
  <c r="AJ353" i="11"/>
  <c r="AY352" i="11"/>
  <c r="CY247" i="11"/>
  <c r="R247" i="11"/>
  <c r="AI556" i="11"/>
  <c r="DA545" i="11"/>
  <c r="AE510" i="11"/>
  <c r="DA499" i="11"/>
  <c r="AI87" i="11"/>
  <c r="DA83" i="11"/>
  <c r="AR87" i="11"/>
  <c r="DA145" i="11"/>
  <c r="Q149" i="11"/>
  <c r="Y314" i="11"/>
  <c r="CY559" i="11"/>
  <c r="R559" i="11"/>
  <c r="R121" i="11"/>
  <c r="CY121" i="11"/>
  <c r="R646" i="11"/>
  <c r="CY646" i="11"/>
  <c r="CY599" i="11"/>
  <c r="R599" i="11"/>
  <c r="Q451" i="11"/>
  <c r="AT510" i="11"/>
  <c r="AA745" i="11" l="1"/>
  <c r="CX747" i="11" s="1"/>
  <c r="CX702" i="11" s="1"/>
  <c r="E21" i="6" s="1"/>
  <c r="R745" i="11"/>
  <c r="DA154" i="11"/>
  <c r="H8" i="6" s="1"/>
  <c r="F8" i="6"/>
  <c r="CY747" i="11"/>
  <c r="CY90" i="11"/>
  <c r="R90" i="11"/>
  <c r="CY317" i="11"/>
  <c r="CY513" i="11"/>
  <c r="R513" i="11"/>
  <c r="CY416" i="11"/>
  <c r="R416" i="11"/>
  <c r="CY454" i="11"/>
  <c r="R454" i="11"/>
  <c r="AH252" i="11"/>
  <c r="CX254" i="11" s="1"/>
  <c r="CX175" i="11" s="1"/>
  <c r="E9" i="6" s="1"/>
  <c r="Q252" i="11"/>
  <c r="Y697" i="11"/>
  <c r="DA693" i="11"/>
  <c r="AH697" i="11"/>
  <c r="Y603" i="11"/>
  <c r="DA599" i="11"/>
  <c r="AH603" i="11"/>
  <c r="Y650" i="11"/>
  <c r="DA646" i="11"/>
  <c r="AH650" i="11"/>
  <c r="Y744" i="11"/>
  <c r="DA740" i="11"/>
  <c r="Y251" i="11"/>
  <c r="DA247" i="11"/>
  <c r="AB357" i="11"/>
  <c r="AB364" i="11"/>
  <c r="AT364" i="11" s="1"/>
  <c r="CZ365" i="11" s="1"/>
  <c r="AA371" i="11" s="1"/>
  <c r="AB356" i="11"/>
  <c r="AB363" i="11"/>
  <c r="AT363" i="11" s="1"/>
  <c r="CX365" i="11" s="1"/>
  <c r="AA370" i="11" s="1"/>
  <c r="AB355" i="11"/>
  <c r="AB362" i="11"/>
  <c r="AT362" i="11" s="1"/>
  <c r="AL357" i="11"/>
  <c r="CZ358" i="11" s="1"/>
  <c r="AL355" i="11"/>
  <c r="AL356" i="11"/>
  <c r="CX358" i="11" s="1"/>
  <c r="DA46" i="11"/>
  <c r="DA4" i="11" s="1"/>
  <c r="H4" i="6" s="1"/>
  <c r="CY4" i="11"/>
  <c r="F4" i="6" s="1"/>
  <c r="CY256" i="11"/>
  <c r="F10" i="6" s="1"/>
  <c r="DA278" i="11"/>
  <c r="DA256" i="11" s="1"/>
  <c r="H10" i="6" s="1"/>
  <c r="Q125" i="11"/>
  <c r="AJ125" i="11"/>
  <c r="DA121" i="11"/>
  <c r="DA559" i="11"/>
  <c r="DA515" i="11" s="1"/>
  <c r="H17" i="6" s="1"/>
  <c r="CY515" i="11"/>
  <c r="F17" i="6" s="1"/>
  <c r="AI212" i="11"/>
  <c r="CY152" i="11"/>
  <c r="R152" i="11"/>
  <c r="AH251" i="11"/>
  <c r="Q251" i="11"/>
  <c r="DA212" i="11"/>
  <c r="R747" i="11" l="1"/>
  <c r="CY418" i="11"/>
  <c r="F14" i="6" s="1"/>
  <c r="DA454" i="11"/>
  <c r="DA418" i="11" s="1"/>
  <c r="H14" i="6" s="1"/>
  <c r="DA416" i="11"/>
  <c r="DA374" i="11" s="1"/>
  <c r="H13" i="6" s="1"/>
  <c r="CY374" i="11"/>
  <c r="F13" i="6" s="1"/>
  <c r="CY128" i="11"/>
  <c r="R128" i="11"/>
  <c r="CY653" i="11"/>
  <c r="R653" i="11"/>
  <c r="DA513" i="11"/>
  <c r="DA473" i="11" s="1"/>
  <c r="H16" i="6" s="1"/>
  <c r="CY473" i="11"/>
  <c r="F16" i="6" s="1"/>
  <c r="CY254" i="11"/>
  <c r="R254" i="11"/>
  <c r="CY280" i="11"/>
  <c r="F11" i="6" s="1"/>
  <c r="DA152" i="11"/>
  <c r="DA130" i="11" s="1"/>
  <c r="H7" i="6" s="1"/>
  <c r="CY130" i="11"/>
  <c r="F7" i="6" s="1"/>
  <c r="AI370" i="11"/>
  <c r="CX372" i="11" s="1"/>
  <c r="CX319" i="11" s="1"/>
  <c r="E12" i="6" s="1"/>
  <c r="Q370" i="11"/>
  <c r="CY606" i="11"/>
  <c r="R606" i="11"/>
  <c r="CY358" i="11"/>
  <c r="AH358" i="11"/>
  <c r="DA90" i="11"/>
  <c r="CY48" i="11"/>
  <c r="AI371" i="11"/>
  <c r="CZ372" i="11" s="1"/>
  <c r="CZ319" i="11" s="1"/>
  <c r="G12" i="6" s="1"/>
  <c r="Q371" i="11"/>
  <c r="AO365" i="11"/>
  <c r="CY365" i="11"/>
  <c r="R700" i="11"/>
  <c r="CY700" i="11"/>
  <c r="DA747" i="11"/>
  <c r="DA702" i="11" s="1"/>
  <c r="H21" i="6" s="1"/>
  <c r="CY702" i="11"/>
  <c r="F21" i="6" s="1"/>
  <c r="DA48" i="11" l="1"/>
  <c r="H5" i="6" s="1"/>
  <c r="F5" i="6"/>
  <c r="DA254" i="11"/>
  <c r="CY175" i="11"/>
  <c r="CY608" i="11"/>
  <c r="F19" i="6" s="1"/>
  <c r="DA653" i="11"/>
  <c r="DA608" i="11" s="1"/>
  <c r="H19" i="6" s="1"/>
  <c r="DA700" i="11"/>
  <c r="DA655" i="11" s="1"/>
  <c r="H20" i="6" s="1"/>
  <c r="CY655" i="11"/>
  <c r="F20" i="6" s="1"/>
  <c r="AI369" i="11"/>
  <c r="DA358" i="11"/>
  <c r="Q369" i="11"/>
  <c r="DA128" i="11"/>
  <c r="CY92" i="11"/>
  <c r="AA369" i="11"/>
  <c r="DA365" i="11"/>
  <c r="DA606" i="11"/>
  <c r="DA561" i="11" s="1"/>
  <c r="H18" i="6" s="1"/>
  <c r="CY561" i="11"/>
  <c r="F18" i="6" s="1"/>
  <c r="DA92" i="11" l="1"/>
  <c r="H6" i="6" s="1"/>
  <c r="F6" i="6"/>
  <c r="DA175" i="11"/>
  <c r="H9" i="6" s="1"/>
  <c r="F9" i="6"/>
  <c r="CY372" i="11"/>
  <c r="R372" i="11"/>
  <c r="CY319" i="11" l="1"/>
  <c r="F12" i="6" s="1"/>
  <c r="DA372" i="11"/>
  <c r="DA319" i="11" s="1"/>
  <c r="H12" i="6" s="1"/>
  <c r="I303" i="9" l="1"/>
  <c r="G303" i="9"/>
  <c r="H303" i="9" s="1"/>
  <c r="I301" i="9"/>
  <c r="G301" i="9"/>
  <c r="H301" i="9" s="1"/>
  <c r="I300" i="9"/>
  <c r="G300" i="9"/>
  <c r="H300" i="9" s="1"/>
  <c r="I299" i="9"/>
  <c r="J299" i="9" s="1"/>
  <c r="G299" i="9"/>
  <c r="I298" i="9"/>
  <c r="G298" i="9"/>
  <c r="I297" i="9"/>
  <c r="G297" i="9"/>
  <c r="I296" i="9"/>
  <c r="J296" i="9" s="1"/>
  <c r="G296" i="9"/>
  <c r="H296" i="9" s="1"/>
  <c r="I295" i="9"/>
  <c r="J295" i="9" s="1"/>
  <c r="G295" i="9"/>
  <c r="H295" i="9" s="1"/>
  <c r="I294" i="9"/>
  <c r="J294" i="9" s="1"/>
  <c r="G294" i="9"/>
  <c r="H294" i="9" s="1"/>
  <c r="I293" i="9"/>
  <c r="J293" i="9" s="1"/>
  <c r="G293" i="9"/>
  <c r="H293" i="9" s="1"/>
  <c r="I279" i="9"/>
  <c r="J279" i="9" s="1"/>
  <c r="G279" i="9"/>
  <c r="I277" i="9"/>
  <c r="J277" i="9" s="1"/>
  <c r="G277" i="9"/>
  <c r="I276" i="9"/>
  <c r="J276" i="9" s="1"/>
  <c r="G276" i="9"/>
  <c r="H276" i="9" s="1"/>
  <c r="I275" i="9"/>
  <c r="G275" i="9"/>
  <c r="I274" i="9"/>
  <c r="G274" i="9"/>
  <c r="H274" i="9" s="1"/>
  <c r="I273" i="9"/>
  <c r="J273" i="9" s="1"/>
  <c r="G273" i="9"/>
  <c r="H273" i="9" s="1"/>
  <c r="I272" i="9"/>
  <c r="J272" i="9" s="1"/>
  <c r="G272" i="9"/>
  <c r="H272" i="9" s="1"/>
  <c r="I271" i="9"/>
  <c r="J271" i="9" s="1"/>
  <c r="G271" i="9"/>
  <c r="H271" i="9" s="1"/>
  <c r="I270" i="9"/>
  <c r="J270" i="9" s="1"/>
  <c r="G270" i="9"/>
  <c r="H270" i="9" s="1"/>
  <c r="I269" i="9"/>
  <c r="J269" i="9" s="1"/>
  <c r="G269" i="9"/>
  <c r="H269" i="9" s="1"/>
  <c r="G246" i="9"/>
  <c r="H246" i="9" s="1"/>
  <c r="E246" i="9"/>
  <c r="G245" i="9"/>
  <c r="H245" i="9" s="1"/>
  <c r="E245" i="9"/>
  <c r="I197" i="9"/>
  <c r="J197" i="9" s="1"/>
  <c r="J219" i="9" s="1"/>
  <c r="I16" i="10" s="1"/>
  <c r="J16" i="10" s="1"/>
  <c r="G197" i="9"/>
  <c r="H197" i="9" s="1"/>
  <c r="H219" i="9" s="1"/>
  <c r="G16" i="10" s="1"/>
  <c r="H16" i="10" s="1"/>
  <c r="E197" i="9"/>
  <c r="I175" i="9"/>
  <c r="J175" i="9" s="1"/>
  <c r="G175" i="9"/>
  <c r="I103" i="9"/>
  <c r="J103" i="9" s="1"/>
  <c r="G103" i="9"/>
  <c r="H103" i="9" s="1"/>
  <c r="I88" i="9"/>
  <c r="J88" i="9" s="1"/>
  <c r="G88" i="9"/>
  <c r="E88" i="9"/>
  <c r="F88" i="9" s="1"/>
  <c r="I59" i="9"/>
  <c r="J59" i="9" s="1"/>
  <c r="G59" i="9"/>
  <c r="H59" i="9" s="1"/>
  <c r="E59" i="9"/>
  <c r="F59" i="9" s="1"/>
  <c r="I58" i="9"/>
  <c r="J58" i="9" s="1"/>
  <c r="G58" i="9"/>
  <c r="H58" i="9" s="1"/>
  <c r="E58" i="9"/>
  <c r="F58" i="9" s="1"/>
  <c r="I57" i="9"/>
  <c r="G57" i="9"/>
  <c r="I56" i="9"/>
  <c r="J56" i="9" s="1"/>
  <c r="G56" i="9"/>
  <c r="H56" i="9" s="1"/>
  <c r="E56" i="9"/>
  <c r="F56" i="9" s="1"/>
  <c r="I55" i="9"/>
  <c r="G55" i="9"/>
  <c r="E55" i="9"/>
  <c r="I54" i="9"/>
  <c r="J54" i="9" s="1"/>
  <c r="G54" i="9"/>
  <c r="H54" i="9" s="1"/>
  <c r="E54" i="9"/>
  <c r="F54" i="9" s="1"/>
  <c r="I53" i="9"/>
  <c r="J53" i="9" s="1"/>
  <c r="G53" i="9"/>
  <c r="H53" i="9" s="1"/>
  <c r="E53" i="9"/>
  <c r="G32" i="9"/>
  <c r="H32" i="9" s="1"/>
  <c r="E32" i="9"/>
  <c r="F32" i="9" s="1"/>
  <c r="I31" i="9"/>
  <c r="J31" i="9" s="1"/>
  <c r="G31" i="9"/>
  <c r="E31" i="9"/>
  <c r="F31" i="9" s="1"/>
  <c r="I30" i="9"/>
  <c r="G30" i="9"/>
  <c r="E30" i="9"/>
  <c r="F30" i="9" s="1"/>
  <c r="I29" i="9"/>
  <c r="J29" i="9" s="1"/>
  <c r="G29" i="9"/>
  <c r="H29" i="9" s="1"/>
  <c r="E29" i="9"/>
  <c r="F29" i="9" s="1"/>
  <c r="I818" i="7"/>
  <c r="G818" i="7"/>
  <c r="E818" i="7"/>
  <c r="I814" i="7"/>
  <c r="G814" i="7"/>
  <c r="E814" i="7"/>
  <c r="I813" i="7"/>
  <c r="G813" i="7"/>
  <c r="E813" i="7"/>
  <c r="I812" i="7"/>
  <c r="J812" i="7" s="1"/>
  <c r="G812" i="7"/>
  <c r="H812" i="7" s="1"/>
  <c r="I811" i="7"/>
  <c r="J811" i="7" s="1"/>
  <c r="G811" i="7"/>
  <c r="H811" i="7" s="1"/>
  <c r="I810" i="7"/>
  <c r="J810" i="7" s="1"/>
  <c r="G810" i="7"/>
  <c r="H810" i="7" s="1"/>
  <c r="I806" i="7"/>
  <c r="G806" i="7"/>
  <c r="E806" i="7"/>
  <c r="I802" i="7"/>
  <c r="G802" i="7"/>
  <c r="E802" i="7"/>
  <c r="I798" i="7"/>
  <c r="G798" i="7"/>
  <c r="E798" i="7"/>
  <c r="I794" i="7"/>
  <c r="G794" i="7"/>
  <c r="H794" i="7" s="1"/>
  <c r="E794" i="7"/>
  <c r="F794" i="7" s="1"/>
  <c r="I793" i="7"/>
  <c r="G793" i="7"/>
  <c r="E793" i="7"/>
  <c r="F793" i="7" s="1"/>
  <c r="F795" i="7" s="1"/>
  <c r="E117" i="8" s="1"/>
  <c r="E251" i="7" s="1"/>
  <c r="G789" i="7"/>
  <c r="H789" i="7" s="1"/>
  <c r="H790" i="7" s="1"/>
  <c r="F116" i="8" s="1"/>
  <c r="G224" i="7" s="1"/>
  <c r="H224" i="7" s="1"/>
  <c r="E789" i="7"/>
  <c r="F789" i="7" s="1"/>
  <c r="F790" i="7" s="1"/>
  <c r="I784" i="7"/>
  <c r="J784" i="7" s="1"/>
  <c r="G784" i="7"/>
  <c r="H784" i="7" s="1"/>
  <c r="E784" i="7"/>
  <c r="F784" i="7" s="1"/>
  <c r="I783" i="7"/>
  <c r="G783" i="7"/>
  <c r="E783" i="7"/>
  <c r="I782" i="7"/>
  <c r="G782" i="7"/>
  <c r="E782" i="7"/>
  <c r="I781" i="7"/>
  <c r="J781" i="7" s="1"/>
  <c r="G781" i="7"/>
  <c r="E781" i="7"/>
  <c r="I776" i="7"/>
  <c r="G776" i="7"/>
  <c r="E776" i="7"/>
  <c r="I775" i="7"/>
  <c r="G775" i="7"/>
  <c r="E775" i="7"/>
  <c r="I770" i="7"/>
  <c r="J770" i="7" s="1"/>
  <c r="G770" i="7"/>
  <c r="H770" i="7" s="1"/>
  <c r="E770" i="7"/>
  <c r="F770" i="7" s="1"/>
  <c r="I769" i="7"/>
  <c r="J769" i="7" s="1"/>
  <c r="G769" i="7"/>
  <c r="H769" i="7" s="1"/>
  <c r="E769" i="7"/>
  <c r="I768" i="7"/>
  <c r="G768" i="7"/>
  <c r="H768" i="7" s="1"/>
  <c r="E768" i="7"/>
  <c r="I767" i="7"/>
  <c r="G767" i="7"/>
  <c r="E767" i="7"/>
  <c r="I766" i="7"/>
  <c r="G766" i="7"/>
  <c r="E766" i="7"/>
  <c r="I764" i="7"/>
  <c r="G764" i="7"/>
  <c r="I763" i="7"/>
  <c r="G763" i="7"/>
  <c r="I762" i="7"/>
  <c r="J762" i="7" s="1"/>
  <c r="G762" i="7"/>
  <c r="H762" i="7" s="1"/>
  <c r="I757" i="7"/>
  <c r="J757" i="7" s="1"/>
  <c r="G757" i="7"/>
  <c r="H757" i="7" s="1"/>
  <c r="E757" i="7"/>
  <c r="F757" i="7" s="1"/>
  <c r="I756" i="7"/>
  <c r="J756" i="7" s="1"/>
  <c r="G756" i="7"/>
  <c r="E756" i="7"/>
  <c r="I755" i="7"/>
  <c r="G755" i="7"/>
  <c r="E755" i="7"/>
  <c r="I754" i="7"/>
  <c r="G754" i="7"/>
  <c r="E754" i="7"/>
  <c r="I753" i="7"/>
  <c r="G753" i="7"/>
  <c r="E753" i="7"/>
  <c r="I751" i="7"/>
  <c r="G751" i="7"/>
  <c r="I750" i="7"/>
  <c r="G750" i="7"/>
  <c r="H750" i="7" s="1"/>
  <c r="I749" i="7"/>
  <c r="J749" i="7" s="1"/>
  <c r="G749" i="7"/>
  <c r="H749" i="7" s="1"/>
  <c r="I745" i="7"/>
  <c r="J745" i="7" s="1"/>
  <c r="G745" i="7"/>
  <c r="H745" i="7" s="1"/>
  <c r="I744" i="7"/>
  <c r="J744" i="7" s="1"/>
  <c r="G744" i="7"/>
  <c r="I743" i="7"/>
  <c r="G743" i="7"/>
  <c r="I742" i="7"/>
  <c r="G742" i="7"/>
  <c r="I737" i="7"/>
  <c r="G737" i="7"/>
  <c r="I736" i="7"/>
  <c r="G736" i="7"/>
  <c r="I735" i="7"/>
  <c r="G735" i="7"/>
  <c r="H735" i="7" s="1"/>
  <c r="I734" i="7"/>
  <c r="J734" i="7" s="1"/>
  <c r="G734" i="7"/>
  <c r="I733" i="7"/>
  <c r="G733" i="7"/>
  <c r="H733" i="7" s="1"/>
  <c r="I732" i="7"/>
  <c r="G732" i="7"/>
  <c r="H732" i="7" s="1"/>
  <c r="I727" i="7"/>
  <c r="J727" i="7" s="1"/>
  <c r="G727" i="7"/>
  <c r="H727" i="7" s="1"/>
  <c r="I726" i="7"/>
  <c r="J726" i="7" s="1"/>
  <c r="G726" i="7"/>
  <c r="I721" i="7"/>
  <c r="G721" i="7"/>
  <c r="I720" i="7"/>
  <c r="G720" i="7"/>
  <c r="I686" i="7"/>
  <c r="J686" i="7" s="1"/>
  <c r="G686" i="7"/>
  <c r="H686" i="7" s="1"/>
  <c r="E686" i="7"/>
  <c r="I685" i="7"/>
  <c r="G685" i="7"/>
  <c r="E685" i="7"/>
  <c r="F685" i="7" s="1"/>
  <c r="I680" i="7"/>
  <c r="G680" i="7"/>
  <c r="E680" i="7"/>
  <c r="I679" i="7"/>
  <c r="J679" i="7" s="1"/>
  <c r="G679" i="7"/>
  <c r="E679" i="7"/>
  <c r="I674" i="7"/>
  <c r="J674" i="7" s="1"/>
  <c r="G674" i="7"/>
  <c r="H674" i="7" s="1"/>
  <c r="E674" i="7"/>
  <c r="F674" i="7" s="1"/>
  <c r="I673" i="7"/>
  <c r="G673" i="7"/>
  <c r="H673" i="7" s="1"/>
  <c r="E673" i="7"/>
  <c r="I668" i="7"/>
  <c r="J668" i="7" s="1"/>
  <c r="G668" i="7"/>
  <c r="H668" i="7" s="1"/>
  <c r="E668" i="7"/>
  <c r="F668" i="7" s="1"/>
  <c r="I667" i="7"/>
  <c r="J667" i="7" s="1"/>
  <c r="G667" i="7"/>
  <c r="E667" i="7"/>
  <c r="I662" i="7"/>
  <c r="J662" i="7" s="1"/>
  <c r="G662" i="7"/>
  <c r="H662" i="7" s="1"/>
  <c r="I661" i="7"/>
  <c r="G661" i="7"/>
  <c r="I660" i="7"/>
  <c r="G660" i="7"/>
  <c r="I659" i="7"/>
  <c r="G659" i="7"/>
  <c r="I658" i="7"/>
  <c r="J658" i="7" s="1"/>
  <c r="G658" i="7"/>
  <c r="H658" i="7" s="1"/>
  <c r="I657" i="7"/>
  <c r="J657" i="7" s="1"/>
  <c r="G657" i="7"/>
  <c r="I651" i="7"/>
  <c r="J651" i="7" s="1"/>
  <c r="G651" i="7"/>
  <c r="H651" i="7" s="1"/>
  <c r="I646" i="7"/>
  <c r="J646" i="7" s="1"/>
  <c r="G646" i="7"/>
  <c r="H646" i="7" s="1"/>
  <c r="I641" i="7"/>
  <c r="J641" i="7" s="1"/>
  <c r="G641" i="7"/>
  <c r="H641" i="7" s="1"/>
  <c r="I637" i="7"/>
  <c r="G637" i="7"/>
  <c r="I636" i="7"/>
  <c r="G636" i="7"/>
  <c r="I635" i="7"/>
  <c r="G635" i="7"/>
  <c r="I634" i="7"/>
  <c r="G634" i="7"/>
  <c r="I633" i="7"/>
  <c r="G633" i="7"/>
  <c r="I632" i="7"/>
  <c r="J632" i="7" s="1"/>
  <c r="G632" i="7"/>
  <c r="H632" i="7" s="1"/>
  <c r="I631" i="7"/>
  <c r="J631" i="7" s="1"/>
  <c r="G631" i="7"/>
  <c r="I630" i="7"/>
  <c r="J630" i="7" s="1"/>
  <c r="G630" i="7"/>
  <c r="H630" i="7" s="1"/>
  <c r="I629" i="7"/>
  <c r="J629" i="7" s="1"/>
  <c r="G629" i="7"/>
  <c r="H629" i="7" s="1"/>
  <c r="I628" i="7"/>
  <c r="J628" i="7" s="1"/>
  <c r="G628" i="7"/>
  <c r="H628" i="7" s="1"/>
  <c r="E628" i="7"/>
  <c r="I627" i="7"/>
  <c r="G627" i="7"/>
  <c r="E627" i="7"/>
  <c r="I623" i="7"/>
  <c r="G623" i="7"/>
  <c r="E623" i="7"/>
  <c r="I622" i="7"/>
  <c r="J622" i="7" s="1"/>
  <c r="G622" i="7"/>
  <c r="E622" i="7"/>
  <c r="I606" i="7"/>
  <c r="J606" i="7" s="1"/>
  <c r="G606" i="7"/>
  <c r="H606" i="7" s="1"/>
  <c r="E606" i="7"/>
  <c r="F606" i="7" s="1"/>
  <c r="I605" i="7"/>
  <c r="G605" i="7"/>
  <c r="H605" i="7" s="1"/>
  <c r="E605" i="7"/>
  <c r="F605" i="7" s="1"/>
  <c r="I599" i="7"/>
  <c r="J599" i="7" s="1"/>
  <c r="G599" i="7"/>
  <c r="H599" i="7" s="1"/>
  <c r="E599" i="7"/>
  <c r="F599" i="7" s="1"/>
  <c r="I598" i="7"/>
  <c r="J598" i="7" s="1"/>
  <c r="G598" i="7"/>
  <c r="E598" i="7"/>
  <c r="I592" i="7"/>
  <c r="G592" i="7"/>
  <c r="H592" i="7" s="1"/>
  <c r="E592" i="7"/>
  <c r="I591" i="7"/>
  <c r="G591" i="7"/>
  <c r="E591" i="7"/>
  <c r="F591" i="7" s="1"/>
  <c r="I586" i="7"/>
  <c r="G586" i="7"/>
  <c r="E586" i="7"/>
  <c r="F586" i="7" s="1"/>
  <c r="I585" i="7"/>
  <c r="J585" i="7" s="1"/>
  <c r="G585" i="7"/>
  <c r="K585" i="7" s="1"/>
  <c r="E585" i="7"/>
  <c r="I579" i="7"/>
  <c r="J579" i="7" s="1"/>
  <c r="G579" i="7"/>
  <c r="H579" i="7" s="1"/>
  <c r="E579" i="7"/>
  <c r="F579" i="7" s="1"/>
  <c r="I578" i="7"/>
  <c r="J578" i="7" s="1"/>
  <c r="G578" i="7"/>
  <c r="H578" i="7" s="1"/>
  <c r="E578" i="7"/>
  <c r="F578" i="7" s="1"/>
  <c r="I577" i="7"/>
  <c r="G577" i="7"/>
  <c r="E577" i="7"/>
  <c r="I571" i="7"/>
  <c r="J571" i="7" s="1"/>
  <c r="G571" i="7"/>
  <c r="E571" i="7"/>
  <c r="I570" i="7"/>
  <c r="G570" i="7"/>
  <c r="E570" i="7"/>
  <c r="I566" i="7"/>
  <c r="G566" i="7"/>
  <c r="E566" i="7"/>
  <c r="F566" i="7" s="1"/>
  <c r="I564" i="7"/>
  <c r="J564" i="7" s="1"/>
  <c r="G564" i="7"/>
  <c r="G563" i="7"/>
  <c r="H563" i="7" s="1"/>
  <c r="E563" i="7"/>
  <c r="F563" i="7" s="1"/>
  <c r="I559" i="7"/>
  <c r="J559" i="7" s="1"/>
  <c r="G559" i="7"/>
  <c r="E559" i="7"/>
  <c r="F559" i="7" s="1"/>
  <c r="I557" i="7"/>
  <c r="G557" i="7"/>
  <c r="G556" i="7"/>
  <c r="E556" i="7"/>
  <c r="I551" i="7"/>
  <c r="G551" i="7"/>
  <c r="E551" i="7"/>
  <c r="I550" i="7"/>
  <c r="G550" i="7"/>
  <c r="E550" i="7"/>
  <c r="I545" i="7"/>
  <c r="G545" i="7"/>
  <c r="E545" i="7"/>
  <c r="F545" i="7" s="1"/>
  <c r="I544" i="7"/>
  <c r="J544" i="7" s="1"/>
  <c r="G544" i="7"/>
  <c r="E544" i="7"/>
  <c r="F544" i="7" s="1"/>
  <c r="I540" i="7"/>
  <c r="J540" i="7" s="1"/>
  <c r="G540" i="7"/>
  <c r="H540" i="7" s="1"/>
  <c r="I539" i="7"/>
  <c r="G539" i="7"/>
  <c r="H539" i="7" s="1"/>
  <c r="I533" i="7"/>
  <c r="J533" i="7" s="1"/>
  <c r="G533" i="7"/>
  <c r="E533" i="7"/>
  <c r="I528" i="7"/>
  <c r="G528" i="7"/>
  <c r="E528" i="7"/>
  <c r="I527" i="7"/>
  <c r="G527" i="7"/>
  <c r="E527" i="7"/>
  <c r="F527" i="7" s="1"/>
  <c r="I522" i="7"/>
  <c r="G522" i="7"/>
  <c r="E522" i="7"/>
  <c r="I521" i="7"/>
  <c r="J521" i="7" s="1"/>
  <c r="G521" i="7"/>
  <c r="H521" i="7" s="1"/>
  <c r="E521" i="7"/>
  <c r="I517" i="7"/>
  <c r="J517" i="7" s="1"/>
  <c r="G517" i="7"/>
  <c r="H517" i="7" s="1"/>
  <c r="E517" i="7"/>
  <c r="F517" i="7" s="1"/>
  <c r="I515" i="7"/>
  <c r="G515" i="7"/>
  <c r="G514" i="7"/>
  <c r="H514" i="7" s="1"/>
  <c r="E514" i="7"/>
  <c r="I510" i="7"/>
  <c r="G510" i="7"/>
  <c r="E510" i="7"/>
  <c r="F510" i="7" s="1"/>
  <c r="I508" i="7"/>
  <c r="G508" i="7"/>
  <c r="G507" i="7"/>
  <c r="E507" i="7"/>
  <c r="F507" i="7" s="1"/>
  <c r="I502" i="7"/>
  <c r="G502" i="7"/>
  <c r="E502" i="7"/>
  <c r="I501" i="7"/>
  <c r="J501" i="7" s="1"/>
  <c r="G501" i="7"/>
  <c r="H501" i="7" s="1"/>
  <c r="E501" i="7"/>
  <c r="I497" i="7"/>
  <c r="J497" i="7" s="1"/>
  <c r="G497" i="7"/>
  <c r="E497" i="7"/>
  <c r="I496" i="7"/>
  <c r="J496" i="7" s="1"/>
  <c r="G496" i="7"/>
  <c r="H496" i="7" s="1"/>
  <c r="I495" i="7"/>
  <c r="J495" i="7" s="1"/>
  <c r="G495" i="7"/>
  <c r="I491" i="7"/>
  <c r="G491" i="7"/>
  <c r="E491" i="7"/>
  <c r="F491" i="7" s="1"/>
  <c r="I489" i="7"/>
  <c r="G489" i="7"/>
  <c r="G488" i="7"/>
  <c r="E488" i="7"/>
  <c r="I484" i="7"/>
  <c r="G484" i="7"/>
  <c r="E484" i="7"/>
  <c r="F484" i="7" s="1"/>
  <c r="I482" i="7"/>
  <c r="J482" i="7" s="1"/>
  <c r="G482" i="7"/>
  <c r="H482" i="7" s="1"/>
  <c r="G481" i="7"/>
  <c r="E481" i="7"/>
  <c r="F481" i="7" s="1"/>
  <c r="I477" i="7"/>
  <c r="J477" i="7" s="1"/>
  <c r="G477" i="7"/>
  <c r="H477" i="7" s="1"/>
  <c r="E477" i="7"/>
  <c r="I475" i="7"/>
  <c r="J475" i="7" s="1"/>
  <c r="G475" i="7"/>
  <c r="H475" i="7" s="1"/>
  <c r="G474" i="7"/>
  <c r="E474" i="7"/>
  <c r="G470" i="7"/>
  <c r="E470" i="7"/>
  <c r="I465" i="7"/>
  <c r="G465" i="7"/>
  <c r="E465" i="7"/>
  <c r="I464" i="7"/>
  <c r="G464" i="7"/>
  <c r="E464" i="7"/>
  <c r="I463" i="7"/>
  <c r="J463" i="7" s="1"/>
  <c r="G463" i="7"/>
  <c r="H463" i="7" s="1"/>
  <c r="E463" i="7"/>
  <c r="F463" i="7" s="1"/>
  <c r="I462" i="7"/>
  <c r="G462" i="7"/>
  <c r="H462" i="7" s="1"/>
  <c r="E462" i="7"/>
  <c r="F462" i="7" s="1"/>
  <c r="I461" i="7"/>
  <c r="G461" i="7"/>
  <c r="H461" i="7" s="1"/>
  <c r="E461" i="7"/>
  <c r="F461" i="7" s="1"/>
  <c r="I459" i="7"/>
  <c r="J459" i="7" s="1"/>
  <c r="G459" i="7"/>
  <c r="I458" i="7"/>
  <c r="G458" i="7"/>
  <c r="I457" i="7"/>
  <c r="G457" i="7"/>
  <c r="I452" i="7"/>
  <c r="G452" i="7"/>
  <c r="E452" i="7"/>
  <c r="F452" i="7" s="1"/>
  <c r="I451" i="7"/>
  <c r="G451" i="7"/>
  <c r="E451" i="7"/>
  <c r="F451" i="7" s="1"/>
  <c r="I450" i="7"/>
  <c r="G450" i="7"/>
  <c r="H450" i="7" s="1"/>
  <c r="E450" i="7"/>
  <c r="I449" i="7"/>
  <c r="J449" i="7" s="1"/>
  <c r="G449" i="7"/>
  <c r="H449" i="7" s="1"/>
  <c r="E449" i="7"/>
  <c r="F449" i="7" s="1"/>
  <c r="I448" i="7"/>
  <c r="J448" i="7" s="1"/>
  <c r="G448" i="7"/>
  <c r="E448" i="7"/>
  <c r="K448" i="7" s="1"/>
  <c r="I446" i="7"/>
  <c r="G446" i="7"/>
  <c r="I445" i="7"/>
  <c r="G445" i="7"/>
  <c r="H445" i="7" s="1"/>
  <c r="I444" i="7"/>
  <c r="G444" i="7"/>
  <c r="I439" i="7"/>
  <c r="G439" i="7"/>
  <c r="H439" i="7" s="1"/>
  <c r="E439" i="7"/>
  <c r="I438" i="7"/>
  <c r="G438" i="7"/>
  <c r="H438" i="7" s="1"/>
  <c r="E438" i="7"/>
  <c r="F438" i="7" s="1"/>
  <c r="I432" i="7"/>
  <c r="J432" i="7" s="1"/>
  <c r="G432" i="7"/>
  <c r="H432" i="7" s="1"/>
  <c r="I431" i="7"/>
  <c r="J431" i="7" s="1"/>
  <c r="G431" i="7"/>
  <c r="H431" i="7" s="1"/>
  <c r="I426" i="7"/>
  <c r="J426" i="7" s="1"/>
  <c r="G426" i="7"/>
  <c r="H426" i="7" s="1"/>
  <c r="E426" i="7"/>
  <c r="F426" i="7" s="1"/>
  <c r="I425" i="7"/>
  <c r="J425" i="7" s="1"/>
  <c r="G425" i="7"/>
  <c r="E425" i="7"/>
  <c r="I420" i="7"/>
  <c r="G420" i="7"/>
  <c r="H420" i="7" s="1"/>
  <c r="E420" i="7"/>
  <c r="I419" i="7"/>
  <c r="G419" i="7"/>
  <c r="E419" i="7"/>
  <c r="I403" i="7"/>
  <c r="G403" i="7"/>
  <c r="E403" i="7"/>
  <c r="F403" i="7" s="1"/>
  <c r="I402" i="7"/>
  <c r="G402" i="7"/>
  <c r="H402" i="7" s="1"/>
  <c r="E402" i="7"/>
  <c r="F402" i="7" s="1"/>
  <c r="I398" i="7"/>
  <c r="J398" i="7" s="1"/>
  <c r="G398" i="7"/>
  <c r="E398" i="7"/>
  <c r="F398" i="7" s="1"/>
  <c r="I397" i="7"/>
  <c r="J397" i="7" s="1"/>
  <c r="G397" i="7"/>
  <c r="H397" i="7" s="1"/>
  <c r="E397" i="7"/>
  <c r="F397" i="7" s="1"/>
  <c r="I393" i="7"/>
  <c r="G393" i="7"/>
  <c r="E393" i="7"/>
  <c r="I391" i="7"/>
  <c r="G391" i="7"/>
  <c r="G390" i="7"/>
  <c r="E390" i="7"/>
  <c r="I386" i="7"/>
  <c r="G386" i="7"/>
  <c r="E386" i="7"/>
  <c r="I384" i="7"/>
  <c r="J384" i="7" s="1"/>
  <c r="G384" i="7"/>
  <c r="H384" i="7" s="1"/>
  <c r="G383" i="7"/>
  <c r="H383" i="7" s="1"/>
  <c r="E383" i="7"/>
  <c r="F383" i="7" s="1"/>
  <c r="G379" i="7"/>
  <c r="H379" i="7" s="1"/>
  <c r="H380" i="7" s="1"/>
  <c r="F55" i="8" s="1"/>
  <c r="E379" i="7"/>
  <c r="F379" i="7" s="1"/>
  <c r="F380" i="7" s="1"/>
  <c r="I375" i="7"/>
  <c r="G375" i="7"/>
  <c r="H375" i="7" s="1"/>
  <c r="E375" i="7"/>
  <c r="F375" i="7" s="1"/>
  <c r="I373" i="7"/>
  <c r="J373" i="7" s="1"/>
  <c r="G373" i="7"/>
  <c r="G372" i="7"/>
  <c r="E372" i="7"/>
  <c r="I368" i="7"/>
  <c r="G368" i="7"/>
  <c r="E368" i="7"/>
  <c r="F368" i="7" s="1"/>
  <c r="I366" i="7"/>
  <c r="G366" i="7"/>
  <c r="H366" i="7" s="1"/>
  <c r="G365" i="7"/>
  <c r="E365" i="7"/>
  <c r="I361" i="7"/>
  <c r="J361" i="7" s="1"/>
  <c r="G361" i="7"/>
  <c r="H361" i="7" s="1"/>
  <c r="E361" i="7"/>
  <c r="F361" i="7" s="1"/>
  <c r="I359" i="7"/>
  <c r="J359" i="7" s="1"/>
  <c r="G359" i="7"/>
  <c r="H359" i="7" s="1"/>
  <c r="G358" i="7"/>
  <c r="H358" i="7" s="1"/>
  <c r="E358" i="7"/>
  <c r="I354" i="7"/>
  <c r="J354" i="7" s="1"/>
  <c r="G354" i="7"/>
  <c r="H354" i="7" s="1"/>
  <c r="E354" i="7"/>
  <c r="F354" i="7" s="1"/>
  <c r="I352" i="7"/>
  <c r="G352" i="7"/>
  <c r="G351" i="7"/>
  <c r="E351" i="7"/>
  <c r="F351" i="7" s="1"/>
  <c r="I347" i="7"/>
  <c r="G347" i="7"/>
  <c r="E347" i="7"/>
  <c r="I345" i="7"/>
  <c r="J345" i="7" s="1"/>
  <c r="G345" i="7"/>
  <c r="G344" i="7"/>
  <c r="E344" i="7"/>
  <c r="F344" i="7" s="1"/>
  <c r="I340" i="7"/>
  <c r="J340" i="7" s="1"/>
  <c r="G340" i="7"/>
  <c r="H340" i="7" s="1"/>
  <c r="E340" i="7"/>
  <c r="F340" i="7" s="1"/>
  <c r="I338" i="7"/>
  <c r="J338" i="7" s="1"/>
  <c r="G338" i="7"/>
  <c r="H338" i="7" s="1"/>
  <c r="G337" i="7"/>
  <c r="E337" i="7"/>
  <c r="F337" i="7" s="1"/>
  <c r="I333" i="7"/>
  <c r="J333" i="7" s="1"/>
  <c r="G333" i="7"/>
  <c r="H333" i="7" s="1"/>
  <c r="E333" i="7"/>
  <c r="I331" i="7"/>
  <c r="G331" i="7"/>
  <c r="G330" i="7"/>
  <c r="H330" i="7" s="1"/>
  <c r="E330" i="7"/>
  <c r="I326" i="7"/>
  <c r="G326" i="7"/>
  <c r="E326" i="7"/>
  <c r="I324" i="7"/>
  <c r="G324" i="7"/>
  <c r="G323" i="7"/>
  <c r="H323" i="7" s="1"/>
  <c r="E323" i="7"/>
  <c r="F323" i="7" s="1"/>
  <c r="I319" i="7"/>
  <c r="J319" i="7" s="1"/>
  <c r="G319" i="7"/>
  <c r="H319" i="7" s="1"/>
  <c r="E319" i="7"/>
  <c r="F319" i="7" s="1"/>
  <c r="I317" i="7"/>
  <c r="J317" i="7" s="1"/>
  <c r="G317" i="7"/>
  <c r="G316" i="7"/>
  <c r="H316" i="7" s="1"/>
  <c r="E316" i="7"/>
  <c r="F316" i="7" s="1"/>
  <c r="G312" i="7"/>
  <c r="H312" i="7" s="1"/>
  <c r="H313" i="7" s="1"/>
  <c r="F45" i="8" s="1"/>
  <c r="E312" i="7"/>
  <c r="G308" i="7"/>
  <c r="E308" i="7"/>
  <c r="I304" i="7"/>
  <c r="G304" i="7"/>
  <c r="E304" i="7"/>
  <c r="I302" i="7"/>
  <c r="G302" i="7"/>
  <c r="G301" i="7"/>
  <c r="E301" i="7"/>
  <c r="G297" i="7"/>
  <c r="H297" i="7" s="1"/>
  <c r="H298" i="7" s="1"/>
  <c r="F42" i="8" s="1"/>
  <c r="E297" i="7"/>
  <c r="F297" i="7" s="1"/>
  <c r="F298" i="7" s="1"/>
  <c r="I293" i="7"/>
  <c r="J293" i="7" s="1"/>
  <c r="G293" i="7"/>
  <c r="E293" i="7"/>
  <c r="I291" i="7"/>
  <c r="J291" i="7" s="1"/>
  <c r="G291" i="7"/>
  <c r="H291" i="7" s="1"/>
  <c r="G290" i="7"/>
  <c r="H290" i="7" s="1"/>
  <c r="E290" i="7"/>
  <c r="F290" i="7" s="1"/>
  <c r="I284" i="7"/>
  <c r="J284" i="7" s="1"/>
  <c r="G284" i="7"/>
  <c r="E284" i="7"/>
  <c r="I283" i="7"/>
  <c r="G283" i="7"/>
  <c r="E283" i="7"/>
  <c r="I277" i="7"/>
  <c r="G277" i="7"/>
  <c r="E277" i="7"/>
  <c r="F277" i="7" s="1"/>
  <c r="I276" i="7"/>
  <c r="G276" i="7"/>
  <c r="E276" i="7"/>
  <c r="F276" i="7" s="1"/>
  <c r="I272" i="7"/>
  <c r="J272" i="7" s="1"/>
  <c r="G272" i="7"/>
  <c r="H272" i="7" s="1"/>
  <c r="G271" i="7"/>
  <c r="H271" i="7" s="1"/>
  <c r="E271" i="7"/>
  <c r="G270" i="7"/>
  <c r="E270" i="7"/>
  <c r="G269" i="7"/>
  <c r="H269" i="7" s="1"/>
  <c r="E269" i="7"/>
  <c r="F269" i="7" s="1"/>
  <c r="I264" i="7"/>
  <c r="J264" i="7" s="1"/>
  <c r="G264" i="7"/>
  <c r="I260" i="7"/>
  <c r="G260" i="7"/>
  <c r="I253" i="7"/>
  <c r="J253" i="7" s="1"/>
  <c r="G253" i="7"/>
  <c r="I252" i="7"/>
  <c r="G252" i="7"/>
  <c r="I250" i="7"/>
  <c r="G250" i="7"/>
  <c r="I249" i="7"/>
  <c r="G249" i="7"/>
  <c r="H249" i="7" s="1"/>
  <c r="I248" i="7"/>
  <c r="J248" i="7" s="1"/>
  <c r="G248" i="7"/>
  <c r="H248" i="7" s="1"/>
  <c r="I238" i="7"/>
  <c r="G238" i="7"/>
  <c r="I237" i="7"/>
  <c r="G237" i="7"/>
  <c r="I236" i="7"/>
  <c r="G236" i="7"/>
  <c r="H236" i="7" s="1"/>
  <c r="I232" i="7"/>
  <c r="J232" i="7" s="1"/>
  <c r="J233" i="7" s="1"/>
  <c r="G33" i="8" s="1"/>
  <c r="I153" i="9" s="1"/>
  <c r="J153" i="9" s="1"/>
  <c r="G232" i="7"/>
  <c r="E232" i="7"/>
  <c r="I228" i="7"/>
  <c r="G228" i="7"/>
  <c r="H228" i="7" s="1"/>
  <c r="H229" i="7" s="1"/>
  <c r="F32" i="8" s="1"/>
  <c r="G152" i="9" s="1"/>
  <c r="H152" i="9" s="1"/>
  <c r="E228" i="7"/>
  <c r="I221" i="7"/>
  <c r="G221" i="7"/>
  <c r="E221" i="7"/>
  <c r="I220" i="7"/>
  <c r="G220" i="7"/>
  <c r="E220" i="7"/>
  <c r="I216" i="7"/>
  <c r="J216" i="7" s="1"/>
  <c r="G216" i="7"/>
  <c r="H216" i="7" s="1"/>
  <c r="E216" i="7"/>
  <c r="I215" i="7"/>
  <c r="G215" i="7"/>
  <c r="H215" i="7" s="1"/>
  <c r="E215" i="7"/>
  <c r="I211" i="7"/>
  <c r="J211" i="7" s="1"/>
  <c r="G211" i="7"/>
  <c r="H211" i="7" s="1"/>
  <c r="E211" i="7"/>
  <c r="F211" i="7" s="1"/>
  <c r="I209" i="7"/>
  <c r="G209" i="7"/>
  <c r="E209" i="7"/>
  <c r="I205" i="7"/>
  <c r="G205" i="7"/>
  <c r="I204" i="7"/>
  <c r="G204" i="7"/>
  <c r="I203" i="7"/>
  <c r="G203" i="7"/>
  <c r="I202" i="7"/>
  <c r="G202" i="7"/>
  <c r="H202" i="7" s="1"/>
  <c r="I194" i="7"/>
  <c r="J194" i="7" s="1"/>
  <c r="G194" i="7"/>
  <c r="H194" i="7" s="1"/>
  <c r="I193" i="7"/>
  <c r="G193" i="7"/>
  <c r="I192" i="7"/>
  <c r="J192" i="7" s="1"/>
  <c r="G192" i="7"/>
  <c r="H192" i="7" s="1"/>
  <c r="I191" i="7"/>
  <c r="J191" i="7" s="1"/>
  <c r="G191" i="7"/>
  <c r="H191" i="7" s="1"/>
  <c r="I179" i="7"/>
  <c r="J179" i="7" s="1"/>
  <c r="G179" i="7"/>
  <c r="H179" i="7" s="1"/>
  <c r="I170" i="7"/>
  <c r="G170" i="7"/>
  <c r="I169" i="7"/>
  <c r="G169" i="7"/>
  <c r="I168" i="7"/>
  <c r="G168" i="7"/>
  <c r="I164" i="7"/>
  <c r="J164" i="7" s="1"/>
  <c r="G164" i="7"/>
  <c r="I163" i="7"/>
  <c r="J163" i="7" s="1"/>
  <c r="G163" i="7"/>
  <c r="H163" i="7" s="1"/>
  <c r="I157" i="7"/>
  <c r="J157" i="7" s="1"/>
  <c r="G157" i="7"/>
  <c r="H157" i="7" s="1"/>
  <c r="I156" i="7"/>
  <c r="G156" i="7"/>
  <c r="G148" i="7"/>
  <c r="I145" i="7"/>
  <c r="J145" i="7" s="1"/>
  <c r="G145" i="7"/>
  <c r="H145" i="7" s="1"/>
  <c r="I144" i="7"/>
  <c r="J144" i="7" s="1"/>
  <c r="G144" i="7"/>
  <c r="H144" i="7" s="1"/>
  <c r="I137" i="7"/>
  <c r="G137" i="7"/>
  <c r="I136" i="7"/>
  <c r="G136" i="7"/>
  <c r="H136" i="7" s="1"/>
  <c r="I135" i="7"/>
  <c r="G135" i="7"/>
  <c r="I134" i="7"/>
  <c r="G134" i="7"/>
  <c r="H134" i="7" s="1"/>
  <c r="I133" i="7"/>
  <c r="G133" i="7"/>
  <c r="H133" i="7" s="1"/>
  <c r="I125" i="7"/>
  <c r="J125" i="7" s="1"/>
  <c r="G125" i="7"/>
  <c r="H125" i="7" s="1"/>
  <c r="I120" i="7"/>
  <c r="J120" i="7" s="1"/>
  <c r="G120" i="7"/>
  <c r="I115" i="7"/>
  <c r="G115" i="7"/>
  <c r="E115" i="7"/>
  <c r="I114" i="7"/>
  <c r="G114" i="7"/>
  <c r="H114" i="7" s="1"/>
  <c r="I110" i="7"/>
  <c r="G110" i="7"/>
  <c r="H110" i="7" s="1"/>
  <c r="E110" i="7"/>
  <c r="I108" i="7"/>
  <c r="G108" i="7"/>
  <c r="H108" i="7" s="1"/>
  <c r="I107" i="7"/>
  <c r="G107" i="7"/>
  <c r="I106" i="7"/>
  <c r="G106" i="7"/>
  <c r="I105" i="7"/>
  <c r="G105" i="7"/>
  <c r="H105" i="7" s="1"/>
  <c r="I101" i="7"/>
  <c r="J101" i="7" s="1"/>
  <c r="G101" i="7"/>
  <c r="H101" i="7" s="1"/>
  <c r="E101" i="7"/>
  <c r="I99" i="7"/>
  <c r="G99" i="7"/>
  <c r="I98" i="7"/>
  <c r="J98" i="7" s="1"/>
  <c r="G98" i="7"/>
  <c r="H98" i="7" s="1"/>
  <c r="I97" i="7"/>
  <c r="G97" i="7"/>
  <c r="H97" i="7" s="1"/>
  <c r="I96" i="7"/>
  <c r="J96" i="7" s="1"/>
  <c r="G96" i="7"/>
  <c r="I92" i="7"/>
  <c r="J92" i="7" s="1"/>
  <c r="G92" i="7"/>
  <c r="E92" i="7"/>
  <c r="I90" i="7"/>
  <c r="G90" i="7"/>
  <c r="I89" i="7"/>
  <c r="G89" i="7"/>
  <c r="I88" i="7"/>
  <c r="G88" i="7"/>
  <c r="H88" i="7" s="1"/>
  <c r="I87" i="7"/>
  <c r="J87" i="7" s="1"/>
  <c r="G87" i="7"/>
  <c r="H87" i="7" s="1"/>
  <c r="I83" i="7"/>
  <c r="J83" i="7" s="1"/>
  <c r="G83" i="7"/>
  <c r="H83" i="7" s="1"/>
  <c r="E83" i="7"/>
  <c r="I81" i="7"/>
  <c r="J81" i="7" s="1"/>
  <c r="G81" i="7"/>
  <c r="I80" i="7"/>
  <c r="G80" i="7"/>
  <c r="H80" i="7" s="1"/>
  <c r="I79" i="7"/>
  <c r="G79" i="7"/>
  <c r="I78" i="7"/>
  <c r="G78" i="7"/>
  <c r="I74" i="7"/>
  <c r="G74" i="7"/>
  <c r="H74" i="7" s="1"/>
  <c r="E74" i="7"/>
  <c r="K74" i="7" s="1"/>
  <c r="I72" i="7"/>
  <c r="G72" i="7"/>
  <c r="H72" i="7" s="1"/>
  <c r="I71" i="7"/>
  <c r="G71" i="7"/>
  <c r="H71" i="7" s="1"/>
  <c r="I70" i="7"/>
  <c r="J70" i="7" s="1"/>
  <c r="G70" i="7"/>
  <c r="H70" i="7" s="1"/>
  <c r="I69" i="7"/>
  <c r="J69" i="7" s="1"/>
  <c r="G69" i="7"/>
  <c r="H69" i="7" s="1"/>
  <c r="I50" i="7"/>
  <c r="J50" i="7" s="1"/>
  <c r="G50" i="7"/>
  <c r="I49" i="7"/>
  <c r="J49" i="7" s="1"/>
  <c r="G49" i="7"/>
  <c r="H49" i="7" s="1"/>
  <c r="E49" i="7"/>
  <c r="F49" i="7" s="1"/>
  <c r="I48" i="7"/>
  <c r="J48" i="7" s="1"/>
  <c r="G48" i="7"/>
  <c r="I47" i="7"/>
  <c r="J47" i="7" s="1"/>
  <c r="G47" i="7"/>
  <c r="H47" i="7" s="1"/>
  <c r="E47" i="7"/>
  <c r="F47" i="7" s="1"/>
  <c r="I43" i="7"/>
  <c r="G43" i="7"/>
  <c r="I42" i="7"/>
  <c r="G42" i="7"/>
  <c r="E42" i="7"/>
  <c r="F42" i="7" s="1"/>
  <c r="I38" i="7"/>
  <c r="J38" i="7" s="1"/>
  <c r="G38" i="7"/>
  <c r="H38" i="7" s="1"/>
  <c r="I34" i="7"/>
  <c r="J34" i="7" s="1"/>
  <c r="G34" i="7"/>
  <c r="H34" i="7" s="1"/>
  <c r="I33" i="7"/>
  <c r="G33" i="7"/>
  <c r="I32" i="7"/>
  <c r="G32" i="7"/>
  <c r="I26" i="7"/>
  <c r="J26" i="7" s="1"/>
  <c r="G26" i="7"/>
  <c r="H26" i="7" s="1"/>
  <c r="I20" i="7"/>
  <c r="J20" i="7" s="1"/>
  <c r="G20" i="7"/>
  <c r="E20" i="7"/>
  <c r="I13" i="7"/>
  <c r="G13" i="7"/>
  <c r="H13" i="7" s="1"/>
  <c r="I9" i="7"/>
  <c r="G9" i="7"/>
  <c r="E9" i="7"/>
  <c r="I8" i="7"/>
  <c r="G8" i="7"/>
  <c r="E8" i="7"/>
  <c r="F8" i="7" s="1"/>
  <c r="I7" i="7"/>
  <c r="J7" i="7" s="1"/>
  <c r="G7" i="7"/>
  <c r="H7" i="7" s="1"/>
  <c r="I6" i="7"/>
  <c r="J6" i="7" s="1"/>
  <c r="G6" i="7"/>
  <c r="I5" i="7"/>
  <c r="G5" i="7"/>
  <c r="H5" i="7" s="1"/>
  <c r="S142" i="4"/>
  <c r="I246" i="9" s="1"/>
  <c r="S141" i="4"/>
  <c r="I32" i="9" s="1"/>
  <c r="S140" i="4"/>
  <c r="I245" i="9" s="1"/>
  <c r="O139" i="4"/>
  <c r="E297" i="9" s="1"/>
  <c r="O138" i="4"/>
  <c r="E300" i="9" s="1"/>
  <c r="O137" i="4"/>
  <c r="E175" i="9" s="1"/>
  <c r="O136" i="4"/>
  <c r="E301" i="9" s="1"/>
  <c r="O135" i="4"/>
  <c r="E299" i="9" s="1"/>
  <c r="F299" i="9" s="1"/>
  <c r="O134" i="4"/>
  <c r="E298" i="9" s="1"/>
  <c r="O133" i="4"/>
  <c r="E296" i="9" s="1"/>
  <c r="O132" i="4"/>
  <c r="E260" i="7" s="1"/>
  <c r="O131" i="4"/>
  <c r="E253" i="7" s="1"/>
  <c r="O130" i="4"/>
  <c r="E252" i="7" s="1"/>
  <c r="O129" i="4"/>
  <c r="E250" i="7" s="1"/>
  <c r="O128" i="4"/>
  <c r="E238" i="7" s="1"/>
  <c r="O127" i="4"/>
  <c r="E249" i="7" s="1"/>
  <c r="O126" i="4"/>
  <c r="E236" i="7" s="1"/>
  <c r="O125" i="4"/>
  <c r="E295" i="9" s="1"/>
  <c r="O124" i="4"/>
  <c r="E294" i="9" s="1"/>
  <c r="O123" i="4"/>
  <c r="E275" i="9" s="1"/>
  <c r="O122" i="4"/>
  <c r="E274" i="9" s="1"/>
  <c r="O121" i="4"/>
  <c r="E273" i="9" s="1"/>
  <c r="O120" i="4"/>
  <c r="E272" i="9" s="1"/>
  <c r="O119" i="4"/>
  <c r="E271" i="9" s="1"/>
  <c r="O118" i="4"/>
  <c r="E270" i="9" s="1"/>
  <c r="O117" i="4"/>
  <c r="E269" i="9" s="1"/>
  <c r="O116" i="4"/>
  <c r="E293" i="9" s="1"/>
  <c r="O115" i="4"/>
  <c r="E168" i="7" s="1"/>
  <c r="O114" i="4"/>
  <c r="E169" i="7" s="1"/>
  <c r="O113" i="4"/>
  <c r="E33" i="7" s="1"/>
  <c r="O112" i="4"/>
  <c r="E34" i="7" s="1"/>
  <c r="O111" i="4"/>
  <c r="E641" i="7" s="1"/>
  <c r="O110" i="4"/>
  <c r="E163" i="7" s="1"/>
  <c r="O109" i="4"/>
  <c r="E727" i="7" s="1"/>
  <c r="O108" i="4"/>
  <c r="E90" i="7" s="1"/>
  <c r="O107" i="4"/>
  <c r="E106" i="7" s="1"/>
  <c r="O106" i="4"/>
  <c r="E105" i="7" s="1"/>
  <c r="O105" i="4"/>
  <c r="E69" i="7" s="1"/>
  <c r="O104" i="4"/>
  <c r="E720" i="7" s="1"/>
  <c r="O103" i="4"/>
  <c r="E726" i="7" s="1"/>
  <c r="O102" i="4"/>
  <c r="E203" i="7" s="1"/>
  <c r="O101" i="4"/>
  <c r="E7" i="7" s="1"/>
  <c r="O100" i="4"/>
  <c r="E204" i="7" s="1"/>
  <c r="O99" i="4"/>
  <c r="E744" i="7" s="1"/>
  <c r="O98" i="4"/>
  <c r="E202" i="7" s="1"/>
  <c r="O97" i="4"/>
  <c r="E38" i="7" s="1"/>
  <c r="O96" i="4"/>
  <c r="E651" i="7" s="1"/>
  <c r="O95" i="4"/>
  <c r="E5" i="7" s="1"/>
  <c r="O94" i="4"/>
  <c r="E272" i="7" s="1"/>
  <c r="S93" i="4"/>
  <c r="I271" i="7" s="1"/>
  <c r="S92" i="4"/>
  <c r="I270" i="7" s="1"/>
  <c r="S91" i="4"/>
  <c r="I269" i="7" s="1"/>
  <c r="O90" i="4"/>
  <c r="E13" i="7" s="1"/>
  <c r="O89" i="4"/>
  <c r="E737" i="7" s="1"/>
  <c r="O88" i="4"/>
  <c r="E735" i="7" s="1"/>
  <c r="O87" i="4"/>
  <c r="E659" i="7" s="1"/>
  <c r="O86" i="4"/>
  <c r="E179" i="7" s="1"/>
  <c r="O85" i="4"/>
  <c r="E658" i="7" s="1"/>
  <c r="O84" i="4"/>
  <c r="E657" i="7" s="1"/>
  <c r="O83" i="4"/>
  <c r="E637" i="7" s="1"/>
  <c r="O82" i="4"/>
  <c r="E636" i="7" s="1"/>
  <c r="O81" i="4"/>
  <c r="E634" i="7" s="1"/>
  <c r="O80" i="4"/>
  <c r="E633" i="7" s="1"/>
  <c r="O79" i="4"/>
  <c r="E632" i="7" s="1"/>
  <c r="O78" i="4"/>
  <c r="E631" i="7" s="1"/>
  <c r="O77" i="4"/>
  <c r="E630" i="7" s="1"/>
  <c r="O76" i="4"/>
  <c r="E629" i="7" s="1"/>
  <c r="O75" i="4"/>
  <c r="E736" i="7" s="1"/>
  <c r="O74" i="4"/>
  <c r="E114" i="7" s="1"/>
  <c r="O73" i="4"/>
  <c r="E303" i="9" s="1"/>
  <c r="O72" i="4"/>
  <c r="E279" i="9" s="1"/>
  <c r="O71" i="4"/>
  <c r="E156" i="7" s="1"/>
  <c r="O70" i="4"/>
  <c r="E144" i="7" s="1"/>
  <c r="O69" i="4"/>
  <c r="E145" i="7" s="1"/>
  <c r="O68" i="4"/>
  <c r="E137" i="7" s="1"/>
  <c r="O67" i="4"/>
  <c r="E50" i="7" s="1"/>
  <c r="O66" i="4"/>
  <c r="E495" i="7" s="1"/>
  <c r="O65" i="4"/>
  <c r="E48" i="7" s="1"/>
  <c r="O64" i="4"/>
  <c r="E540" i="7" s="1"/>
  <c r="O63" i="4"/>
  <c r="E43" i="7" s="1"/>
  <c r="O62" i="4"/>
  <c r="E432" i="7" s="1"/>
  <c r="O61" i="4"/>
  <c r="E164" i="7" s="1"/>
  <c r="O60" i="4"/>
  <c r="E157" i="7" s="1"/>
  <c r="O59" i="4"/>
  <c r="E646" i="7" s="1"/>
  <c r="O58" i="4"/>
  <c r="E191" i="7" s="1"/>
  <c r="O57" i="4"/>
  <c r="E192" i="7" s="1"/>
  <c r="O56" i="4"/>
  <c r="E193" i="7" s="1"/>
  <c r="O55" i="4"/>
  <c r="E745" i="7" s="1"/>
  <c r="O54" i="4"/>
  <c r="E635" i="7" s="1"/>
  <c r="O53" i="4"/>
  <c r="E762" i="7" s="1"/>
  <c r="O52" i="4"/>
  <c r="E277" i="9" s="1"/>
  <c r="O51" i="4"/>
  <c r="E276" i="9" s="1"/>
  <c r="O50" i="4"/>
  <c r="E170" i="7" s="1"/>
  <c r="O49" i="4"/>
  <c r="E148" i="7" s="1"/>
  <c r="S49" i="4"/>
  <c r="I148" i="7" s="1"/>
  <c r="J148" i="7" s="1"/>
  <c r="O48" i="4"/>
  <c r="E136" i="7" s="1"/>
  <c r="O47" i="4"/>
  <c r="E135" i="7" s="1"/>
  <c r="O46" i="4"/>
  <c r="E134" i="7" s="1"/>
  <c r="O45" i="4"/>
  <c r="E133" i="7" s="1"/>
  <c r="S44" i="4"/>
  <c r="S43" i="4"/>
  <c r="O42" i="4"/>
  <c r="E80" i="7" s="1"/>
  <c r="O41" i="4"/>
  <c r="E751" i="7" s="1"/>
  <c r="O40" i="4"/>
  <c r="O39" i="4"/>
  <c r="E345" i="7" s="1"/>
  <c r="O38" i="4"/>
  <c r="E750" i="7" s="1"/>
  <c r="O37" i="4"/>
  <c r="E742" i="7" s="1"/>
  <c r="O36" i="4"/>
  <c r="E431" i="7" s="1"/>
  <c r="O35" i="4"/>
  <c r="E103" i="9" s="1"/>
  <c r="O34" i="4"/>
  <c r="E539" i="7" s="1"/>
  <c r="O33" i="4"/>
  <c r="E264" i="7" s="1"/>
  <c r="O32" i="4"/>
  <c r="E812" i="7" s="1"/>
  <c r="O31" i="4"/>
  <c r="E26" i="7" s="1"/>
  <c r="S30" i="4"/>
  <c r="I470" i="7" s="1"/>
  <c r="S29" i="4"/>
  <c r="I514" i="7" s="1"/>
  <c r="S28" i="4"/>
  <c r="I789" i="7" s="1"/>
  <c r="S27" i="4"/>
  <c r="I474" i="7" s="1"/>
  <c r="S26" i="4"/>
  <c r="I358" i="7" s="1"/>
  <c r="S25" i="4"/>
  <c r="I488" i="7" s="1"/>
  <c r="S24" i="4"/>
  <c r="I290" i="7" s="1"/>
  <c r="S23" i="4"/>
  <c r="I365" i="7" s="1"/>
  <c r="S22" i="4"/>
  <c r="I351" i="7" s="1"/>
  <c r="S21" i="4"/>
  <c r="I481" i="7" s="1"/>
  <c r="S20" i="4"/>
  <c r="I344" i="7" s="1"/>
  <c r="S19" i="4"/>
  <c r="I563" i="7" s="1"/>
  <c r="S18" i="4"/>
  <c r="I379" i="7" s="1"/>
  <c r="S17" i="4"/>
  <c r="I372" i="7" s="1"/>
  <c r="S16" i="4"/>
  <c r="I507" i="7" s="1"/>
  <c r="S15" i="4"/>
  <c r="I323" i="7" s="1"/>
  <c r="S14" i="4"/>
  <c r="I337" i="7" s="1"/>
  <c r="S13" i="4"/>
  <c r="I308" i="7" s="1"/>
  <c r="S12" i="4"/>
  <c r="I297" i="7" s="1"/>
  <c r="S11" i="4"/>
  <c r="I312" i="7" s="1"/>
  <c r="S10" i="4"/>
  <c r="I390" i="7" s="1"/>
  <c r="S9" i="4"/>
  <c r="I330" i="7" s="1"/>
  <c r="S8" i="4"/>
  <c r="I301" i="7" s="1"/>
  <c r="S7" i="4"/>
  <c r="I316" i="7" s="1"/>
  <c r="S6" i="4"/>
  <c r="I556" i="7" s="1"/>
  <c r="S5" i="4"/>
  <c r="I383" i="7" s="1"/>
  <c r="F818" i="7"/>
  <c r="H818" i="7"/>
  <c r="J818" i="7"/>
  <c r="K818" i="7"/>
  <c r="F814" i="7"/>
  <c r="H814" i="7"/>
  <c r="J814" i="7"/>
  <c r="K814" i="7"/>
  <c r="F813" i="7"/>
  <c r="H813" i="7"/>
  <c r="J813" i="7"/>
  <c r="K813" i="7"/>
  <c r="F806" i="7"/>
  <c r="F807" i="7" s="1"/>
  <c r="H806" i="7"/>
  <c r="H807" i="7" s="1"/>
  <c r="F120" i="8" s="1"/>
  <c r="G259" i="7" s="1"/>
  <c r="H259" i="7" s="1"/>
  <c r="J806" i="7"/>
  <c r="J807" i="7" s="1"/>
  <c r="G120" i="8" s="1"/>
  <c r="I259" i="7" s="1"/>
  <c r="J259" i="7" s="1"/>
  <c r="K806" i="7"/>
  <c r="F802" i="7"/>
  <c r="F803" i="7" s="1"/>
  <c r="H802" i="7"/>
  <c r="H803" i="7" s="1"/>
  <c r="F119" i="8" s="1"/>
  <c r="G258" i="7" s="1"/>
  <c r="H258" i="7" s="1"/>
  <c r="J802" i="7"/>
  <c r="J803" i="7" s="1"/>
  <c r="G119" i="8" s="1"/>
  <c r="I258" i="7" s="1"/>
  <c r="J258" i="7" s="1"/>
  <c r="K802" i="7"/>
  <c r="J799" i="7"/>
  <c r="G118" i="8" s="1"/>
  <c r="I257" i="7" s="1"/>
  <c r="J257" i="7" s="1"/>
  <c r="F798" i="7"/>
  <c r="F799" i="7" s="1"/>
  <c r="H798" i="7"/>
  <c r="H799" i="7" s="1"/>
  <c r="F118" i="8" s="1"/>
  <c r="G257" i="7" s="1"/>
  <c r="H257" i="7" s="1"/>
  <c r="J798" i="7"/>
  <c r="K798" i="7"/>
  <c r="J794" i="7"/>
  <c r="H793" i="7"/>
  <c r="J793" i="7"/>
  <c r="H785" i="7"/>
  <c r="J785" i="7"/>
  <c r="F783" i="7"/>
  <c r="H783" i="7"/>
  <c r="J783" i="7"/>
  <c r="K783" i="7"/>
  <c r="F782" i="7"/>
  <c r="H782" i="7"/>
  <c r="J782" i="7"/>
  <c r="K782" i="7"/>
  <c r="F781" i="7"/>
  <c r="H781" i="7"/>
  <c r="H777" i="7"/>
  <c r="J777" i="7"/>
  <c r="F776" i="7"/>
  <c r="J776" i="7"/>
  <c r="F775" i="7"/>
  <c r="H775" i="7"/>
  <c r="J775" i="7"/>
  <c r="F771" i="7"/>
  <c r="H771" i="7"/>
  <c r="F769" i="7"/>
  <c r="F768" i="7"/>
  <c r="J768" i="7"/>
  <c r="F767" i="7"/>
  <c r="H767" i="7"/>
  <c r="J767" i="7"/>
  <c r="K767" i="7"/>
  <c r="F766" i="7"/>
  <c r="H766" i="7"/>
  <c r="J766" i="7"/>
  <c r="K766" i="7"/>
  <c r="H764" i="7"/>
  <c r="J764" i="7"/>
  <c r="H763" i="7"/>
  <c r="J763" i="7"/>
  <c r="F758" i="7"/>
  <c r="H758" i="7"/>
  <c r="F756" i="7"/>
  <c r="H756" i="7"/>
  <c r="F755" i="7"/>
  <c r="H755" i="7"/>
  <c r="J755" i="7"/>
  <c r="F754" i="7"/>
  <c r="H754" i="7"/>
  <c r="J754" i="7"/>
  <c r="K754" i="7"/>
  <c r="F753" i="7"/>
  <c r="H753" i="7"/>
  <c r="J753" i="7"/>
  <c r="K753" i="7"/>
  <c r="H751" i="7"/>
  <c r="J751" i="7"/>
  <c r="J750" i="7"/>
  <c r="H744" i="7"/>
  <c r="H743" i="7"/>
  <c r="J743" i="7"/>
  <c r="H742" i="7"/>
  <c r="J742" i="7"/>
  <c r="H738" i="7"/>
  <c r="J738" i="7"/>
  <c r="H737" i="7"/>
  <c r="J737" i="7"/>
  <c r="H736" i="7"/>
  <c r="J736" i="7"/>
  <c r="J735" i="7"/>
  <c r="H734" i="7"/>
  <c r="J733" i="7"/>
  <c r="J732" i="7"/>
  <c r="H728" i="7"/>
  <c r="J728" i="7"/>
  <c r="H726" i="7"/>
  <c r="H722" i="7"/>
  <c r="J722" i="7"/>
  <c r="H721" i="7"/>
  <c r="J721" i="7"/>
  <c r="H720" i="7"/>
  <c r="J720" i="7"/>
  <c r="F686" i="7"/>
  <c r="H685" i="7"/>
  <c r="J685" i="7"/>
  <c r="F681" i="7"/>
  <c r="H681" i="7"/>
  <c r="F680" i="7"/>
  <c r="H680" i="7"/>
  <c r="J680" i="7"/>
  <c r="K680" i="7"/>
  <c r="F679" i="7"/>
  <c r="H679" i="7"/>
  <c r="F675" i="7"/>
  <c r="H675" i="7"/>
  <c r="J673" i="7"/>
  <c r="F669" i="7"/>
  <c r="H669" i="7"/>
  <c r="F667" i="7"/>
  <c r="H667" i="7"/>
  <c r="H663" i="7"/>
  <c r="J663" i="7"/>
  <c r="H661" i="7"/>
  <c r="J661" i="7"/>
  <c r="H660" i="7"/>
  <c r="J660" i="7"/>
  <c r="H659" i="7"/>
  <c r="J659" i="7"/>
  <c r="H657" i="7"/>
  <c r="F647" i="7"/>
  <c r="J647" i="7"/>
  <c r="F642" i="7"/>
  <c r="J642" i="7"/>
  <c r="H637" i="7"/>
  <c r="J637" i="7"/>
  <c r="H636" i="7"/>
  <c r="J636" i="7"/>
  <c r="H635" i="7"/>
  <c r="J635" i="7"/>
  <c r="H634" i="7"/>
  <c r="J634" i="7"/>
  <c r="H633" i="7"/>
  <c r="J633" i="7"/>
  <c r="H631" i="7"/>
  <c r="F628" i="7"/>
  <c r="F627" i="7"/>
  <c r="H627" i="7"/>
  <c r="J627" i="7"/>
  <c r="K627" i="7"/>
  <c r="F623" i="7"/>
  <c r="H623" i="7"/>
  <c r="J623" i="7"/>
  <c r="K623" i="7"/>
  <c r="F622" i="7"/>
  <c r="H622" i="7"/>
  <c r="F607" i="7"/>
  <c r="H607" i="7"/>
  <c r="J605" i="7"/>
  <c r="H600" i="7"/>
  <c r="J600" i="7"/>
  <c r="F598" i="7"/>
  <c r="H598" i="7"/>
  <c r="H593" i="7"/>
  <c r="J593" i="7"/>
  <c r="F592" i="7"/>
  <c r="J592" i="7"/>
  <c r="H591" i="7"/>
  <c r="J591" i="7"/>
  <c r="F587" i="7"/>
  <c r="H587" i="7"/>
  <c r="H586" i="7"/>
  <c r="J586" i="7"/>
  <c r="K586" i="7"/>
  <c r="F585" i="7"/>
  <c r="F581" i="7"/>
  <c r="H581" i="7"/>
  <c r="F577" i="7"/>
  <c r="H577" i="7"/>
  <c r="J577" i="7"/>
  <c r="K577" i="7"/>
  <c r="H572" i="7"/>
  <c r="J572" i="7"/>
  <c r="F571" i="7"/>
  <c r="H571" i="7"/>
  <c r="F570" i="7"/>
  <c r="H570" i="7"/>
  <c r="J570" i="7"/>
  <c r="K570" i="7"/>
  <c r="H566" i="7"/>
  <c r="J566" i="7"/>
  <c r="K566" i="7"/>
  <c r="H565" i="7"/>
  <c r="J565" i="7"/>
  <c r="H564" i="7"/>
  <c r="H559" i="7"/>
  <c r="H558" i="7"/>
  <c r="J558" i="7"/>
  <c r="H557" i="7"/>
  <c r="J557" i="7"/>
  <c r="F556" i="7"/>
  <c r="H556" i="7"/>
  <c r="F551" i="7"/>
  <c r="H551" i="7"/>
  <c r="J551" i="7"/>
  <c r="K551" i="7"/>
  <c r="F550" i="7"/>
  <c r="H550" i="7"/>
  <c r="J550" i="7"/>
  <c r="K550" i="7"/>
  <c r="H545" i="7"/>
  <c r="J545" i="7"/>
  <c r="H544" i="7"/>
  <c r="J539" i="7"/>
  <c r="F533" i="7"/>
  <c r="H533" i="7"/>
  <c r="K533" i="7"/>
  <c r="F529" i="7"/>
  <c r="H529" i="7"/>
  <c r="F528" i="7"/>
  <c r="H528" i="7"/>
  <c r="J528" i="7"/>
  <c r="K528" i="7"/>
  <c r="H527" i="7"/>
  <c r="J527" i="7"/>
  <c r="F523" i="7"/>
  <c r="H523" i="7"/>
  <c r="F522" i="7"/>
  <c r="H522" i="7"/>
  <c r="J522" i="7"/>
  <c r="F521" i="7"/>
  <c r="H516" i="7"/>
  <c r="J516" i="7"/>
  <c r="H515" i="7"/>
  <c r="J515" i="7"/>
  <c r="F514" i="7"/>
  <c r="H510" i="7"/>
  <c r="J510" i="7"/>
  <c r="H509" i="7"/>
  <c r="J509" i="7"/>
  <c r="H508" i="7"/>
  <c r="J508" i="7"/>
  <c r="H507" i="7"/>
  <c r="F503" i="7"/>
  <c r="H503" i="7"/>
  <c r="F502" i="7"/>
  <c r="H502" i="7"/>
  <c r="J502" i="7"/>
  <c r="F501" i="7"/>
  <c r="H497" i="7"/>
  <c r="H495" i="7"/>
  <c r="H491" i="7"/>
  <c r="J491" i="7"/>
  <c r="H490" i="7"/>
  <c r="J490" i="7"/>
  <c r="H489" i="7"/>
  <c r="J489" i="7"/>
  <c r="F488" i="7"/>
  <c r="H488" i="7"/>
  <c r="H484" i="7"/>
  <c r="J484" i="7"/>
  <c r="K484" i="7"/>
  <c r="H483" i="7"/>
  <c r="J483" i="7"/>
  <c r="H481" i="7"/>
  <c r="F477" i="7"/>
  <c r="H476" i="7"/>
  <c r="J476" i="7"/>
  <c r="F474" i="7"/>
  <c r="H474" i="7"/>
  <c r="F470" i="7"/>
  <c r="F471" i="7" s="1"/>
  <c r="H470" i="7"/>
  <c r="H471" i="7" s="1"/>
  <c r="F68" i="8" s="1"/>
  <c r="F466" i="7"/>
  <c r="H466" i="7"/>
  <c r="F465" i="7"/>
  <c r="H465" i="7"/>
  <c r="J465" i="7"/>
  <c r="K465" i="7"/>
  <c r="F464" i="7"/>
  <c r="H464" i="7"/>
  <c r="J464" i="7"/>
  <c r="K464" i="7"/>
  <c r="J462" i="7"/>
  <c r="H459" i="7"/>
  <c r="H458" i="7"/>
  <c r="J458" i="7"/>
  <c r="H457" i="7"/>
  <c r="J457" i="7"/>
  <c r="F453" i="7"/>
  <c r="H453" i="7"/>
  <c r="H452" i="7"/>
  <c r="J452" i="7"/>
  <c r="H451" i="7"/>
  <c r="J451" i="7"/>
  <c r="F450" i="7"/>
  <c r="J450" i="7"/>
  <c r="H448" i="7"/>
  <c r="H446" i="7"/>
  <c r="J446" i="7"/>
  <c r="J445" i="7"/>
  <c r="H444" i="7"/>
  <c r="J444" i="7"/>
  <c r="F440" i="7"/>
  <c r="H440" i="7"/>
  <c r="F439" i="7"/>
  <c r="J439" i="7"/>
  <c r="J438" i="7"/>
  <c r="H434" i="7"/>
  <c r="J434" i="7"/>
  <c r="H433" i="7"/>
  <c r="H435" i="7" s="1"/>
  <c r="F64" i="8" s="1"/>
  <c r="G409" i="7" s="1"/>
  <c r="H409" i="7" s="1"/>
  <c r="J433" i="7"/>
  <c r="F427" i="7"/>
  <c r="H427" i="7"/>
  <c r="F425" i="7"/>
  <c r="H425" i="7"/>
  <c r="F421" i="7"/>
  <c r="H421" i="7"/>
  <c r="F420" i="7"/>
  <c r="J420" i="7"/>
  <c r="K420" i="7"/>
  <c r="F419" i="7"/>
  <c r="H419" i="7"/>
  <c r="J419" i="7"/>
  <c r="K419" i="7"/>
  <c r="F404" i="7"/>
  <c r="H404" i="7"/>
  <c r="H403" i="7"/>
  <c r="J403" i="7"/>
  <c r="K403" i="7"/>
  <c r="J402" i="7"/>
  <c r="F393" i="7"/>
  <c r="H393" i="7"/>
  <c r="J393" i="7"/>
  <c r="K393" i="7"/>
  <c r="H392" i="7"/>
  <c r="J392" i="7"/>
  <c r="H391" i="7"/>
  <c r="J391" i="7"/>
  <c r="F390" i="7"/>
  <c r="H390" i="7"/>
  <c r="F386" i="7"/>
  <c r="H386" i="7"/>
  <c r="J386" i="7"/>
  <c r="K386" i="7"/>
  <c r="H385" i="7"/>
  <c r="J385" i="7"/>
  <c r="J375" i="7"/>
  <c r="H374" i="7"/>
  <c r="J374" i="7"/>
  <c r="H373" i="7"/>
  <c r="F372" i="7"/>
  <c r="H372" i="7"/>
  <c r="H368" i="7"/>
  <c r="J368" i="7"/>
  <c r="K368" i="7"/>
  <c r="H367" i="7"/>
  <c r="J367" i="7"/>
  <c r="J366" i="7"/>
  <c r="F365" i="7"/>
  <c r="H365" i="7"/>
  <c r="H360" i="7"/>
  <c r="J360" i="7"/>
  <c r="F358" i="7"/>
  <c r="H353" i="7"/>
  <c r="J353" i="7"/>
  <c r="H352" i="7"/>
  <c r="J352" i="7"/>
  <c r="H351" i="7"/>
  <c r="F347" i="7"/>
  <c r="H347" i="7"/>
  <c r="J347" i="7"/>
  <c r="K347" i="7"/>
  <c r="H346" i="7"/>
  <c r="J346" i="7"/>
  <c r="H345" i="7"/>
  <c r="H344" i="7"/>
  <c r="H339" i="7"/>
  <c r="J339" i="7"/>
  <c r="H337" i="7"/>
  <c r="F333" i="7"/>
  <c r="H332" i="7"/>
  <c r="J332" i="7"/>
  <c r="H331" i="7"/>
  <c r="J331" i="7"/>
  <c r="F330" i="7"/>
  <c r="F326" i="7"/>
  <c r="H326" i="7"/>
  <c r="J326" i="7"/>
  <c r="K326" i="7"/>
  <c r="H325" i="7"/>
  <c r="J325" i="7"/>
  <c r="H324" i="7"/>
  <c r="J324" i="7"/>
  <c r="H318" i="7"/>
  <c r="J318" i="7"/>
  <c r="H317" i="7"/>
  <c r="F312" i="7"/>
  <c r="F313" i="7" s="1"/>
  <c r="F308" i="7"/>
  <c r="F309" i="7" s="1"/>
  <c r="H308" i="7"/>
  <c r="H309" i="7" s="1"/>
  <c r="F44" i="8" s="1"/>
  <c r="F304" i="7"/>
  <c r="H304" i="7"/>
  <c r="J304" i="7"/>
  <c r="K304" i="7"/>
  <c r="H303" i="7"/>
  <c r="J303" i="7"/>
  <c r="H302" i="7"/>
  <c r="J302" i="7"/>
  <c r="F301" i="7"/>
  <c r="H301" i="7"/>
  <c r="F293" i="7"/>
  <c r="H293" i="7"/>
  <c r="H292" i="7"/>
  <c r="J292" i="7"/>
  <c r="F286" i="7"/>
  <c r="F287" i="7" s="1"/>
  <c r="E40" i="8" s="1"/>
  <c r="E15" i="7" s="1"/>
  <c r="H286" i="7"/>
  <c r="H287" i="7" s="1"/>
  <c r="F40" i="8" s="1"/>
  <c r="G15" i="7" s="1"/>
  <c r="H15" i="7" s="1"/>
  <c r="F284" i="7"/>
  <c r="H284" i="7"/>
  <c r="F283" i="7"/>
  <c r="H283" i="7"/>
  <c r="J283" i="7"/>
  <c r="K283" i="7"/>
  <c r="F279" i="7"/>
  <c r="F280" i="7" s="1"/>
  <c r="H279" i="7"/>
  <c r="H280" i="7" s="1"/>
  <c r="F39" i="8" s="1"/>
  <c r="G14" i="7" s="1"/>
  <c r="H14" i="7" s="1"/>
  <c r="H277" i="7"/>
  <c r="J277" i="7"/>
  <c r="H276" i="7"/>
  <c r="J276" i="7"/>
  <c r="F271" i="7"/>
  <c r="F270" i="7"/>
  <c r="H270" i="7"/>
  <c r="H264" i="7"/>
  <c r="H260" i="7"/>
  <c r="J260" i="7"/>
  <c r="H253" i="7"/>
  <c r="H252" i="7"/>
  <c r="J252" i="7"/>
  <c r="H250" i="7"/>
  <c r="J250" i="7"/>
  <c r="J249" i="7"/>
  <c r="H238" i="7"/>
  <c r="J238" i="7"/>
  <c r="H237" i="7"/>
  <c r="J237" i="7"/>
  <c r="J236" i="7"/>
  <c r="F232" i="7"/>
  <c r="F233" i="7" s="1"/>
  <c r="H232" i="7"/>
  <c r="H233" i="7" s="1"/>
  <c r="F33" i="8" s="1"/>
  <c r="G153" i="9" s="1"/>
  <c r="H153" i="9" s="1"/>
  <c r="F228" i="7"/>
  <c r="F229" i="7" s="1"/>
  <c r="E32" i="8" s="1"/>
  <c r="E152" i="9" s="1"/>
  <c r="J228" i="7"/>
  <c r="K228" i="7"/>
  <c r="F222" i="7"/>
  <c r="H222" i="7"/>
  <c r="F221" i="7"/>
  <c r="H221" i="7"/>
  <c r="J221" i="7"/>
  <c r="K221" i="7"/>
  <c r="F220" i="7"/>
  <c r="H220" i="7"/>
  <c r="J220" i="7"/>
  <c r="F216" i="7"/>
  <c r="F215" i="7"/>
  <c r="J215" i="7"/>
  <c r="F210" i="7"/>
  <c r="H210" i="7"/>
  <c r="F209" i="7"/>
  <c r="H209" i="7"/>
  <c r="I210" i="7" s="1"/>
  <c r="J210" i="7" s="1"/>
  <c r="J209" i="7"/>
  <c r="K209" i="7"/>
  <c r="H205" i="7"/>
  <c r="J205" i="7"/>
  <c r="H204" i="7"/>
  <c r="J204" i="7"/>
  <c r="H203" i="7"/>
  <c r="J203" i="7"/>
  <c r="J202" i="7"/>
  <c r="H193" i="7"/>
  <c r="J193" i="7"/>
  <c r="H170" i="7"/>
  <c r="J170" i="7"/>
  <c r="H169" i="7"/>
  <c r="J169" i="7"/>
  <c r="H168" i="7"/>
  <c r="J168" i="7"/>
  <c r="H164" i="7"/>
  <c r="H156" i="7"/>
  <c r="J156" i="7"/>
  <c r="H148" i="7"/>
  <c r="H137" i="7"/>
  <c r="J137" i="7"/>
  <c r="J136" i="7"/>
  <c r="H135" i="7"/>
  <c r="J135" i="7"/>
  <c r="J134" i="7"/>
  <c r="J133" i="7"/>
  <c r="H120" i="7"/>
  <c r="F115" i="7"/>
  <c r="H115" i="7"/>
  <c r="J115" i="7"/>
  <c r="K115" i="7"/>
  <c r="J114" i="7"/>
  <c r="F110" i="7"/>
  <c r="H109" i="7"/>
  <c r="J109" i="7"/>
  <c r="J108" i="7"/>
  <c r="H107" i="7"/>
  <c r="J107" i="7"/>
  <c r="H106" i="7"/>
  <c r="J106" i="7"/>
  <c r="J105" i="7"/>
  <c r="H100" i="7"/>
  <c r="J100" i="7"/>
  <c r="H99" i="7"/>
  <c r="J99" i="7"/>
  <c r="J97" i="7"/>
  <c r="H96" i="7"/>
  <c r="F92" i="7"/>
  <c r="H92" i="7"/>
  <c r="H91" i="7"/>
  <c r="J91" i="7"/>
  <c r="H90" i="7"/>
  <c r="J90" i="7"/>
  <c r="H89" i="7"/>
  <c r="J89" i="7"/>
  <c r="J88" i="7"/>
  <c r="F83" i="7"/>
  <c r="H82" i="7"/>
  <c r="J82" i="7"/>
  <c r="H81" i="7"/>
  <c r="J80" i="7"/>
  <c r="H79" i="7"/>
  <c r="J79" i="7"/>
  <c r="H78" i="7"/>
  <c r="J78" i="7"/>
  <c r="F74" i="7"/>
  <c r="J74" i="7"/>
  <c r="H73" i="7"/>
  <c r="J73" i="7"/>
  <c r="J72" i="7"/>
  <c r="J71" i="7"/>
  <c r="H50" i="7"/>
  <c r="H48" i="7"/>
  <c r="H43" i="7"/>
  <c r="J43" i="7"/>
  <c r="J42" i="7"/>
  <c r="H33" i="7"/>
  <c r="J33" i="7"/>
  <c r="H32" i="7"/>
  <c r="J32" i="7"/>
  <c r="F20" i="7"/>
  <c r="H20" i="7"/>
  <c r="F16" i="7"/>
  <c r="F17" i="7" s="1"/>
  <c r="H16" i="7"/>
  <c r="H17" i="7" s="1"/>
  <c r="F5" i="8" s="1"/>
  <c r="G6" i="9" s="1"/>
  <c r="H6" i="9" s="1"/>
  <c r="J13" i="7"/>
  <c r="F9" i="7"/>
  <c r="H9" i="7"/>
  <c r="J9" i="7"/>
  <c r="K9" i="7"/>
  <c r="H8" i="7"/>
  <c r="J8" i="7"/>
  <c r="K8" i="7"/>
  <c r="H6" i="7"/>
  <c r="J5" i="7"/>
  <c r="J303" i="9"/>
  <c r="H302" i="9"/>
  <c r="J302" i="9"/>
  <c r="J301" i="9"/>
  <c r="J300" i="9"/>
  <c r="H299" i="9"/>
  <c r="H298" i="9"/>
  <c r="J298" i="9"/>
  <c r="H297" i="9"/>
  <c r="J297" i="9"/>
  <c r="H279" i="9"/>
  <c r="H278" i="9"/>
  <c r="J278" i="9"/>
  <c r="H277" i="9"/>
  <c r="H275" i="9"/>
  <c r="J275" i="9"/>
  <c r="J274" i="9"/>
  <c r="F246" i="9"/>
  <c r="F245" i="9"/>
  <c r="F197" i="9"/>
  <c r="H175" i="9"/>
  <c r="H88" i="9"/>
  <c r="H57" i="9"/>
  <c r="H55" i="9"/>
  <c r="J55" i="9"/>
  <c r="H30" i="9"/>
  <c r="K55" i="9" l="1"/>
  <c r="K92" i="7"/>
  <c r="F55" i="9"/>
  <c r="K101" i="7"/>
  <c r="K502" i="7"/>
  <c r="K522" i="7"/>
  <c r="F422" i="7"/>
  <c r="H585" i="7"/>
  <c r="K451" i="7"/>
  <c r="F101" i="7"/>
  <c r="K756" i="7"/>
  <c r="K438" i="7"/>
  <c r="K674" i="7"/>
  <c r="K276" i="7"/>
  <c r="K501" i="7"/>
  <c r="K110" i="7"/>
  <c r="K83" i="7"/>
  <c r="K284" i="7"/>
  <c r="K769" i="7"/>
  <c r="K598" i="7"/>
  <c r="K686" i="7"/>
  <c r="K784" i="7"/>
  <c r="K628" i="7"/>
  <c r="K211" i="7"/>
  <c r="K354" i="7"/>
  <c r="F448" i="7"/>
  <c r="E515" i="7"/>
  <c r="E825" i="7"/>
  <c r="K375" i="7"/>
  <c r="K426" i="7"/>
  <c r="J795" i="7"/>
  <c r="G117" i="8" s="1"/>
  <c r="H348" i="7"/>
  <c r="F50" i="8" s="1"/>
  <c r="J643" i="7"/>
  <c r="G94" i="8" s="1"/>
  <c r="I181" i="7" s="1"/>
  <c r="J181" i="7" s="1"/>
  <c r="J435" i="7"/>
  <c r="G64" i="8" s="1"/>
  <c r="I409" i="7" s="1"/>
  <c r="J409" i="7" s="1"/>
  <c r="H723" i="7"/>
  <c r="F108" i="8" s="1"/>
  <c r="G198" i="7" s="1"/>
  <c r="H198" i="7" s="1"/>
  <c r="H588" i="7"/>
  <c r="F86" i="8" s="1"/>
  <c r="G147" i="7" s="1"/>
  <c r="H147" i="7" s="1"/>
  <c r="J111" i="7"/>
  <c r="G18" i="8" s="1"/>
  <c r="I87" i="9" s="1"/>
  <c r="J87" i="9" s="1"/>
  <c r="J110" i="7"/>
  <c r="K42" i="7"/>
  <c r="H530" i="7"/>
  <c r="F77" i="8" s="1"/>
  <c r="G124" i="7" s="1"/>
  <c r="H124" i="7" s="1"/>
  <c r="H729" i="7"/>
  <c r="F109" i="8" s="1"/>
  <c r="G199" i="7" s="1"/>
  <c r="H199" i="7" s="1"/>
  <c r="F687" i="7"/>
  <c r="F624" i="7"/>
  <c r="E92" i="8" s="1"/>
  <c r="F428" i="7"/>
  <c r="E63" i="8" s="1"/>
  <c r="L686" i="7"/>
  <c r="J624" i="7"/>
  <c r="G92" i="8" s="1"/>
  <c r="I178" i="7" s="1"/>
  <c r="J178" i="7" s="1"/>
  <c r="K232" i="7"/>
  <c r="K439" i="7"/>
  <c r="K220" i="7"/>
  <c r="K361" i="7"/>
  <c r="K521" i="7"/>
  <c r="K591" i="7"/>
  <c r="K491" i="7"/>
  <c r="K606" i="7"/>
  <c r="I421" i="7"/>
  <c r="K421" i="7" s="1"/>
  <c r="K679" i="7"/>
  <c r="K450" i="7"/>
  <c r="K571" i="7"/>
  <c r="K277" i="7"/>
  <c r="H441" i="7"/>
  <c r="F65" i="8" s="1"/>
  <c r="G410" i="7" s="1"/>
  <c r="H410" i="7" s="1"/>
  <c r="F217" i="7"/>
  <c r="E30" i="8" s="1"/>
  <c r="E150" i="9" s="1"/>
  <c r="K510" i="7"/>
  <c r="K578" i="7"/>
  <c r="K794" i="7"/>
  <c r="K463" i="7"/>
  <c r="K497" i="7"/>
  <c r="K673" i="7"/>
  <c r="K452" i="7"/>
  <c r="K527" i="7"/>
  <c r="L591" i="7"/>
  <c r="L782" i="7"/>
  <c r="H369" i="7"/>
  <c r="F53" i="8" s="1"/>
  <c r="K592" i="7"/>
  <c r="H334" i="7"/>
  <c r="F48" i="8" s="1"/>
  <c r="K20" i="7"/>
  <c r="K545" i="7"/>
  <c r="K685" i="7"/>
  <c r="K775" i="7"/>
  <c r="K425" i="7"/>
  <c r="K622" i="7"/>
  <c r="J723" i="7"/>
  <c r="G108" i="8" s="1"/>
  <c r="I198" i="7" s="1"/>
  <c r="J198" i="7" s="1"/>
  <c r="K461" i="7"/>
  <c r="K333" i="7"/>
  <c r="K768" i="7"/>
  <c r="K776" i="7"/>
  <c r="F588" i="7"/>
  <c r="K667" i="7"/>
  <c r="K781" i="7"/>
  <c r="K215" i="7"/>
  <c r="J75" i="7"/>
  <c r="G14" i="8" s="1"/>
  <c r="I83" i="9" s="1"/>
  <c r="J83" i="9" s="1"/>
  <c r="I669" i="7"/>
  <c r="J669" i="7" s="1"/>
  <c r="L669" i="7" s="1"/>
  <c r="F670" i="7"/>
  <c r="E98" i="8" s="1"/>
  <c r="F530" i="7"/>
  <c r="J778" i="7"/>
  <c r="G114" i="8" s="1"/>
  <c r="I712" i="7" s="1"/>
  <c r="J712" i="7" s="1"/>
  <c r="J713" i="7" s="1"/>
  <c r="G106" i="8" s="1"/>
  <c r="I196" i="7" s="1"/>
  <c r="J196" i="7" s="1"/>
  <c r="J648" i="7"/>
  <c r="G95" i="8" s="1"/>
  <c r="I182" i="7" s="1"/>
  <c r="J182" i="7" s="1"/>
  <c r="K398" i="7"/>
  <c r="J399" i="7"/>
  <c r="G58" i="8" s="1"/>
  <c r="I25" i="7" s="1"/>
  <c r="J25" i="7" s="1"/>
  <c r="H567" i="7"/>
  <c r="F83" i="8" s="1"/>
  <c r="G535" i="7" s="1"/>
  <c r="H535" i="7" s="1"/>
  <c r="I607" i="7"/>
  <c r="J607" i="7" s="1"/>
  <c r="L607" i="7" s="1"/>
  <c r="I675" i="7"/>
  <c r="J675" i="7" s="1"/>
  <c r="H795" i="7"/>
  <c r="F117" i="8" s="1"/>
  <c r="G251" i="7" s="1"/>
  <c r="H251" i="7" s="1"/>
  <c r="E248" i="7"/>
  <c r="F248" i="7" s="1"/>
  <c r="K293" i="7"/>
  <c r="H75" i="7"/>
  <c r="F14" i="8" s="1"/>
  <c r="G83" i="9" s="1"/>
  <c r="H83" i="9" s="1"/>
  <c r="H93" i="7"/>
  <c r="F16" i="8" s="1"/>
  <c r="G85" i="9" s="1"/>
  <c r="H85" i="9" s="1"/>
  <c r="J93" i="7"/>
  <c r="G16" i="8" s="1"/>
  <c r="I85" i="9" s="1"/>
  <c r="J85" i="9" s="1"/>
  <c r="H111" i="7"/>
  <c r="F18" i="8" s="1"/>
  <c r="G87" i="9" s="1"/>
  <c r="H87" i="9" s="1"/>
  <c r="J84" i="7"/>
  <c r="G15" i="8" s="1"/>
  <c r="I84" i="9" s="1"/>
  <c r="J84" i="9" s="1"/>
  <c r="I587" i="7"/>
  <c r="J587" i="7" s="1"/>
  <c r="J588" i="7" s="1"/>
  <c r="G86" i="8" s="1"/>
  <c r="I147" i="7" s="1"/>
  <c r="J147" i="7" s="1"/>
  <c r="J729" i="7"/>
  <c r="G109" i="8" s="1"/>
  <c r="I199" i="7" s="1"/>
  <c r="J199" i="7" s="1"/>
  <c r="K397" i="7"/>
  <c r="J461" i="7"/>
  <c r="H746" i="7"/>
  <c r="F111" i="8" s="1"/>
  <c r="G695" i="7" s="1"/>
  <c r="H695" i="7" s="1"/>
  <c r="H698" i="7" s="1"/>
  <c r="F103" i="8" s="1"/>
  <c r="I427" i="7"/>
  <c r="J427" i="7" s="1"/>
  <c r="J428" i="7" s="1"/>
  <c r="G63" i="8" s="1"/>
  <c r="I201" i="7" s="1"/>
  <c r="J201" i="7" s="1"/>
  <c r="F524" i="7"/>
  <c r="E76" i="8" s="1"/>
  <c r="J102" i="7"/>
  <c r="G17" i="8" s="1"/>
  <c r="I86" i="9" s="1"/>
  <c r="J86" i="9" s="1"/>
  <c r="I404" i="7"/>
  <c r="J404" i="7" s="1"/>
  <c r="L404" i="7" s="1"/>
  <c r="K544" i="7"/>
  <c r="H305" i="7"/>
  <c r="F43" i="8" s="1"/>
  <c r="G405" i="7" s="1"/>
  <c r="H405" i="7" s="1"/>
  <c r="H406" i="7" s="1"/>
  <c r="F59" i="8" s="1"/>
  <c r="L814" i="7"/>
  <c r="K47" i="7"/>
  <c r="K49" i="7"/>
  <c r="H42" i="7"/>
  <c r="L42" i="7" s="1"/>
  <c r="H102" i="7"/>
  <c r="F17" i="8" s="1"/>
  <c r="G86" i="9" s="1"/>
  <c r="H86" i="9" s="1"/>
  <c r="J51" i="7"/>
  <c r="G10" i="8" s="1"/>
  <c r="I79" i="9" s="1"/>
  <c r="J79" i="9" s="1"/>
  <c r="L115" i="7"/>
  <c r="F179" i="7"/>
  <c r="L179" i="7" s="1"/>
  <c r="K179" i="7"/>
  <c r="K7" i="7"/>
  <c r="F7" i="7"/>
  <c r="F720" i="7"/>
  <c r="K720" i="7"/>
  <c r="J212" i="7"/>
  <c r="G29" i="8" s="1"/>
  <c r="I149" i="9" s="1"/>
  <c r="J149" i="9" s="1"/>
  <c r="K340" i="7"/>
  <c r="E572" i="7"/>
  <c r="F572" i="7" s="1"/>
  <c r="L572" i="7" s="1"/>
  <c r="F673" i="7"/>
  <c r="F676" i="7" s="1"/>
  <c r="E99" i="8" s="1"/>
  <c r="H687" i="7"/>
  <c r="F101" i="8" s="1"/>
  <c r="G653" i="7" s="1"/>
  <c r="H653" i="7" s="1"/>
  <c r="H320" i="7"/>
  <c r="F46" i="8" s="1"/>
  <c r="G836" i="7" s="1"/>
  <c r="H836" i="7" s="1"/>
  <c r="H837" i="7" s="1"/>
  <c r="F125" i="8" s="1"/>
  <c r="G60" i="9" s="1"/>
  <c r="K462" i="7"/>
  <c r="K559" i="7"/>
  <c r="K757" i="7"/>
  <c r="L802" i="7"/>
  <c r="H84" i="7"/>
  <c r="F15" i="8" s="1"/>
  <c r="G84" i="9" s="1"/>
  <c r="H84" i="9" s="1"/>
  <c r="F212" i="7"/>
  <c r="E29" i="8" s="1"/>
  <c r="E149" i="9" s="1"/>
  <c r="H398" i="7"/>
  <c r="L398" i="7" s="1"/>
  <c r="H492" i="7"/>
  <c r="F71" i="8" s="1"/>
  <c r="I529" i="7"/>
  <c r="J529" i="7" s="1"/>
  <c r="L529" i="7" s="1"/>
  <c r="I771" i="7"/>
  <c r="J771" i="7" s="1"/>
  <c r="L771" i="7" s="1"/>
  <c r="H518" i="7"/>
  <c r="F75" i="8" s="1"/>
  <c r="H676" i="7"/>
  <c r="F99" i="8" s="1"/>
  <c r="G618" i="7" s="1"/>
  <c r="H618" i="7" s="1"/>
  <c r="J687" i="7"/>
  <c r="G101" i="8" s="1"/>
  <c r="I653" i="7" s="1"/>
  <c r="J653" i="7" s="1"/>
  <c r="J739" i="7"/>
  <c r="G110" i="8" s="1"/>
  <c r="I690" i="7" s="1"/>
  <c r="J690" i="7" s="1"/>
  <c r="L794" i="7"/>
  <c r="H273" i="7"/>
  <c r="F38" i="8" s="1"/>
  <c r="G221" i="9" s="1"/>
  <c r="H221" i="9" s="1"/>
  <c r="H243" i="9" s="1"/>
  <c r="G17" i="10" s="1"/>
  <c r="H17" i="10" s="1"/>
  <c r="E302" i="7"/>
  <c r="F399" i="7"/>
  <c r="K402" i="7"/>
  <c r="H422" i="7"/>
  <c r="F62" i="8" s="1"/>
  <c r="J44" i="7"/>
  <c r="G9" i="8" s="1"/>
  <c r="I78" i="9" s="1"/>
  <c r="J78" i="9" s="1"/>
  <c r="K319" i="7"/>
  <c r="H376" i="7"/>
  <c r="F54" i="8" s="1"/>
  <c r="K517" i="7"/>
  <c r="K793" i="7"/>
  <c r="F504" i="7"/>
  <c r="E73" i="8" s="1"/>
  <c r="E691" i="7" s="1"/>
  <c r="K599" i="7"/>
  <c r="K668" i="7"/>
  <c r="H682" i="7"/>
  <c r="F100" i="8" s="1"/>
  <c r="G652" i="7" s="1"/>
  <c r="H652" i="7" s="1"/>
  <c r="J217" i="7"/>
  <c r="G30" i="8" s="1"/>
  <c r="I150" i="9" s="1"/>
  <c r="J150" i="9" s="1"/>
  <c r="K477" i="7"/>
  <c r="F682" i="7"/>
  <c r="E100" i="8" s="1"/>
  <c r="E652" i="7" s="1"/>
  <c r="F652" i="7" s="1"/>
  <c r="H362" i="7"/>
  <c r="F52" i="8" s="1"/>
  <c r="K770" i="7"/>
  <c r="H294" i="7"/>
  <c r="F41" i="8" s="1"/>
  <c r="G285" i="7" s="1"/>
  <c r="H285" i="7" s="1"/>
  <c r="H511" i="7"/>
  <c r="F74" i="8" s="1"/>
  <c r="J786" i="7"/>
  <c r="G115" i="8" s="1"/>
  <c r="I716" i="7" s="1"/>
  <c r="J716" i="7" s="1"/>
  <c r="J717" i="7" s="1"/>
  <c r="G107" i="8" s="1"/>
  <c r="I197" i="7" s="1"/>
  <c r="J197" i="7" s="1"/>
  <c r="K755" i="7"/>
  <c r="K216" i="7"/>
  <c r="H341" i="7"/>
  <c r="F49" i="8" s="1"/>
  <c r="K449" i="7"/>
  <c r="J746" i="7"/>
  <c r="G111" i="8" s="1"/>
  <c r="I695" i="7" s="1"/>
  <c r="J695" i="7" s="1"/>
  <c r="J698" i="7" s="1"/>
  <c r="G103" i="8" s="1"/>
  <c r="E352" i="7"/>
  <c r="E458" i="7"/>
  <c r="H399" i="7"/>
  <c r="F58" i="8" s="1"/>
  <c r="G25" i="7" s="1"/>
  <c r="H25" i="7" s="1"/>
  <c r="H27" i="7" s="1"/>
  <c r="F7" i="8" s="1"/>
  <c r="G61" i="9" s="1"/>
  <c r="H61" i="9" s="1"/>
  <c r="F497" i="7"/>
  <c r="L497" i="7" s="1"/>
  <c r="H355" i="7"/>
  <c r="F51" i="8" s="1"/>
  <c r="J498" i="7"/>
  <c r="G72" i="8" s="1"/>
  <c r="I55" i="7" s="1"/>
  <c r="J55" i="7" s="1"/>
  <c r="I758" i="7"/>
  <c r="J758" i="7" s="1"/>
  <c r="L758" i="7" s="1"/>
  <c r="H485" i="7"/>
  <c r="F70" i="8" s="1"/>
  <c r="F441" i="7"/>
  <c r="E65" i="8" s="1"/>
  <c r="K579" i="7"/>
  <c r="K605" i="7"/>
  <c r="H670" i="7"/>
  <c r="F98" i="8" s="1"/>
  <c r="G613" i="7" s="1"/>
  <c r="H613" i="7" s="1"/>
  <c r="H51" i="7"/>
  <c r="F10" i="8" s="1"/>
  <c r="G79" i="9" s="1"/>
  <c r="H79" i="9" s="1"/>
  <c r="J171" i="7"/>
  <c r="G26" i="8" s="1"/>
  <c r="I108" i="9" s="1"/>
  <c r="J108" i="9" s="1"/>
  <c r="J541" i="7"/>
  <c r="G79" i="8" s="1"/>
  <c r="I142" i="7" s="1"/>
  <c r="J142" i="7" s="1"/>
  <c r="H560" i="7"/>
  <c r="F82" i="8" s="1"/>
  <c r="G819" i="7" s="1"/>
  <c r="H819" i="7" s="1"/>
  <c r="E593" i="7"/>
  <c r="F593" i="7" s="1"/>
  <c r="L593" i="7" s="1"/>
  <c r="H638" i="7"/>
  <c r="F93" i="8" s="1"/>
  <c r="G180" i="7" s="1"/>
  <c r="H180" i="7" s="1"/>
  <c r="J815" i="7"/>
  <c r="G121" i="8" s="1"/>
  <c r="I247" i="7" s="1"/>
  <c r="J247" i="7" s="1"/>
  <c r="H387" i="7"/>
  <c r="F56" i="8" s="1"/>
  <c r="I440" i="7"/>
  <c r="J440" i="7" s="1"/>
  <c r="L440" i="7" s="1"/>
  <c r="H541" i="7"/>
  <c r="F79" i="8" s="1"/>
  <c r="G154" i="7" s="1"/>
  <c r="H154" i="7" s="1"/>
  <c r="H815" i="7"/>
  <c r="F121" i="8" s="1"/>
  <c r="G247" i="7" s="1"/>
  <c r="H247" i="7" s="1"/>
  <c r="K31" i="9"/>
  <c r="K30" i="9"/>
  <c r="J57" i="9"/>
  <c r="J30" i="9"/>
  <c r="L30" i="9" s="1"/>
  <c r="K59" i="9"/>
  <c r="K299" i="9"/>
  <c r="K197" i="9"/>
  <c r="K58" i="9"/>
  <c r="H31" i="9"/>
  <c r="H51" i="9" s="1"/>
  <c r="G8" i="10" s="1"/>
  <c r="H8" i="10" s="1"/>
  <c r="K54" i="9"/>
  <c r="K88" i="9"/>
  <c r="K29" i="9"/>
  <c r="K56" i="9"/>
  <c r="J301" i="7"/>
  <c r="J305" i="7" s="1"/>
  <c r="G43" i="8" s="1"/>
  <c r="K301" i="7"/>
  <c r="J789" i="7"/>
  <c r="J790" i="7" s="1"/>
  <c r="G116" i="8" s="1"/>
  <c r="I224" i="7" s="1"/>
  <c r="J224" i="7" s="1"/>
  <c r="K789" i="7"/>
  <c r="K136" i="7"/>
  <c r="F136" i="7"/>
  <c r="L136" i="7" s="1"/>
  <c r="K50" i="7"/>
  <c r="F50" i="7"/>
  <c r="L50" i="7" s="1"/>
  <c r="F659" i="7"/>
  <c r="L659" i="7" s="1"/>
  <c r="K659" i="7"/>
  <c r="F106" i="7"/>
  <c r="K106" i="7"/>
  <c r="F249" i="7"/>
  <c r="K249" i="7"/>
  <c r="F735" i="7"/>
  <c r="L735" i="7" s="1"/>
  <c r="K735" i="7"/>
  <c r="K312" i="7"/>
  <c r="J312" i="7"/>
  <c r="J313" i="7" s="1"/>
  <c r="G45" i="8" s="1"/>
  <c r="K26" i="7"/>
  <c r="F26" i="7"/>
  <c r="F170" i="7"/>
  <c r="L170" i="7" s="1"/>
  <c r="K170" i="7"/>
  <c r="F144" i="7"/>
  <c r="L144" i="7" s="1"/>
  <c r="K144" i="7"/>
  <c r="F13" i="7"/>
  <c r="L13" i="7" s="1"/>
  <c r="K13" i="7"/>
  <c r="F163" i="7"/>
  <c r="K163" i="7"/>
  <c r="F252" i="7"/>
  <c r="L252" i="7" s="1"/>
  <c r="K252" i="7"/>
  <c r="J297" i="7"/>
  <c r="J298" i="7" s="1"/>
  <c r="G42" i="8" s="1"/>
  <c r="K297" i="7"/>
  <c r="F812" i="7"/>
  <c r="L812" i="7" s="1"/>
  <c r="K812" i="7"/>
  <c r="F276" i="9"/>
  <c r="L276" i="9" s="1"/>
  <c r="K276" i="9"/>
  <c r="K156" i="7"/>
  <c r="F156" i="7"/>
  <c r="L156" i="7" s="1"/>
  <c r="J269" i="7"/>
  <c r="L269" i="7" s="1"/>
  <c r="K269" i="7"/>
  <c r="K641" i="7"/>
  <c r="F641" i="7"/>
  <c r="K253" i="7"/>
  <c r="F253" i="7"/>
  <c r="L253" i="7" s="1"/>
  <c r="J330" i="7"/>
  <c r="J334" i="7" s="1"/>
  <c r="G48" i="8" s="1"/>
  <c r="K330" i="7"/>
  <c r="K308" i="7"/>
  <c r="J308" i="7"/>
  <c r="J309" i="7" s="1"/>
  <c r="G44" i="8" s="1"/>
  <c r="F264" i="7"/>
  <c r="L264" i="7" s="1"/>
  <c r="K264" i="7"/>
  <c r="F277" i="9"/>
  <c r="L277" i="9" s="1"/>
  <c r="K277" i="9"/>
  <c r="K279" i="9"/>
  <c r="F279" i="9"/>
  <c r="L279" i="9" s="1"/>
  <c r="J270" i="7"/>
  <c r="L270" i="7" s="1"/>
  <c r="K270" i="7"/>
  <c r="F34" i="7"/>
  <c r="K34" i="7"/>
  <c r="K260" i="7"/>
  <c r="F260" i="7"/>
  <c r="L260" i="7" s="1"/>
  <c r="G447" i="7"/>
  <c r="H447" i="7" s="1"/>
  <c r="H454" i="7" s="1"/>
  <c r="F66" i="8" s="1"/>
  <c r="G414" i="7" s="1"/>
  <c r="H414" i="7" s="1"/>
  <c r="G765" i="7"/>
  <c r="H765" i="7" s="1"/>
  <c r="H772" i="7" s="1"/>
  <c r="F113" i="8" s="1"/>
  <c r="G708" i="7" s="1"/>
  <c r="H708" i="7" s="1"/>
  <c r="G752" i="7"/>
  <c r="H752" i="7" s="1"/>
  <c r="H759" i="7" s="1"/>
  <c r="F112" i="8" s="1"/>
  <c r="G707" i="7" s="1"/>
  <c r="H707" i="7" s="1"/>
  <c r="H709" i="7" s="1"/>
  <c r="F105" i="8" s="1"/>
  <c r="F33" i="7"/>
  <c r="L33" i="7" s="1"/>
  <c r="K33" i="7"/>
  <c r="F137" i="7"/>
  <c r="L137" i="7" s="1"/>
  <c r="K137" i="7"/>
  <c r="J337" i="7"/>
  <c r="J341" i="7" s="1"/>
  <c r="G49" i="8" s="1"/>
  <c r="K337" i="7"/>
  <c r="F539" i="7"/>
  <c r="K539" i="7"/>
  <c r="K762" i="7"/>
  <c r="F762" i="7"/>
  <c r="F303" i="9"/>
  <c r="L303" i="9" s="1"/>
  <c r="K303" i="9"/>
  <c r="J271" i="7"/>
  <c r="L271" i="7" s="1"/>
  <c r="K271" i="7"/>
  <c r="F296" i="9"/>
  <c r="L296" i="9" s="1"/>
  <c r="K296" i="9"/>
  <c r="J323" i="7"/>
  <c r="J327" i="7" s="1"/>
  <c r="G47" i="8" s="1"/>
  <c r="K323" i="7"/>
  <c r="F103" i="9"/>
  <c r="L103" i="9" s="1"/>
  <c r="K103" i="9"/>
  <c r="F635" i="7"/>
  <c r="L635" i="7" s="1"/>
  <c r="K635" i="7"/>
  <c r="F114" i="7"/>
  <c r="F116" i="7" s="1"/>
  <c r="E19" i="8" s="1"/>
  <c r="E89" i="9" s="1"/>
  <c r="K114" i="7"/>
  <c r="K272" i="7"/>
  <c r="F272" i="7"/>
  <c r="F169" i="7"/>
  <c r="K169" i="7"/>
  <c r="F298" i="9"/>
  <c r="L298" i="9" s="1"/>
  <c r="K298" i="9"/>
  <c r="J507" i="7"/>
  <c r="J511" i="7" s="1"/>
  <c r="G74" i="8" s="1"/>
  <c r="K507" i="7"/>
  <c r="F431" i="7"/>
  <c r="L431" i="7" s="1"/>
  <c r="K431" i="7"/>
  <c r="F745" i="7"/>
  <c r="L745" i="7" s="1"/>
  <c r="K745" i="7"/>
  <c r="F736" i="7"/>
  <c r="L736" i="7" s="1"/>
  <c r="K736" i="7"/>
  <c r="F5" i="7"/>
  <c r="K5" i="7"/>
  <c r="F168" i="7"/>
  <c r="L168" i="7" s="1"/>
  <c r="K168" i="7"/>
  <c r="F90" i="7"/>
  <c r="L90" i="7" s="1"/>
  <c r="K90" i="7"/>
  <c r="J390" i="7"/>
  <c r="J394" i="7" s="1"/>
  <c r="G57" i="8" s="1"/>
  <c r="I21" i="7" s="1"/>
  <c r="J21" i="7" s="1"/>
  <c r="J22" i="7" s="1"/>
  <c r="G6" i="8" s="1"/>
  <c r="K390" i="7"/>
  <c r="J372" i="7"/>
  <c r="J376" i="7" s="1"/>
  <c r="G54" i="8" s="1"/>
  <c r="K372" i="7"/>
  <c r="K742" i="7"/>
  <c r="F742" i="7"/>
  <c r="L742" i="7" s="1"/>
  <c r="K193" i="7"/>
  <c r="F193" i="7"/>
  <c r="L193" i="7" s="1"/>
  <c r="F629" i="7"/>
  <c r="K629" i="7"/>
  <c r="K651" i="7"/>
  <c r="F651" i="7"/>
  <c r="L651" i="7" s="1"/>
  <c r="F293" i="9"/>
  <c r="L293" i="9" s="1"/>
  <c r="K293" i="9"/>
  <c r="F301" i="9"/>
  <c r="L301" i="9" s="1"/>
  <c r="K301" i="9"/>
  <c r="K379" i="7"/>
  <c r="J379" i="7"/>
  <c r="J380" i="7" s="1"/>
  <c r="G55" i="8" s="1"/>
  <c r="F750" i="7"/>
  <c r="L750" i="7" s="1"/>
  <c r="K750" i="7"/>
  <c r="K192" i="7"/>
  <c r="F192" i="7"/>
  <c r="L192" i="7" s="1"/>
  <c r="F630" i="7"/>
  <c r="L630" i="7" s="1"/>
  <c r="K630" i="7"/>
  <c r="F38" i="7"/>
  <c r="L38" i="7" s="1"/>
  <c r="K38" i="7"/>
  <c r="K269" i="9"/>
  <c r="F269" i="9"/>
  <c r="L269" i="9" s="1"/>
  <c r="F175" i="9"/>
  <c r="L175" i="9" s="1"/>
  <c r="K175" i="9"/>
  <c r="F727" i="7"/>
  <c r="L727" i="7" s="1"/>
  <c r="K727" i="7"/>
  <c r="F152" i="9"/>
  <c r="J563" i="7"/>
  <c r="J567" i="7" s="1"/>
  <c r="G83" i="8" s="1"/>
  <c r="K563" i="7"/>
  <c r="K345" i="7"/>
  <c r="F345" i="7"/>
  <c r="E346" i="7" s="1"/>
  <c r="F346" i="7" s="1"/>
  <c r="L346" i="7" s="1"/>
  <c r="F191" i="7"/>
  <c r="L191" i="7" s="1"/>
  <c r="K191" i="7"/>
  <c r="F631" i="7"/>
  <c r="L631" i="7" s="1"/>
  <c r="K631" i="7"/>
  <c r="F202" i="7"/>
  <c r="L202" i="7" s="1"/>
  <c r="K202" i="7"/>
  <c r="F270" i="9"/>
  <c r="L270" i="9" s="1"/>
  <c r="K270" i="9"/>
  <c r="F300" i="9"/>
  <c r="L300" i="9" s="1"/>
  <c r="K300" i="9"/>
  <c r="J344" i="7"/>
  <c r="J348" i="7" s="1"/>
  <c r="G50" i="8" s="1"/>
  <c r="K344" i="7"/>
  <c r="F515" i="7"/>
  <c r="E516" i="7" s="1"/>
  <c r="K516" i="7" s="1"/>
  <c r="K515" i="7"/>
  <c r="F646" i="7"/>
  <c r="L646" i="7" s="1"/>
  <c r="K646" i="7"/>
  <c r="F632" i="7"/>
  <c r="L632" i="7" s="1"/>
  <c r="K632" i="7"/>
  <c r="F744" i="7"/>
  <c r="L744" i="7" s="1"/>
  <c r="K744" i="7"/>
  <c r="F271" i="9"/>
  <c r="L271" i="9" s="1"/>
  <c r="K271" i="9"/>
  <c r="K297" i="9"/>
  <c r="F297" i="9"/>
  <c r="L297" i="9" s="1"/>
  <c r="K481" i="7"/>
  <c r="J481" i="7"/>
  <c r="J485" i="7" s="1"/>
  <c r="G70" i="8" s="1"/>
  <c r="F751" i="7"/>
  <c r="L751" i="7" s="1"/>
  <c r="K751" i="7"/>
  <c r="F157" i="7"/>
  <c r="L157" i="7" s="1"/>
  <c r="K157" i="7"/>
  <c r="F633" i="7"/>
  <c r="K633" i="7"/>
  <c r="F204" i="7"/>
  <c r="K204" i="7"/>
  <c r="F272" i="9"/>
  <c r="L272" i="9" s="1"/>
  <c r="K272" i="9"/>
  <c r="K245" i="9"/>
  <c r="J245" i="9"/>
  <c r="F145" i="7"/>
  <c r="L145" i="7" s="1"/>
  <c r="K145" i="7"/>
  <c r="J351" i="7"/>
  <c r="J355" i="7" s="1"/>
  <c r="G51" i="8" s="1"/>
  <c r="K351" i="7"/>
  <c r="F80" i="7"/>
  <c r="L80" i="7" s="1"/>
  <c r="K80" i="7"/>
  <c r="K164" i="7"/>
  <c r="F164" i="7"/>
  <c r="L164" i="7" s="1"/>
  <c r="K634" i="7"/>
  <c r="F634" i="7"/>
  <c r="L634" i="7" s="1"/>
  <c r="F273" i="9"/>
  <c r="L273" i="9" s="1"/>
  <c r="K273" i="9"/>
  <c r="J32" i="9"/>
  <c r="L32" i="9" s="1"/>
  <c r="K32" i="9"/>
  <c r="K238" i="7"/>
  <c r="F238" i="7"/>
  <c r="L238" i="7" s="1"/>
  <c r="J470" i="7"/>
  <c r="J471" i="7" s="1"/>
  <c r="G68" i="8" s="1"/>
  <c r="I460" i="7" s="1"/>
  <c r="J460" i="7" s="1"/>
  <c r="K470" i="7"/>
  <c r="J365" i="7"/>
  <c r="L365" i="7" s="1"/>
  <c r="K365" i="7"/>
  <c r="K432" i="7"/>
  <c r="F432" i="7"/>
  <c r="L432" i="7" s="1"/>
  <c r="F636" i="7"/>
  <c r="L636" i="7" s="1"/>
  <c r="K636" i="7"/>
  <c r="F203" i="7"/>
  <c r="L203" i="7" s="1"/>
  <c r="K203" i="7"/>
  <c r="K274" i="9"/>
  <c r="F274" i="9"/>
  <c r="L274" i="9" s="1"/>
  <c r="J246" i="9"/>
  <c r="L246" i="9" s="1"/>
  <c r="K246" i="9"/>
  <c r="F250" i="7"/>
  <c r="L250" i="7" s="1"/>
  <c r="K250" i="7"/>
  <c r="J290" i="7"/>
  <c r="J294" i="7" s="1"/>
  <c r="G41" i="8" s="1"/>
  <c r="I285" i="7" s="1"/>
  <c r="J285" i="7" s="1"/>
  <c r="K290" i="7"/>
  <c r="F43" i="7"/>
  <c r="F44" i="7" s="1"/>
  <c r="E9" i="8" s="1"/>
  <c r="K43" i="7"/>
  <c r="F637" i="7"/>
  <c r="L637" i="7" s="1"/>
  <c r="K637" i="7"/>
  <c r="K726" i="7"/>
  <c r="F726" i="7"/>
  <c r="L726" i="7" s="1"/>
  <c r="F275" i="9"/>
  <c r="L275" i="9" s="1"/>
  <c r="K275" i="9"/>
  <c r="F148" i="7"/>
  <c r="L148" i="7" s="1"/>
  <c r="K148" i="7"/>
  <c r="J383" i="7"/>
  <c r="J387" i="7" s="1"/>
  <c r="G56" i="8" s="1"/>
  <c r="K383" i="7"/>
  <c r="J488" i="7"/>
  <c r="J492" i="7" s="1"/>
  <c r="G71" i="8" s="1"/>
  <c r="K488" i="7"/>
  <c r="F133" i="7"/>
  <c r="L133" i="7" s="1"/>
  <c r="K133" i="7"/>
  <c r="K540" i="7"/>
  <c r="F540" i="7"/>
  <c r="L540" i="7" s="1"/>
  <c r="K657" i="7"/>
  <c r="F657" i="7"/>
  <c r="L657" i="7" s="1"/>
  <c r="F294" i="9"/>
  <c r="L294" i="9" s="1"/>
  <c r="K294" i="9"/>
  <c r="F737" i="7"/>
  <c r="L737" i="7" s="1"/>
  <c r="K737" i="7"/>
  <c r="K556" i="7"/>
  <c r="J556" i="7"/>
  <c r="J560" i="7" s="1"/>
  <c r="G82" i="8" s="1"/>
  <c r="I819" i="7" s="1"/>
  <c r="J819" i="7" s="1"/>
  <c r="J358" i="7"/>
  <c r="J362" i="7" s="1"/>
  <c r="G52" i="8" s="1"/>
  <c r="K358" i="7"/>
  <c r="K134" i="7"/>
  <c r="F134" i="7"/>
  <c r="L134" i="7" s="1"/>
  <c r="F48" i="7"/>
  <c r="K48" i="7"/>
  <c r="F658" i="7"/>
  <c r="L658" i="7" s="1"/>
  <c r="K658" i="7"/>
  <c r="F69" i="7"/>
  <c r="K69" i="7"/>
  <c r="F295" i="9"/>
  <c r="L295" i="9" s="1"/>
  <c r="K295" i="9"/>
  <c r="J514" i="7"/>
  <c r="J518" i="7" s="1"/>
  <c r="G75" i="8" s="1"/>
  <c r="K514" i="7"/>
  <c r="J316" i="7"/>
  <c r="J320" i="7" s="1"/>
  <c r="G46" i="8" s="1"/>
  <c r="I836" i="7" s="1"/>
  <c r="J836" i="7" s="1"/>
  <c r="J837" i="7" s="1"/>
  <c r="G125" i="8" s="1"/>
  <c r="I60" i="9" s="1"/>
  <c r="K316" i="7"/>
  <c r="J474" i="7"/>
  <c r="J478" i="7" s="1"/>
  <c r="G69" i="8" s="1"/>
  <c r="K474" i="7"/>
  <c r="F135" i="7"/>
  <c r="L135" i="7" s="1"/>
  <c r="K135" i="7"/>
  <c r="F495" i="7"/>
  <c r="L495" i="7" s="1"/>
  <c r="K495" i="7"/>
  <c r="F105" i="7"/>
  <c r="L105" i="7" s="1"/>
  <c r="K105" i="7"/>
  <c r="F236" i="7"/>
  <c r="L236" i="7" s="1"/>
  <c r="K236" i="7"/>
  <c r="H428" i="7"/>
  <c r="F63" i="8" s="1"/>
  <c r="G37" i="7" s="1"/>
  <c r="H37" i="7" s="1"/>
  <c r="H739" i="7"/>
  <c r="F110" i="8" s="1"/>
  <c r="G690" i="7" s="1"/>
  <c r="H690" i="7" s="1"/>
  <c r="E81" i="7"/>
  <c r="E125" i="7"/>
  <c r="E194" i="7"/>
  <c r="E660" i="7"/>
  <c r="E732" i="7"/>
  <c r="E763" i="7"/>
  <c r="E810" i="7"/>
  <c r="H478" i="7"/>
  <c r="F69" i="8" s="1"/>
  <c r="H776" i="7"/>
  <c r="L776" i="7" s="1"/>
  <c r="E96" i="7"/>
  <c r="E331" i="7"/>
  <c r="E444" i="7"/>
  <c r="E743" i="7"/>
  <c r="L248" i="7"/>
  <c r="I681" i="7"/>
  <c r="J681" i="7" s="1"/>
  <c r="E71" i="7"/>
  <c r="E107" i="7"/>
  <c r="E237" i="7"/>
  <c r="E496" i="7"/>
  <c r="E317" i="7"/>
  <c r="E564" i="7"/>
  <c r="E661" i="7"/>
  <c r="E733" i="7"/>
  <c r="E764" i="7"/>
  <c r="E811" i="7"/>
  <c r="L605" i="7"/>
  <c r="L674" i="7"/>
  <c r="L720" i="7"/>
  <c r="E97" i="7"/>
  <c r="E445" i="7"/>
  <c r="E482" i="7"/>
  <c r="H10" i="7"/>
  <c r="F4" i="8" s="1"/>
  <c r="G5" i="9" s="1"/>
  <c r="H5" i="9" s="1"/>
  <c r="H27" i="9" s="1"/>
  <c r="G6" i="10" s="1"/>
  <c r="H6" i="10" s="1"/>
  <c r="H126" i="7"/>
  <c r="F21" i="8" s="1"/>
  <c r="G102" i="9" s="1"/>
  <c r="H102" i="9" s="1"/>
  <c r="E6" i="7"/>
  <c r="E72" i="7"/>
  <c r="E108" i="7"/>
  <c r="E457" i="7"/>
  <c r="I222" i="7"/>
  <c r="J222" i="7" s="1"/>
  <c r="L222" i="7" s="1"/>
  <c r="J27" i="7"/>
  <c r="G7" i="8" s="1"/>
  <c r="I61" i="9" s="1"/>
  <c r="J61" i="9" s="1"/>
  <c r="H498" i="7"/>
  <c r="F72" i="8" s="1"/>
  <c r="G149" i="7" s="1"/>
  <c r="H149" i="7" s="1"/>
  <c r="L587" i="7"/>
  <c r="H624" i="7"/>
  <c r="F92" i="8" s="1"/>
  <c r="G178" i="7" s="1"/>
  <c r="H178" i="7" s="1"/>
  <c r="E32" i="7"/>
  <c r="E87" i="7"/>
  <c r="E366" i="7"/>
  <c r="E662" i="7"/>
  <c r="E734" i="7"/>
  <c r="E98" i="7"/>
  <c r="E384" i="7"/>
  <c r="E446" i="7"/>
  <c r="H524" i="7"/>
  <c r="F76" i="8" s="1"/>
  <c r="G119" i="7" s="1"/>
  <c r="H119" i="7" s="1"/>
  <c r="H121" i="7" s="1"/>
  <c r="F20" i="8" s="1"/>
  <c r="G101" i="9" s="1"/>
  <c r="H101" i="9" s="1"/>
  <c r="L606" i="7"/>
  <c r="J664" i="7"/>
  <c r="G97" i="8" s="1"/>
  <c r="I617" i="7" s="1"/>
  <c r="J617" i="7" s="1"/>
  <c r="H786" i="7"/>
  <c r="F115" i="8" s="1"/>
  <c r="G716" i="7" s="1"/>
  <c r="H716" i="7" s="1"/>
  <c r="H717" i="7" s="1"/>
  <c r="F107" i="8" s="1"/>
  <c r="G197" i="7" s="1"/>
  <c r="H197" i="7" s="1"/>
  <c r="H664" i="7"/>
  <c r="F97" i="8" s="1"/>
  <c r="G617" i="7" s="1"/>
  <c r="H617" i="7" s="1"/>
  <c r="H619" i="7" s="1"/>
  <c r="F91" i="8" s="1"/>
  <c r="G246" i="7" s="1"/>
  <c r="L675" i="7"/>
  <c r="E88" i="7"/>
  <c r="E99" i="7"/>
  <c r="E338" i="7"/>
  <c r="E749" i="7"/>
  <c r="H116" i="7"/>
  <c r="F19" i="8" s="1"/>
  <c r="G89" i="9" s="1"/>
  <c r="H89" i="9" s="1"/>
  <c r="E78" i="7"/>
  <c r="E459" i="7"/>
  <c r="E721" i="7"/>
  <c r="E89" i="7"/>
  <c r="E205" i="7"/>
  <c r="E324" i="7"/>
  <c r="L7" i="7"/>
  <c r="E489" i="7"/>
  <c r="E79" i="7"/>
  <c r="E557" i="7"/>
  <c r="L228" i="7"/>
  <c r="E373" i="7"/>
  <c r="E475" i="7"/>
  <c r="J10" i="7"/>
  <c r="G4" i="8" s="1"/>
  <c r="I5" i="9" s="1"/>
  <c r="J5" i="9" s="1"/>
  <c r="E291" i="7"/>
  <c r="E391" i="7"/>
  <c r="L215" i="7"/>
  <c r="E120" i="7"/>
  <c r="E359" i="7"/>
  <c r="E508" i="7"/>
  <c r="L464" i="7"/>
  <c r="E70" i="7"/>
  <c r="L299" i="9"/>
  <c r="H315" i="9"/>
  <c r="G20" i="10" s="1"/>
  <c r="H20" i="10" s="1"/>
  <c r="J315" i="9"/>
  <c r="I20" i="10" s="1"/>
  <c r="J20" i="10" s="1"/>
  <c r="J291" i="9"/>
  <c r="I19" i="10" s="1"/>
  <c r="J19" i="10" s="1"/>
  <c r="H291" i="9"/>
  <c r="G19" i="10" s="1"/>
  <c r="H19" i="10" s="1"/>
  <c r="H267" i="9"/>
  <c r="G18" i="10" s="1"/>
  <c r="H18" i="10" s="1"/>
  <c r="F267" i="9"/>
  <c r="E18" i="10" s="1"/>
  <c r="L197" i="9"/>
  <c r="L219" i="9" s="1"/>
  <c r="F219" i="9"/>
  <c r="E16" i="10" s="1"/>
  <c r="L88" i="9"/>
  <c r="L59" i="9"/>
  <c r="L58" i="9"/>
  <c r="L56" i="9"/>
  <c r="L55" i="9"/>
  <c r="L54" i="9"/>
  <c r="K53" i="9"/>
  <c r="F53" i="9"/>
  <c r="L29" i="9"/>
  <c r="F51" i="9"/>
  <c r="E8" i="10" s="1"/>
  <c r="L818" i="7"/>
  <c r="L813" i="7"/>
  <c r="I245" i="7"/>
  <c r="J245" i="7" s="1"/>
  <c r="L807" i="7"/>
  <c r="L806" i="7"/>
  <c r="G245" i="7"/>
  <c r="H245" i="7" s="1"/>
  <c r="J261" i="7"/>
  <c r="G36" i="8" s="1"/>
  <c r="I176" i="9" s="1"/>
  <c r="J176" i="9" s="1"/>
  <c r="I244" i="7"/>
  <c r="J244" i="7" s="1"/>
  <c r="H261" i="7"/>
  <c r="F36" i="8" s="1"/>
  <c r="G176" i="9" s="1"/>
  <c r="H176" i="9" s="1"/>
  <c r="L803" i="7"/>
  <c r="G244" i="7"/>
  <c r="H244" i="7" s="1"/>
  <c r="E119" i="8"/>
  <c r="I243" i="7"/>
  <c r="J243" i="7" s="1"/>
  <c r="G243" i="7"/>
  <c r="H243" i="7" s="1"/>
  <c r="L799" i="7"/>
  <c r="L798" i="7"/>
  <c r="I251" i="7"/>
  <c r="J251" i="7" s="1"/>
  <c r="I239" i="7"/>
  <c r="J239" i="7" s="1"/>
  <c r="J240" i="7" s="1"/>
  <c r="G34" i="8" s="1"/>
  <c r="I173" i="9" s="1"/>
  <c r="J173" i="9" s="1"/>
  <c r="L793" i="7"/>
  <c r="F251" i="7"/>
  <c r="L795" i="7"/>
  <c r="E239" i="7"/>
  <c r="L789" i="7"/>
  <c r="L790" i="7"/>
  <c r="L784" i="7"/>
  <c r="L783" i="7"/>
  <c r="E785" i="7"/>
  <c r="F785" i="7" s="1"/>
  <c r="L785" i="7" s="1"/>
  <c r="L781" i="7"/>
  <c r="L775" i="7"/>
  <c r="L770" i="7"/>
  <c r="L769" i="7"/>
  <c r="L768" i="7"/>
  <c r="L767" i="7"/>
  <c r="L766" i="7"/>
  <c r="L757" i="7"/>
  <c r="L756" i="7"/>
  <c r="L755" i="7"/>
  <c r="L754" i="7"/>
  <c r="L753" i="7"/>
  <c r="L685" i="7"/>
  <c r="L680" i="7"/>
  <c r="L679" i="7"/>
  <c r="L673" i="7"/>
  <c r="J676" i="7"/>
  <c r="G99" i="8" s="1"/>
  <c r="I618" i="7" s="1"/>
  <c r="J618" i="7" s="1"/>
  <c r="L668" i="7"/>
  <c r="L667" i="7"/>
  <c r="L641" i="7"/>
  <c r="J638" i="7"/>
  <c r="G93" i="8" s="1"/>
  <c r="I180" i="7" s="1"/>
  <c r="J180" i="7" s="1"/>
  <c r="L629" i="7"/>
  <c r="L628" i="7"/>
  <c r="L627" i="7"/>
  <c r="L623" i="7"/>
  <c r="L622" i="7"/>
  <c r="L599" i="7"/>
  <c r="L598" i="7"/>
  <c r="E600" i="7"/>
  <c r="F600" i="7" s="1"/>
  <c r="L592" i="7"/>
  <c r="L586" i="7"/>
  <c r="L585" i="7"/>
  <c r="L579" i="7"/>
  <c r="L578" i="7"/>
  <c r="I581" i="7"/>
  <c r="J581" i="7" s="1"/>
  <c r="L581" i="7" s="1"/>
  <c r="L577" i="7"/>
  <c r="L571" i="7"/>
  <c r="L570" i="7"/>
  <c r="L566" i="7"/>
  <c r="L559" i="7"/>
  <c r="L551" i="7"/>
  <c r="L550" i="7"/>
  <c r="L545" i="7"/>
  <c r="L544" i="7"/>
  <c r="L539" i="7"/>
  <c r="L533" i="7"/>
  <c r="L528" i="7"/>
  <c r="L527" i="7"/>
  <c r="E77" i="8"/>
  <c r="I523" i="7"/>
  <c r="J523" i="7" s="1"/>
  <c r="L522" i="7"/>
  <c r="L521" i="7"/>
  <c r="L517" i="7"/>
  <c r="L510" i="7"/>
  <c r="L502" i="7"/>
  <c r="I503" i="7"/>
  <c r="J503" i="7" s="1"/>
  <c r="L503" i="7" s="1"/>
  <c r="H504" i="7"/>
  <c r="F73" i="8" s="1"/>
  <c r="L501" i="7"/>
  <c r="L491" i="7"/>
  <c r="L484" i="7"/>
  <c r="L477" i="7"/>
  <c r="G460" i="7"/>
  <c r="H460" i="7" s="1"/>
  <c r="H467" i="7" s="1"/>
  <c r="F67" i="8" s="1"/>
  <c r="G415" i="7" s="1"/>
  <c r="H415" i="7" s="1"/>
  <c r="L465" i="7"/>
  <c r="L463" i="7"/>
  <c r="I466" i="7"/>
  <c r="J466" i="7" s="1"/>
  <c r="L466" i="7" s="1"/>
  <c r="L462" i="7"/>
  <c r="L461" i="7"/>
  <c r="L452" i="7"/>
  <c r="L451" i="7"/>
  <c r="I453" i="7"/>
  <c r="K453" i="7" s="1"/>
  <c r="L450" i="7"/>
  <c r="L449" i="7"/>
  <c r="L448" i="7"/>
  <c r="L439" i="7"/>
  <c r="H411" i="7"/>
  <c r="F60" i="8" s="1"/>
  <c r="L438" i="7"/>
  <c r="L426" i="7"/>
  <c r="K427" i="7"/>
  <c r="L425" i="7"/>
  <c r="L420" i="7"/>
  <c r="G200" i="7"/>
  <c r="H200" i="7" s="1"/>
  <c r="G36" i="7"/>
  <c r="H36" i="7" s="1"/>
  <c r="L419" i="7"/>
  <c r="L403" i="7"/>
  <c r="L402" i="7"/>
  <c r="L397" i="7"/>
  <c r="L393" i="7"/>
  <c r="H394" i="7"/>
  <c r="F57" i="8" s="1"/>
  <c r="G21" i="7" s="1"/>
  <c r="H21" i="7" s="1"/>
  <c r="H22" i="7" s="1"/>
  <c r="F6" i="8" s="1"/>
  <c r="H60" i="9" s="1"/>
  <c r="L386" i="7"/>
  <c r="L375" i="7"/>
  <c r="L368" i="7"/>
  <c r="L361" i="7"/>
  <c r="L354" i="7"/>
  <c r="L347" i="7"/>
  <c r="L340" i="7"/>
  <c r="L333" i="7"/>
  <c r="L330" i="7"/>
  <c r="L326" i="7"/>
  <c r="H327" i="7"/>
  <c r="F47" i="8" s="1"/>
  <c r="L319" i="7"/>
  <c r="L316" i="7"/>
  <c r="L304" i="7"/>
  <c r="L293" i="7"/>
  <c r="L284" i="7"/>
  <c r="L283" i="7"/>
  <c r="F15" i="7"/>
  <c r="L277" i="7"/>
  <c r="L276" i="7"/>
  <c r="E39" i="8"/>
  <c r="L272" i="7"/>
  <c r="F273" i="7"/>
  <c r="L249" i="7"/>
  <c r="L232" i="7"/>
  <c r="L233" i="7"/>
  <c r="J229" i="7"/>
  <c r="G32" i="8" s="1"/>
  <c r="I152" i="9" s="1"/>
  <c r="J152" i="9" s="1"/>
  <c r="L221" i="7"/>
  <c r="L220" i="7"/>
  <c r="L216" i="7"/>
  <c r="H217" i="7"/>
  <c r="F30" i="8" s="1"/>
  <c r="G150" i="9" s="1"/>
  <c r="H150" i="9" s="1"/>
  <c r="L211" i="7"/>
  <c r="H212" i="7"/>
  <c r="F29" i="8" s="1"/>
  <c r="G149" i="9" s="1"/>
  <c r="H149" i="9" s="1"/>
  <c r="L209" i="7"/>
  <c r="L204" i="7"/>
  <c r="L169" i="7"/>
  <c r="H171" i="7"/>
  <c r="F26" i="8" s="1"/>
  <c r="G108" i="9" s="1"/>
  <c r="H108" i="9" s="1"/>
  <c r="L163" i="7"/>
  <c r="J116" i="7"/>
  <c r="G19" i="8" s="1"/>
  <c r="I89" i="9" s="1"/>
  <c r="J89" i="9" s="1"/>
  <c r="L110" i="7"/>
  <c r="L106" i="7"/>
  <c r="L101" i="7"/>
  <c r="L92" i="7"/>
  <c r="L83" i="7"/>
  <c r="L74" i="7"/>
  <c r="L49" i="7"/>
  <c r="L47" i="7"/>
  <c r="L34" i="7"/>
  <c r="L26" i="7"/>
  <c r="L20" i="7"/>
  <c r="E5" i="8"/>
  <c r="E6" i="9" s="1"/>
  <c r="L9" i="7"/>
  <c r="L8" i="7"/>
  <c r="E120" i="8"/>
  <c r="E118" i="8"/>
  <c r="E116" i="8"/>
  <c r="K771" i="7"/>
  <c r="E101" i="8"/>
  <c r="K675" i="7"/>
  <c r="K607" i="7"/>
  <c r="E86" i="8"/>
  <c r="K587" i="7"/>
  <c r="K529" i="7"/>
  <c r="E68" i="8"/>
  <c r="E62" i="8"/>
  <c r="K404" i="7"/>
  <c r="E58" i="8"/>
  <c r="E55" i="8"/>
  <c r="E45" i="8"/>
  <c r="E44" i="8"/>
  <c r="E42" i="8"/>
  <c r="H42" i="8" s="1"/>
  <c r="E33" i="8"/>
  <c r="K210" i="7"/>
  <c r="L210" i="7"/>
  <c r="L308" i="7" l="1"/>
  <c r="L337" i="7"/>
  <c r="G608" i="7"/>
  <c r="H608" i="7" s="1"/>
  <c r="H609" i="7" s="1"/>
  <c r="F89" i="8" s="1"/>
  <c r="G188" i="7" s="1"/>
  <c r="H188" i="7" s="1"/>
  <c r="G580" i="7"/>
  <c r="H580" i="7" s="1"/>
  <c r="H582" i="7" s="1"/>
  <c r="F85" i="8" s="1"/>
  <c r="G146" i="7" s="1"/>
  <c r="H146" i="7" s="1"/>
  <c r="L114" i="7"/>
  <c r="H44" i="7"/>
  <c r="F9" i="8" s="1"/>
  <c r="G78" i="9" s="1"/>
  <c r="H78" i="9" s="1"/>
  <c r="H654" i="7"/>
  <c r="F96" i="8" s="1"/>
  <c r="G190" i="7" s="1"/>
  <c r="H190" i="7" s="1"/>
  <c r="K681" i="7"/>
  <c r="J530" i="7"/>
  <c r="G77" i="8" s="1"/>
  <c r="I124" i="7" s="1"/>
  <c r="J124" i="7" s="1"/>
  <c r="J126" i="7" s="1"/>
  <c r="G21" i="8" s="1"/>
  <c r="I102" i="9" s="1"/>
  <c r="J102" i="9" s="1"/>
  <c r="K248" i="7"/>
  <c r="J60" i="9"/>
  <c r="K825" i="7"/>
  <c r="F825" i="7"/>
  <c r="L428" i="7"/>
  <c r="K572" i="7"/>
  <c r="G201" i="7"/>
  <c r="H201" i="7" s="1"/>
  <c r="J421" i="7"/>
  <c r="L297" i="7"/>
  <c r="L298" i="7"/>
  <c r="G552" i="7"/>
  <c r="H552" i="7" s="1"/>
  <c r="H553" i="7" s="1"/>
  <c r="F81" i="8" s="1"/>
  <c r="G132" i="7" s="1"/>
  <c r="H132" i="7" s="1"/>
  <c r="L427" i="7"/>
  <c r="H246" i="7"/>
  <c r="H254" i="7" s="1"/>
  <c r="F35" i="8" s="1"/>
  <c r="G174" i="9" s="1"/>
  <c r="H174" i="9" s="1"/>
  <c r="I60" i="7"/>
  <c r="J60" i="7" s="1"/>
  <c r="I149" i="7"/>
  <c r="J149" i="7" s="1"/>
  <c r="H55" i="8"/>
  <c r="J195" i="7"/>
  <c r="L390" i="7"/>
  <c r="H195" i="7"/>
  <c r="L530" i="7"/>
  <c r="G546" i="7"/>
  <c r="H546" i="7" s="1"/>
  <c r="H547" i="7" s="1"/>
  <c r="F80" i="8" s="1"/>
  <c r="G131" i="7" s="1"/>
  <c r="H131" i="7" s="1"/>
  <c r="G594" i="7"/>
  <c r="H594" i="7" s="1"/>
  <c r="H595" i="7" s="1"/>
  <c r="F87" i="8" s="1"/>
  <c r="G155" i="7" s="1"/>
  <c r="H155" i="7" s="1"/>
  <c r="G601" i="7"/>
  <c r="H601" i="7" s="1"/>
  <c r="H602" i="7" s="1"/>
  <c r="F88" i="8" s="1"/>
  <c r="G162" i="7" s="1"/>
  <c r="H162" i="7" s="1"/>
  <c r="H165" i="7" s="1"/>
  <c r="F25" i="8" s="1"/>
  <c r="G107" i="9" s="1"/>
  <c r="H107" i="9" s="1"/>
  <c r="L313" i="7"/>
  <c r="G573" i="7"/>
  <c r="H573" i="7" s="1"/>
  <c r="H574" i="7" s="1"/>
  <c r="F84" i="8" s="1"/>
  <c r="G143" i="7" s="1"/>
  <c r="H143" i="7" s="1"/>
  <c r="J369" i="7"/>
  <c r="G53" i="8" s="1"/>
  <c r="L43" i="7"/>
  <c r="K758" i="7"/>
  <c r="G278" i="7"/>
  <c r="H278" i="7" s="1"/>
  <c r="L312" i="7"/>
  <c r="H45" i="8"/>
  <c r="L351" i="7"/>
  <c r="I130" i="7"/>
  <c r="J130" i="7" s="1"/>
  <c r="I37" i="7"/>
  <c r="J37" i="7" s="1"/>
  <c r="G820" i="7"/>
  <c r="H820" i="7" s="1"/>
  <c r="H821" i="7" s="1"/>
  <c r="F122" i="8" s="1"/>
  <c r="G265" i="7" s="1"/>
  <c r="H265" i="7" s="1"/>
  <c r="H266" i="7" s="1"/>
  <c r="F37" i="8" s="1"/>
  <c r="G177" i="9" s="1"/>
  <c r="H177" i="9" s="1"/>
  <c r="I154" i="7"/>
  <c r="J154" i="7" s="1"/>
  <c r="H778" i="7"/>
  <c r="F114" i="8" s="1"/>
  <c r="G712" i="7" s="1"/>
  <c r="H712" i="7" s="1"/>
  <c r="H713" i="7" s="1"/>
  <c r="F106" i="8" s="1"/>
  <c r="G196" i="7" s="1"/>
  <c r="H196" i="7" s="1"/>
  <c r="L563" i="7"/>
  <c r="G177" i="7"/>
  <c r="H177" i="7" s="1"/>
  <c r="G31" i="7"/>
  <c r="H31" i="7" s="1"/>
  <c r="L507" i="7"/>
  <c r="J75" i="9"/>
  <c r="I9" i="10" s="1"/>
  <c r="J9" i="10" s="1"/>
  <c r="F51" i="7"/>
  <c r="L51" i="7" s="1"/>
  <c r="G239" i="7"/>
  <c r="H239" i="7" s="1"/>
  <c r="H240" i="7" s="1"/>
  <c r="F34" i="8" s="1"/>
  <c r="G173" i="9" s="1"/>
  <c r="H173" i="9" s="1"/>
  <c r="L251" i="7"/>
  <c r="H117" i="8"/>
  <c r="L514" i="7"/>
  <c r="L290" i="7"/>
  <c r="L471" i="7"/>
  <c r="L470" i="7"/>
  <c r="L515" i="7"/>
  <c r="I278" i="7"/>
  <c r="J278" i="7" s="1"/>
  <c r="E777" i="7"/>
  <c r="F777" i="7" s="1"/>
  <c r="G64" i="7"/>
  <c r="H64" i="7" s="1"/>
  <c r="G59" i="7"/>
  <c r="H59" i="7" s="1"/>
  <c r="G161" i="7"/>
  <c r="H161" i="7" s="1"/>
  <c r="G30" i="7"/>
  <c r="H30" i="7" s="1"/>
  <c r="G175" i="7"/>
  <c r="H175" i="7" s="1"/>
  <c r="K523" i="7"/>
  <c r="F516" i="7"/>
  <c r="L516" i="7" s="1"/>
  <c r="L309" i="7"/>
  <c r="H44" i="8"/>
  <c r="J467" i="7"/>
  <c r="G67" i="8" s="1"/>
  <c r="I415" i="7" s="1"/>
  <c r="J415" i="7" s="1"/>
  <c r="K222" i="7"/>
  <c r="L474" i="7"/>
  <c r="K593" i="7"/>
  <c r="I534" i="7"/>
  <c r="J534" i="7" s="1"/>
  <c r="F786" i="7"/>
  <c r="E115" i="8" s="1"/>
  <c r="J670" i="7"/>
  <c r="G98" i="8" s="1"/>
  <c r="I613" i="7" s="1"/>
  <c r="J613" i="7" s="1"/>
  <c r="L372" i="7"/>
  <c r="L488" i="7"/>
  <c r="L358" i="7"/>
  <c r="G174" i="7"/>
  <c r="H174" i="7" s="1"/>
  <c r="K669" i="7"/>
  <c r="G60" i="7"/>
  <c r="H60" i="7" s="1"/>
  <c r="L624" i="7"/>
  <c r="L687" i="7"/>
  <c r="L588" i="7"/>
  <c r="G54" i="7"/>
  <c r="H54" i="7" s="1"/>
  <c r="L481" i="7"/>
  <c r="G55" i="7"/>
  <c r="H55" i="7" s="1"/>
  <c r="H75" i="9"/>
  <c r="G9" i="10" s="1"/>
  <c r="H9" i="10" s="1"/>
  <c r="G130" i="7"/>
  <c r="H130" i="7" s="1"/>
  <c r="G142" i="7"/>
  <c r="H142" i="7" s="1"/>
  <c r="E65" i="7"/>
  <c r="F65" i="7" s="1"/>
  <c r="L399" i="7"/>
  <c r="J441" i="7"/>
  <c r="K440" i="7"/>
  <c r="J619" i="7"/>
  <c r="G91" i="8" s="1"/>
  <c r="I246" i="7" s="1"/>
  <c r="K251" i="7"/>
  <c r="F638" i="7"/>
  <c r="E93" i="8" s="1"/>
  <c r="E180" i="7" s="1"/>
  <c r="L31" i="9"/>
  <c r="L51" i="9" s="1"/>
  <c r="L48" i="7"/>
  <c r="I223" i="7"/>
  <c r="J223" i="7" s="1"/>
  <c r="J225" i="7" s="1"/>
  <c r="G31" i="8" s="1"/>
  <c r="I151" i="9" s="1"/>
  <c r="J151" i="9" s="1"/>
  <c r="J171" i="9" s="1"/>
  <c r="I14" i="10" s="1"/>
  <c r="J14" i="10" s="1"/>
  <c r="K352" i="7"/>
  <c r="F352" i="7"/>
  <c r="L344" i="7"/>
  <c r="E728" i="7"/>
  <c r="F302" i="7"/>
  <c r="K302" i="7"/>
  <c r="G187" i="7"/>
  <c r="H187" i="7" s="1"/>
  <c r="L633" i="7"/>
  <c r="L301" i="7"/>
  <c r="H416" i="7"/>
  <c r="F61" i="8" s="1"/>
  <c r="H35" i="7" s="1"/>
  <c r="L556" i="7"/>
  <c r="L379" i="7"/>
  <c r="L380" i="7"/>
  <c r="G223" i="7"/>
  <c r="H223" i="7" s="1"/>
  <c r="H225" i="7" s="1"/>
  <c r="F31" i="8" s="1"/>
  <c r="G151" i="9" s="1"/>
  <c r="H151" i="9" s="1"/>
  <c r="H171" i="9" s="1"/>
  <c r="G14" i="10" s="1"/>
  <c r="H14" i="10" s="1"/>
  <c r="F171" i="7"/>
  <c r="E26" i="8" s="1"/>
  <c r="E108" i="9" s="1"/>
  <c r="F108" i="9" s="1"/>
  <c r="L108" i="9" s="1"/>
  <c r="L323" i="7"/>
  <c r="L383" i="7"/>
  <c r="G534" i="7"/>
  <c r="H534" i="7" s="1"/>
  <c r="H536" i="7" s="1"/>
  <c r="F78" i="8" s="1"/>
  <c r="G141" i="7" s="1"/>
  <c r="H141" i="7" s="1"/>
  <c r="F458" i="7"/>
  <c r="L458" i="7" s="1"/>
  <c r="K458" i="7"/>
  <c r="J267" i="9"/>
  <c r="I18" i="10" s="1"/>
  <c r="J18" i="10" s="1"/>
  <c r="L245" i="9"/>
  <c r="L267" i="9" s="1"/>
  <c r="J51" i="9"/>
  <c r="I8" i="10" s="1"/>
  <c r="J8" i="10" s="1"/>
  <c r="L152" i="9"/>
  <c r="F149" i="9"/>
  <c r="K149" i="9"/>
  <c r="F291" i="7"/>
  <c r="K291" i="7"/>
  <c r="F459" i="7"/>
  <c r="L459" i="7" s="1"/>
  <c r="K459" i="7"/>
  <c r="K734" i="7"/>
  <c r="F734" i="7"/>
  <c r="L734" i="7" s="1"/>
  <c r="K475" i="7"/>
  <c r="F475" i="7"/>
  <c r="K87" i="7"/>
  <c r="F87" i="7"/>
  <c r="F444" i="7"/>
  <c r="L444" i="7" s="1"/>
  <c r="K444" i="7"/>
  <c r="F662" i="7"/>
  <c r="L662" i="7" s="1"/>
  <c r="K662" i="7"/>
  <c r="F373" i="7"/>
  <c r="K373" i="7"/>
  <c r="F32" i="7"/>
  <c r="L32" i="7" s="1"/>
  <c r="K32" i="7"/>
  <c r="F811" i="7"/>
  <c r="L811" i="7" s="1"/>
  <c r="K811" i="7"/>
  <c r="F331" i="7"/>
  <c r="K331" i="7"/>
  <c r="F6" i="9"/>
  <c r="F348" i="7"/>
  <c r="L348" i="7" s="1"/>
  <c r="F749" i="7"/>
  <c r="K749" i="7"/>
  <c r="F764" i="7"/>
  <c r="L764" i="7" s="1"/>
  <c r="K764" i="7"/>
  <c r="F96" i="7"/>
  <c r="K96" i="7"/>
  <c r="I535" i="7"/>
  <c r="J535" i="7" s="1"/>
  <c r="I820" i="7"/>
  <c r="J820" i="7" s="1"/>
  <c r="J821" i="7" s="1"/>
  <c r="G122" i="8" s="1"/>
  <c r="I265" i="7" s="1"/>
  <c r="J265" i="7" s="1"/>
  <c r="J266" i="7" s="1"/>
  <c r="G37" i="8" s="1"/>
  <c r="I177" i="9" s="1"/>
  <c r="J177" i="9" s="1"/>
  <c r="F541" i="7"/>
  <c r="F78" i="7"/>
  <c r="K78" i="7"/>
  <c r="F366" i="7"/>
  <c r="K366" i="7"/>
  <c r="H33" i="8"/>
  <c r="E153" i="9"/>
  <c r="K89" i="9"/>
  <c r="F89" i="9"/>
  <c r="L89" i="9" s="1"/>
  <c r="L345" i="7"/>
  <c r="F338" i="7"/>
  <c r="K338" i="7"/>
  <c r="F733" i="7"/>
  <c r="L733" i="7" s="1"/>
  <c r="K733" i="7"/>
  <c r="F648" i="7"/>
  <c r="G647" i="7"/>
  <c r="H32" i="8"/>
  <c r="K70" i="7"/>
  <c r="F70" i="7"/>
  <c r="L70" i="7" s="1"/>
  <c r="F99" i="7"/>
  <c r="L99" i="7" s="1"/>
  <c r="K99" i="7"/>
  <c r="F661" i="7"/>
  <c r="L661" i="7" s="1"/>
  <c r="K661" i="7"/>
  <c r="F88" i="7"/>
  <c r="L88" i="7" s="1"/>
  <c r="K88" i="7"/>
  <c r="F564" i="7"/>
  <c r="K564" i="7"/>
  <c r="F691" i="7"/>
  <c r="F557" i="7"/>
  <c r="K557" i="7"/>
  <c r="F317" i="7"/>
  <c r="K317" i="7"/>
  <c r="L762" i="7"/>
  <c r="K79" i="7"/>
  <c r="F79" i="7"/>
  <c r="L79" i="7" s="1"/>
  <c r="F810" i="7"/>
  <c r="K810" i="7"/>
  <c r="K152" i="9"/>
  <c r="F743" i="7"/>
  <c r="L743" i="7" s="1"/>
  <c r="K743" i="7"/>
  <c r="G612" i="7"/>
  <c r="H612" i="7" s="1"/>
  <c r="H614" i="7" s="1"/>
  <c r="F90" i="8" s="1"/>
  <c r="G176" i="7" s="1"/>
  <c r="H176" i="7" s="1"/>
  <c r="F508" i="7"/>
  <c r="K508" i="7"/>
  <c r="F489" i="7"/>
  <c r="K489" i="7"/>
  <c r="F457" i="7"/>
  <c r="L457" i="7" s="1"/>
  <c r="K457" i="7"/>
  <c r="K763" i="7"/>
  <c r="F763" i="7"/>
  <c r="L763" i="7" s="1"/>
  <c r="F359" i="7"/>
  <c r="K359" i="7"/>
  <c r="K108" i="7"/>
  <c r="F108" i="7"/>
  <c r="L108" i="7" s="1"/>
  <c r="F732" i="7"/>
  <c r="K732" i="7"/>
  <c r="L5" i="7"/>
  <c r="H9" i="8"/>
  <c r="E78" i="9"/>
  <c r="I612" i="7"/>
  <c r="J612" i="7" s="1"/>
  <c r="K120" i="7"/>
  <c r="F120" i="7"/>
  <c r="L120" i="7" s="1"/>
  <c r="K72" i="7"/>
  <c r="F72" i="7"/>
  <c r="L72" i="7" s="1"/>
  <c r="F660" i="7"/>
  <c r="K660" i="7"/>
  <c r="E302" i="9"/>
  <c r="F324" i="7"/>
  <c r="K324" i="7"/>
  <c r="F6" i="7"/>
  <c r="L6" i="7" s="1"/>
  <c r="K6" i="7"/>
  <c r="F496" i="7"/>
  <c r="K496" i="7"/>
  <c r="F194" i="7"/>
  <c r="L194" i="7" s="1"/>
  <c r="K194" i="7"/>
  <c r="F150" i="9"/>
  <c r="L150" i="9" s="1"/>
  <c r="K150" i="9"/>
  <c r="F205" i="7"/>
  <c r="L205" i="7" s="1"/>
  <c r="K205" i="7"/>
  <c r="F237" i="7"/>
  <c r="L237" i="7" s="1"/>
  <c r="K237" i="7"/>
  <c r="F125" i="7"/>
  <c r="L125" i="7" s="1"/>
  <c r="K125" i="7"/>
  <c r="I447" i="7"/>
  <c r="J447" i="7" s="1"/>
  <c r="I765" i="7"/>
  <c r="J765" i="7" s="1"/>
  <c r="J772" i="7" s="1"/>
  <c r="G113" i="8" s="1"/>
  <c r="I708" i="7" s="1"/>
  <c r="J708" i="7" s="1"/>
  <c r="I752" i="7"/>
  <c r="J752" i="7" s="1"/>
  <c r="J759" i="7" s="1"/>
  <c r="G112" i="8" s="1"/>
  <c r="I707" i="7" s="1"/>
  <c r="J707" i="7" s="1"/>
  <c r="J709" i="7" s="1"/>
  <c r="G105" i="8" s="1"/>
  <c r="F643" i="7"/>
  <c r="G642" i="7"/>
  <c r="E752" i="7"/>
  <c r="E765" i="7"/>
  <c r="F89" i="7"/>
  <c r="L89" i="7" s="1"/>
  <c r="K89" i="7"/>
  <c r="F107" i="7"/>
  <c r="K107" i="7"/>
  <c r="F81" i="7"/>
  <c r="L81" i="7" s="1"/>
  <c r="K81" i="7"/>
  <c r="E663" i="7"/>
  <c r="E278" i="9"/>
  <c r="K346" i="7"/>
  <c r="F446" i="7"/>
  <c r="L446" i="7" s="1"/>
  <c r="K446" i="7"/>
  <c r="F482" i="7"/>
  <c r="K482" i="7"/>
  <c r="F71" i="7"/>
  <c r="L71" i="7" s="1"/>
  <c r="K71" i="7"/>
  <c r="K600" i="7"/>
  <c r="L69" i="7"/>
  <c r="J504" i="7"/>
  <c r="G73" i="8" s="1"/>
  <c r="F384" i="7"/>
  <c r="K384" i="7"/>
  <c r="F445" i="7"/>
  <c r="L445" i="7" s="1"/>
  <c r="K445" i="7"/>
  <c r="E433" i="7"/>
  <c r="J273" i="7"/>
  <c r="G38" i="8" s="1"/>
  <c r="I221" i="9" s="1"/>
  <c r="J221" i="9" s="1"/>
  <c r="J243" i="9" s="1"/>
  <c r="I17" i="10" s="1"/>
  <c r="J17" i="10" s="1"/>
  <c r="I405" i="7"/>
  <c r="J405" i="7" s="1"/>
  <c r="J406" i="7" s="1"/>
  <c r="G59" i="8" s="1"/>
  <c r="I175" i="7" s="1"/>
  <c r="J175" i="7" s="1"/>
  <c r="I580" i="7"/>
  <c r="J580" i="7" s="1"/>
  <c r="J582" i="7" s="1"/>
  <c r="G85" i="8" s="1"/>
  <c r="I146" i="7" s="1"/>
  <c r="J146" i="7" s="1"/>
  <c r="I608" i="7"/>
  <c r="J608" i="7" s="1"/>
  <c r="J609" i="7" s="1"/>
  <c r="G89" i="8" s="1"/>
  <c r="I188" i="7" s="1"/>
  <c r="J188" i="7" s="1"/>
  <c r="G65" i="7"/>
  <c r="H65" i="7" s="1"/>
  <c r="G691" i="7"/>
  <c r="H691" i="7" s="1"/>
  <c r="H692" i="7" s="1"/>
  <c r="F102" i="8" s="1"/>
  <c r="G189" i="7" s="1"/>
  <c r="H189" i="7" s="1"/>
  <c r="F391" i="7"/>
  <c r="K391" i="7"/>
  <c r="F721" i="7"/>
  <c r="K721" i="7"/>
  <c r="F98" i="7"/>
  <c r="L98" i="7" s="1"/>
  <c r="K98" i="7"/>
  <c r="F97" i="7"/>
  <c r="L97" i="7" s="1"/>
  <c r="K97" i="7"/>
  <c r="L681" i="7"/>
  <c r="J682" i="7"/>
  <c r="I573" i="7"/>
  <c r="J573" i="7" s="1"/>
  <c r="J574" i="7" s="1"/>
  <c r="G84" i="8" s="1"/>
  <c r="I143" i="7" s="1"/>
  <c r="J143" i="7" s="1"/>
  <c r="I601" i="7"/>
  <c r="J601" i="7" s="1"/>
  <c r="I552" i="7"/>
  <c r="J552" i="7" s="1"/>
  <c r="J553" i="7" s="1"/>
  <c r="G81" i="8" s="1"/>
  <c r="I132" i="7" s="1"/>
  <c r="J132" i="7" s="1"/>
  <c r="I594" i="7"/>
  <c r="J594" i="7" s="1"/>
  <c r="J595" i="7" s="1"/>
  <c r="G87" i="8" s="1"/>
  <c r="I155" i="7" s="1"/>
  <c r="J155" i="7" s="1"/>
  <c r="I546" i="7"/>
  <c r="J546" i="7" s="1"/>
  <c r="J547" i="7" s="1"/>
  <c r="G80" i="8" s="1"/>
  <c r="I131" i="7" s="1"/>
  <c r="J131" i="7" s="1"/>
  <c r="F18" i="10"/>
  <c r="K18" i="10"/>
  <c r="F16" i="10"/>
  <c r="L16" i="10" s="1"/>
  <c r="K16" i="10"/>
  <c r="L53" i="9"/>
  <c r="F8" i="10"/>
  <c r="H120" i="8"/>
  <c r="E259" i="7"/>
  <c r="E245" i="7"/>
  <c r="H119" i="8"/>
  <c r="E258" i="7"/>
  <c r="E244" i="7"/>
  <c r="H118" i="8"/>
  <c r="E257" i="7"/>
  <c r="E243" i="7"/>
  <c r="F239" i="7"/>
  <c r="H116" i="8"/>
  <c r="E224" i="7"/>
  <c r="K785" i="7"/>
  <c r="G183" i="7"/>
  <c r="H183" i="7" s="1"/>
  <c r="H101" i="8"/>
  <c r="E653" i="7"/>
  <c r="L676" i="7"/>
  <c r="H99" i="8"/>
  <c r="E618" i="7"/>
  <c r="E613" i="7"/>
  <c r="H92" i="8"/>
  <c r="E178" i="7"/>
  <c r="L600" i="7"/>
  <c r="H86" i="8"/>
  <c r="E147" i="7"/>
  <c r="K581" i="7"/>
  <c r="E124" i="7"/>
  <c r="H77" i="8"/>
  <c r="L523" i="7"/>
  <c r="J524" i="7"/>
  <c r="E119" i="7"/>
  <c r="K503" i="7"/>
  <c r="H68" i="8"/>
  <c r="E447" i="7"/>
  <c r="E460" i="7"/>
  <c r="K466" i="7"/>
  <c r="J453" i="7"/>
  <c r="E410" i="7"/>
  <c r="H63" i="8"/>
  <c r="E201" i="7"/>
  <c r="E37" i="7"/>
  <c r="L421" i="7"/>
  <c r="J422" i="7"/>
  <c r="E200" i="7"/>
  <c r="E36" i="7"/>
  <c r="H58" i="8"/>
  <c r="E25" i="7"/>
  <c r="E14" i="7"/>
  <c r="E38" i="8"/>
  <c r="L229" i="7"/>
  <c r="H30" i="8"/>
  <c r="L217" i="7"/>
  <c r="H29" i="8"/>
  <c r="L212" i="7"/>
  <c r="H19" i="8"/>
  <c r="L116" i="7"/>
  <c r="L44" i="7" l="1"/>
  <c r="E826" i="7"/>
  <c r="L825" i="7"/>
  <c r="K239" i="7"/>
  <c r="H195" i="9"/>
  <c r="G15" i="10" s="1"/>
  <c r="H15" i="10" s="1"/>
  <c r="G13" i="10" s="1"/>
  <c r="H13" i="10" s="1"/>
  <c r="H93" i="8"/>
  <c r="F518" i="7"/>
  <c r="L670" i="7"/>
  <c r="H150" i="7"/>
  <c r="F23" i="8" s="1"/>
  <c r="G105" i="9" s="1"/>
  <c r="H105" i="9" s="1"/>
  <c r="H206" i="7"/>
  <c r="F28" i="8" s="1"/>
  <c r="G126" i="9" s="1"/>
  <c r="H126" i="9" s="1"/>
  <c r="K777" i="7"/>
  <c r="H56" i="7"/>
  <c r="F11" i="8" s="1"/>
  <c r="G80" i="9" s="1"/>
  <c r="H80" i="9" s="1"/>
  <c r="H39" i="7"/>
  <c r="F8" i="8" s="1"/>
  <c r="G77" i="9" s="1"/>
  <c r="H77" i="9" s="1"/>
  <c r="I177" i="7"/>
  <c r="J177" i="7" s="1"/>
  <c r="I31" i="7"/>
  <c r="E10" i="8"/>
  <c r="H10" i="8" s="1"/>
  <c r="H61" i="7"/>
  <c r="F12" i="8" s="1"/>
  <c r="G81" i="9" s="1"/>
  <c r="H81" i="9" s="1"/>
  <c r="L171" i="7"/>
  <c r="H26" i="8"/>
  <c r="H115" i="8"/>
  <c r="E716" i="7"/>
  <c r="F716" i="7" s="1"/>
  <c r="L786" i="7"/>
  <c r="J454" i="7"/>
  <c r="G66" i="8" s="1"/>
  <c r="I414" i="7" s="1"/>
  <c r="J414" i="7" s="1"/>
  <c r="J416" i="7" s="1"/>
  <c r="G61" i="8" s="1"/>
  <c r="J35" i="7" s="1"/>
  <c r="J536" i="7"/>
  <c r="G78" i="8" s="1"/>
  <c r="I141" i="7" s="1"/>
  <c r="J141" i="7" s="1"/>
  <c r="J150" i="7" s="1"/>
  <c r="G23" i="8" s="1"/>
  <c r="I105" i="9" s="1"/>
  <c r="J105" i="9" s="1"/>
  <c r="J614" i="7"/>
  <c r="G90" i="8" s="1"/>
  <c r="I176" i="7" s="1"/>
  <c r="J176" i="7" s="1"/>
  <c r="L638" i="7"/>
  <c r="H98" i="8"/>
  <c r="F746" i="7"/>
  <c r="E111" i="8" s="1"/>
  <c r="E695" i="7" s="1"/>
  <c r="G65" i="8"/>
  <c r="L441" i="7"/>
  <c r="I174" i="7"/>
  <c r="J174" i="7" s="1"/>
  <c r="L18" i="10"/>
  <c r="T18" i="10" s="1"/>
  <c r="E20" i="3" s="1"/>
  <c r="D24" i="12" s="1"/>
  <c r="E24" i="12" s="1"/>
  <c r="L273" i="7"/>
  <c r="K8" i="10"/>
  <c r="K108" i="9"/>
  <c r="E303" i="7"/>
  <c r="L302" i="7"/>
  <c r="F10" i="7"/>
  <c r="E4" i="8" s="1"/>
  <c r="F728" i="7"/>
  <c r="K728" i="7"/>
  <c r="L352" i="7"/>
  <c r="E353" i="7"/>
  <c r="G129" i="7"/>
  <c r="H129" i="7" s="1"/>
  <c r="H138" i="7" s="1"/>
  <c r="F22" i="8" s="1"/>
  <c r="G104" i="9" s="1"/>
  <c r="H104" i="9" s="1"/>
  <c r="G153" i="7"/>
  <c r="H153" i="7" s="1"/>
  <c r="H158" i="7" s="1"/>
  <c r="F24" i="8" s="1"/>
  <c r="G106" i="9" s="1"/>
  <c r="H106" i="9" s="1"/>
  <c r="H642" i="7"/>
  <c r="K642" i="7"/>
  <c r="E325" i="7"/>
  <c r="L324" i="7"/>
  <c r="E558" i="7"/>
  <c r="L557" i="7"/>
  <c r="L660" i="7"/>
  <c r="E339" i="7"/>
  <c r="L338" i="7"/>
  <c r="L749" i="7"/>
  <c r="E483" i="7"/>
  <c r="L482" i="7"/>
  <c r="E509" i="7"/>
  <c r="L508" i="7"/>
  <c r="K302" i="9"/>
  <c r="F302" i="9"/>
  <c r="K153" i="9"/>
  <c r="F153" i="9"/>
  <c r="L153" i="9" s="1"/>
  <c r="H38" i="8"/>
  <c r="E221" i="9"/>
  <c r="E490" i="7"/>
  <c r="L489" i="7"/>
  <c r="H66" i="7"/>
  <c r="F13" i="8" s="1"/>
  <c r="G82" i="9" s="1"/>
  <c r="H82" i="9" s="1"/>
  <c r="E332" i="7"/>
  <c r="L331" i="7"/>
  <c r="E565" i="7"/>
  <c r="L564" i="7"/>
  <c r="F78" i="9"/>
  <c r="L78" i="9" s="1"/>
  <c r="K78" i="9"/>
  <c r="E292" i="7"/>
  <c r="L291" i="7"/>
  <c r="I64" i="7"/>
  <c r="J64" i="7" s="1"/>
  <c r="J602" i="7"/>
  <c r="G88" i="8" s="1"/>
  <c r="I162" i="7" s="1"/>
  <c r="J162" i="7" s="1"/>
  <c r="F433" i="7"/>
  <c r="K433" i="7"/>
  <c r="K278" i="9"/>
  <c r="F278" i="9"/>
  <c r="E73" i="7"/>
  <c r="E367" i="7"/>
  <c r="L366" i="7"/>
  <c r="F663" i="7"/>
  <c r="L663" i="7" s="1"/>
  <c r="K663" i="7"/>
  <c r="L149" i="9"/>
  <c r="E94" i="8"/>
  <c r="I59" i="7"/>
  <c r="J59" i="7" s="1"/>
  <c r="J61" i="7" s="1"/>
  <c r="G12" i="8" s="1"/>
  <c r="I81" i="9" s="1"/>
  <c r="J81" i="9" s="1"/>
  <c r="I187" i="7"/>
  <c r="J187" i="7" s="1"/>
  <c r="I30" i="7"/>
  <c r="J30" i="7" s="1"/>
  <c r="G100" i="8"/>
  <c r="L682" i="7"/>
  <c r="E50" i="8"/>
  <c r="H50" i="8" s="1"/>
  <c r="I54" i="7"/>
  <c r="J54" i="7" s="1"/>
  <c r="J56" i="7" s="1"/>
  <c r="G11" i="8" s="1"/>
  <c r="I80" i="9" s="1"/>
  <c r="J80" i="9" s="1"/>
  <c r="F815" i="7"/>
  <c r="L810" i="7"/>
  <c r="I161" i="7"/>
  <c r="J161" i="7" s="1"/>
  <c r="E385" i="7"/>
  <c r="L384" i="7"/>
  <c r="E738" i="7"/>
  <c r="L732" i="7"/>
  <c r="E82" i="7"/>
  <c r="L78" i="7"/>
  <c r="E374" i="7"/>
  <c r="L373" i="7"/>
  <c r="E476" i="7"/>
  <c r="L475" i="7"/>
  <c r="L504" i="7"/>
  <c r="L496" i="7"/>
  <c r="F498" i="7"/>
  <c r="E392" i="7"/>
  <c r="L391" i="7"/>
  <c r="I65" i="7"/>
  <c r="J65" i="7" s="1"/>
  <c r="L65" i="7" s="1"/>
  <c r="I691" i="7"/>
  <c r="L107" i="7"/>
  <c r="E109" i="7"/>
  <c r="H73" i="8"/>
  <c r="L541" i="7"/>
  <c r="E79" i="8"/>
  <c r="F765" i="7"/>
  <c r="L765" i="7" s="1"/>
  <c r="K765" i="7"/>
  <c r="E360" i="7"/>
  <c r="L359" i="7"/>
  <c r="E318" i="7"/>
  <c r="L317" i="7"/>
  <c r="H647" i="7"/>
  <c r="K647" i="7"/>
  <c r="E722" i="7"/>
  <c r="L721" i="7"/>
  <c r="F752" i="7"/>
  <c r="L752" i="7" s="1"/>
  <c r="K752" i="7"/>
  <c r="E95" i="8"/>
  <c r="E100" i="7"/>
  <c r="L96" i="7"/>
  <c r="E91" i="7"/>
  <c r="L87" i="7"/>
  <c r="L8" i="10"/>
  <c r="F245" i="7"/>
  <c r="L245" i="7" s="1"/>
  <c r="K245" i="7"/>
  <c r="F259" i="7"/>
  <c r="L259" i="7" s="1"/>
  <c r="K259" i="7"/>
  <c r="F244" i="7"/>
  <c r="L244" i="7" s="1"/>
  <c r="K244" i="7"/>
  <c r="F258" i="7"/>
  <c r="L258" i="7" s="1"/>
  <c r="K258" i="7"/>
  <c r="F243" i="7"/>
  <c r="L243" i="7" s="1"/>
  <c r="K243" i="7"/>
  <c r="F257" i="7"/>
  <c r="K257" i="7"/>
  <c r="L239" i="7"/>
  <c r="F240" i="7"/>
  <c r="F224" i="7"/>
  <c r="L224" i="7" s="1"/>
  <c r="K224" i="7"/>
  <c r="L777" i="7"/>
  <c r="F778" i="7"/>
  <c r="F653" i="7"/>
  <c r="K653" i="7"/>
  <c r="K618" i="7"/>
  <c r="F618" i="7"/>
  <c r="L618" i="7" s="1"/>
  <c r="K613" i="7"/>
  <c r="F613" i="7"/>
  <c r="L613" i="7" s="1"/>
  <c r="K180" i="7"/>
  <c r="F180" i="7"/>
  <c r="L180" i="7" s="1"/>
  <c r="F178" i="7"/>
  <c r="L178" i="7" s="1"/>
  <c r="K178" i="7"/>
  <c r="F147" i="7"/>
  <c r="L147" i="7" s="1"/>
  <c r="K147" i="7"/>
  <c r="F124" i="7"/>
  <c r="K124" i="7"/>
  <c r="G76" i="8"/>
  <c r="L524" i="7"/>
  <c r="F119" i="7"/>
  <c r="L518" i="7"/>
  <c r="E75" i="8"/>
  <c r="H75" i="8" s="1"/>
  <c r="L453" i="7"/>
  <c r="K460" i="7"/>
  <c r="F460" i="7"/>
  <c r="K447" i="7"/>
  <c r="F447" i="7"/>
  <c r="F410" i="7"/>
  <c r="F37" i="7"/>
  <c r="L37" i="7" s="1"/>
  <c r="K37" i="7"/>
  <c r="F201" i="7"/>
  <c r="L201" i="7" s="1"/>
  <c r="K201" i="7"/>
  <c r="G62" i="8"/>
  <c r="L422" i="7"/>
  <c r="F36" i="7"/>
  <c r="F200" i="7"/>
  <c r="K25" i="7"/>
  <c r="F25" i="7"/>
  <c r="F14" i="7"/>
  <c r="F695" i="7" l="1"/>
  <c r="K695" i="7"/>
  <c r="K716" i="7"/>
  <c r="F826" i="7"/>
  <c r="K826" i="7"/>
  <c r="E79" i="9"/>
  <c r="F79" i="9" s="1"/>
  <c r="L79" i="9" s="1"/>
  <c r="H99" i="9"/>
  <c r="G10" i="10" s="1"/>
  <c r="H10" i="10" s="1"/>
  <c r="I153" i="7"/>
  <c r="J153" i="7" s="1"/>
  <c r="J158" i="7" s="1"/>
  <c r="G24" i="8" s="1"/>
  <c r="I106" i="9" s="1"/>
  <c r="J106" i="9" s="1"/>
  <c r="I129" i="7"/>
  <c r="J129" i="7" s="1"/>
  <c r="J138" i="7" s="1"/>
  <c r="G22" i="8" s="1"/>
  <c r="I104" i="9" s="1"/>
  <c r="J104" i="9" s="1"/>
  <c r="L746" i="7"/>
  <c r="H123" i="9"/>
  <c r="G11" i="10" s="1"/>
  <c r="H11" i="10" s="1"/>
  <c r="L10" i="7"/>
  <c r="I410" i="7"/>
  <c r="H65" i="8"/>
  <c r="F353" i="7"/>
  <c r="K353" i="7"/>
  <c r="L728" i="7"/>
  <c r="F729" i="7"/>
  <c r="F759" i="7"/>
  <c r="E112" i="8" s="1"/>
  <c r="E707" i="7" s="1"/>
  <c r="F303" i="7"/>
  <c r="K303" i="7"/>
  <c r="F109" i="7"/>
  <c r="K109" i="7"/>
  <c r="F339" i="7"/>
  <c r="K339" i="7"/>
  <c r="L647" i="7"/>
  <c r="H648" i="7"/>
  <c r="F385" i="7"/>
  <c r="K385" i="7"/>
  <c r="E5" i="9"/>
  <c r="H4" i="8"/>
  <c r="F509" i="7"/>
  <c r="K509" i="7"/>
  <c r="F664" i="7"/>
  <c r="F292" i="7"/>
  <c r="K292" i="7"/>
  <c r="F392" i="7"/>
  <c r="K392" i="7"/>
  <c r="J165" i="7"/>
  <c r="G25" i="8" s="1"/>
  <c r="I107" i="9" s="1"/>
  <c r="J107" i="9" s="1"/>
  <c r="F565" i="7"/>
  <c r="K565" i="7"/>
  <c r="E181" i="7"/>
  <c r="F318" i="7"/>
  <c r="K318" i="7"/>
  <c r="E72" i="8"/>
  <c r="L498" i="7"/>
  <c r="K79" i="9"/>
  <c r="F332" i="7"/>
  <c r="K332" i="7"/>
  <c r="F558" i="7"/>
  <c r="K558" i="7"/>
  <c r="F367" i="7"/>
  <c r="K367" i="7"/>
  <c r="L302" i="9"/>
  <c r="L315" i="9" s="1"/>
  <c r="F315" i="9"/>
  <c r="E20" i="10" s="1"/>
  <c r="F360" i="7"/>
  <c r="K360" i="7"/>
  <c r="L815" i="7"/>
  <c r="E121" i="8"/>
  <c r="F73" i="7"/>
  <c r="K73" i="7"/>
  <c r="F722" i="7"/>
  <c r="K722" i="7"/>
  <c r="L278" i="9"/>
  <c r="L291" i="9" s="1"/>
  <c r="F291" i="9"/>
  <c r="E19" i="10" s="1"/>
  <c r="F325" i="7"/>
  <c r="K325" i="7"/>
  <c r="F91" i="7"/>
  <c r="K91" i="7"/>
  <c r="F476" i="7"/>
  <c r="K476" i="7"/>
  <c r="J691" i="7"/>
  <c r="K691" i="7"/>
  <c r="F490" i="7"/>
  <c r="K490" i="7"/>
  <c r="L642" i="7"/>
  <c r="H643" i="7"/>
  <c r="H79" i="8"/>
  <c r="E130" i="7"/>
  <c r="E154" i="7"/>
  <c r="E142" i="7"/>
  <c r="L433" i="7"/>
  <c r="E434" i="7"/>
  <c r="F738" i="7"/>
  <c r="K738" i="7"/>
  <c r="F100" i="7"/>
  <c r="K100" i="7"/>
  <c r="F374" i="7"/>
  <c r="K374" i="7"/>
  <c r="I652" i="7"/>
  <c r="H100" i="8"/>
  <c r="E182" i="7"/>
  <c r="K65" i="7"/>
  <c r="F221" i="9"/>
  <c r="K221" i="9"/>
  <c r="F483" i="7"/>
  <c r="K483" i="7"/>
  <c r="F772" i="7"/>
  <c r="J66" i="7"/>
  <c r="G13" i="8" s="1"/>
  <c r="I82" i="9" s="1"/>
  <c r="J82" i="9" s="1"/>
  <c r="H111" i="8"/>
  <c r="F82" i="7"/>
  <c r="K82" i="7"/>
  <c r="F261" i="7"/>
  <c r="L257" i="7"/>
  <c r="L240" i="7"/>
  <c r="E34" i="8"/>
  <c r="F717" i="7"/>
  <c r="L716" i="7"/>
  <c r="L778" i="7"/>
  <c r="E114" i="8"/>
  <c r="L653" i="7"/>
  <c r="F654" i="7"/>
  <c r="F126" i="7"/>
  <c r="L124" i="7"/>
  <c r="I119" i="7"/>
  <c r="H76" i="8"/>
  <c r="F121" i="7"/>
  <c r="F454" i="7"/>
  <c r="L447" i="7"/>
  <c r="F467" i="7"/>
  <c r="L460" i="7"/>
  <c r="I200" i="7"/>
  <c r="I36" i="7"/>
  <c r="H62" i="8"/>
  <c r="F27" i="7"/>
  <c r="L25" i="7"/>
  <c r="K707" i="7" l="1"/>
  <c r="F707" i="7"/>
  <c r="F698" i="7"/>
  <c r="L695" i="7"/>
  <c r="L826" i="7"/>
  <c r="F828" i="7"/>
  <c r="J410" i="7"/>
  <c r="K410" i="7"/>
  <c r="L759" i="7"/>
  <c r="L303" i="7"/>
  <c r="F305" i="7"/>
  <c r="L729" i="7"/>
  <c r="E109" i="8"/>
  <c r="L353" i="7"/>
  <c r="F355" i="7"/>
  <c r="L367" i="7"/>
  <c r="F369" i="7"/>
  <c r="L100" i="7"/>
  <c r="F102" i="7"/>
  <c r="L558" i="7"/>
  <c r="F560" i="7"/>
  <c r="L664" i="7"/>
  <c r="E97" i="8"/>
  <c r="L91" i="7"/>
  <c r="F93" i="7"/>
  <c r="L332" i="7"/>
  <c r="F334" i="7"/>
  <c r="L509" i="7"/>
  <c r="F511" i="7"/>
  <c r="L82" i="7"/>
  <c r="F84" i="7"/>
  <c r="L392" i="7"/>
  <c r="F394" i="7"/>
  <c r="L738" i="7"/>
  <c r="F739" i="7"/>
  <c r="L325" i="7"/>
  <c r="F327" i="7"/>
  <c r="F5" i="9"/>
  <c r="K5" i="9"/>
  <c r="F434" i="7"/>
  <c r="K434" i="7"/>
  <c r="F19" i="10"/>
  <c r="L19" i="10" s="1"/>
  <c r="T19" i="10" s="1"/>
  <c r="E29" i="3" s="1"/>
  <c r="D31" i="12" s="1"/>
  <c r="K19" i="10"/>
  <c r="H72" i="8"/>
  <c r="E60" i="7"/>
  <c r="E55" i="7"/>
  <c r="E149" i="7"/>
  <c r="L385" i="7"/>
  <c r="F387" i="7"/>
  <c r="E113" i="8"/>
  <c r="E708" i="7" s="1"/>
  <c r="L772" i="7"/>
  <c r="K142" i="7"/>
  <c r="F142" i="7"/>
  <c r="L142" i="7" s="1"/>
  <c r="F95" i="8"/>
  <c r="L648" i="7"/>
  <c r="F154" i="7"/>
  <c r="L154" i="7" s="1"/>
  <c r="K154" i="7"/>
  <c r="L722" i="7"/>
  <c r="F723" i="7"/>
  <c r="L318" i="7"/>
  <c r="F320" i="7"/>
  <c r="L483" i="7"/>
  <c r="F485" i="7"/>
  <c r="F130" i="7"/>
  <c r="L130" i="7" s="1"/>
  <c r="K130" i="7"/>
  <c r="L73" i="7"/>
  <c r="F75" i="7"/>
  <c r="L339" i="7"/>
  <c r="F341" i="7"/>
  <c r="F94" i="8"/>
  <c r="L643" i="7"/>
  <c r="E247" i="7"/>
  <c r="H121" i="8"/>
  <c r="F181" i="7"/>
  <c r="L292" i="7"/>
  <c r="F294" i="7"/>
  <c r="H34" i="8"/>
  <c r="E173" i="9"/>
  <c r="H112" i="8"/>
  <c r="F182" i="7"/>
  <c r="L476" i="7"/>
  <c r="F478" i="7"/>
  <c r="L221" i="9"/>
  <c r="L243" i="9" s="1"/>
  <c r="F243" i="9"/>
  <c r="E17" i="10" s="1"/>
  <c r="L490" i="7"/>
  <c r="F492" i="7"/>
  <c r="L360" i="7"/>
  <c r="F362" i="7"/>
  <c r="L565" i="7"/>
  <c r="F567" i="7"/>
  <c r="L374" i="7"/>
  <c r="F376" i="7"/>
  <c r="L109" i="7"/>
  <c r="F111" i="7"/>
  <c r="F20" i="10"/>
  <c r="L20" i="10" s="1"/>
  <c r="T20" i="10" s="1"/>
  <c r="E30" i="3" s="1"/>
  <c r="K20" i="10"/>
  <c r="J652" i="7"/>
  <c r="K652" i="7"/>
  <c r="J692" i="7"/>
  <c r="G102" i="8" s="1"/>
  <c r="I189" i="7" s="1"/>
  <c r="J189" i="7" s="1"/>
  <c r="L691" i="7"/>
  <c r="E36" i="8"/>
  <c r="L261" i="7"/>
  <c r="L717" i="7"/>
  <c r="E107" i="8"/>
  <c r="H114" i="8"/>
  <c r="E712" i="7"/>
  <c r="E96" i="8"/>
  <c r="E21" i="8"/>
  <c r="L126" i="7"/>
  <c r="J119" i="7"/>
  <c r="K119" i="7"/>
  <c r="E20" i="8"/>
  <c r="E101" i="9" s="1"/>
  <c r="E67" i="8"/>
  <c r="L467" i="7"/>
  <c r="E66" i="8"/>
  <c r="L454" i="7"/>
  <c r="J36" i="7"/>
  <c r="K36" i="7"/>
  <c r="J200" i="7"/>
  <c r="K200" i="7"/>
  <c r="L27" i="7"/>
  <c r="E7" i="8"/>
  <c r="F708" i="7" l="1"/>
  <c r="L708" i="7" s="1"/>
  <c r="K708" i="7"/>
  <c r="L698" i="7"/>
  <c r="E103" i="8"/>
  <c r="H103" i="8" s="1"/>
  <c r="L707" i="7"/>
  <c r="F709" i="7"/>
  <c r="E123" i="8"/>
  <c r="H123" i="8" s="1"/>
  <c r="L828" i="7"/>
  <c r="Q308" i="11"/>
  <c r="AM308" i="11" s="1"/>
  <c r="J411" i="7"/>
  <c r="G60" i="8" s="1"/>
  <c r="L410" i="7"/>
  <c r="E51" i="8"/>
  <c r="H51" i="8" s="1"/>
  <c r="L355" i="7"/>
  <c r="H109" i="8"/>
  <c r="E199" i="7"/>
  <c r="L305" i="7"/>
  <c r="E43" i="8"/>
  <c r="E56" i="8"/>
  <c r="H56" i="8" s="1"/>
  <c r="L387" i="7"/>
  <c r="E57" i="8"/>
  <c r="L394" i="7"/>
  <c r="L84" i="7"/>
  <c r="E15" i="8"/>
  <c r="F55" i="7"/>
  <c r="L55" i="7" s="1"/>
  <c r="K55" i="7"/>
  <c r="L511" i="7"/>
  <c r="E74" i="8"/>
  <c r="H74" i="8" s="1"/>
  <c r="L334" i="7"/>
  <c r="E48" i="8"/>
  <c r="H48" i="8" s="1"/>
  <c r="J654" i="7"/>
  <c r="L652" i="7"/>
  <c r="E46" i="8"/>
  <c r="L320" i="7"/>
  <c r="L93" i="7"/>
  <c r="E16" i="8"/>
  <c r="L75" i="7"/>
  <c r="E14" i="8"/>
  <c r="F149" i="7"/>
  <c r="L149" i="7" s="1"/>
  <c r="K149" i="7"/>
  <c r="E108" i="8"/>
  <c r="L723" i="7"/>
  <c r="L111" i="7"/>
  <c r="E18" i="8"/>
  <c r="L434" i="7"/>
  <c r="F435" i="7"/>
  <c r="F173" i="9"/>
  <c r="K173" i="9"/>
  <c r="E54" i="8"/>
  <c r="H54" i="8" s="1"/>
  <c r="L376" i="7"/>
  <c r="H97" i="8"/>
  <c r="E612" i="7"/>
  <c r="E617" i="7"/>
  <c r="F17" i="10"/>
  <c r="L17" i="10" s="1"/>
  <c r="T17" i="10" s="1"/>
  <c r="E19" i="3" s="1"/>
  <c r="D21" i="12" s="1"/>
  <c r="E21" i="12" s="1"/>
  <c r="K17" i="10"/>
  <c r="L294" i="7"/>
  <c r="E41" i="8"/>
  <c r="F101" i="9"/>
  <c r="H7" i="8"/>
  <c r="E61" i="9"/>
  <c r="L5" i="9"/>
  <c r="F27" i="9"/>
  <c r="E6" i="10" s="1"/>
  <c r="E83" i="8"/>
  <c r="L567" i="7"/>
  <c r="L560" i="7"/>
  <c r="E82" i="8"/>
  <c r="E70" i="8"/>
  <c r="H70" i="8" s="1"/>
  <c r="L485" i="7"/>
  <c r="E47" i="8"/>
  <c r="H47" i="8" s="1"/>
  <c r="L327" i="7"/>
  <c r="H21" i="8"/>
  <c r="E102" i="9"/>
  <c r="K247" i="7"/>
  <c r="F247" i="7"/>
  <c r="L247" i="7" s="1"/>
  <c r="G182" i="7"/>
  <c r="H95" i="8"/>
  <c r="F60" i="7"/>
  <c r="L60" i="7" s="1"/>
  <c r="K60" i="7"/>
  <c r="L362" i="7"/>
  <c r="E52" i="8"/>
  <c r="H52" i="8" s="1"/>
  <c r="E17" i="8"/>
  <c r="L102" i="7"/>
  <c r="E110" i="8"/>
  <c r="L739" i="7"/>
  <c r="G181" i="7"/>
  <c r="H94" i="8"/>
  <c r="E71" i="8"/>
  <c r="H71" i="8" s="1"/>
  <c r="L492" i="7"/>
  <c r="E53" i="8"/>
  <c r="H53" i="8" s="1"/>
  <c r="L369" i="7"/>
  <c r="E69" i="8"/>
  <c r="H69" i="8" s="1"/>
  <c r="L478" i="7"/>
  <c r="E49" i="8"/>
  <c r="H49" i="8" s="1"/>
  <c r="L341" i="7"/>
  <c r="H36" i="8"/>
  <c r="E176" i="9"/>
  <c r="H113" i="8"/>
  <c r="H107" i="8"/>
  <c r="E197" i="7"/>
  <c r="F712" i="7"/>
  <c r="K712" i="7"/>
  <c r="E183" i="7"/>
  <c r="E190" i="7"/>
  <c r="J121" i="7"/>
  <c r="L119" i="7"/>
  <c r="E414" i="7"/>
  <c r="H66" i="8"/>
  <c r="H67" i="8"/>
  <c r="E415" i="7"/>
  <c r="L200" i="7"/>
  <c r="L36" i="7"/>
  <c r="E105" i="8" l="1"/>
  <c r="H105" i="8" s="1"/>
  <c r="L709" i="7"/>
  <c r="CX310" i="11"/>
  <c r="AG310" i="11"/>
  <c r="H46" i="8"/>
  <c r="E836" i="7"/>
  <c r="J246" i="7"/>
  <c r="J254" i="7" s="1"/>
  <c r="G35" i="8" s="1"/>
  <c r="I174" i="9" s="1"/>
  <c r="J174" i="9" s="1"/>
  <c r="J195" i="9" s="1"/>
  <c r="I15" i="10" s="1"/>
  <c r="J15" i="10" s="1"/>
  <c r="I13" i="10" s="1"/>
  <c r="J13" i="10" s="1"/>
  <c r="J31" i="7"/>
  <c r="J39" i="7" s="1"/>
  <c r="G8" i="8" s="1"/>
  <c r="I77" i="9" s="1"/>
  <c r="J77" i="9" s="1"/>
  <c r="J99" i="9" s="1"/>
  <c r="I10" i="10" s="1"/>
  <c r="J10" i="10" s="1"/>
  <c r="E608" i="7"/>
  <c r="H43" i="8"/>
  <c r="E405" i="7"/>
  <c r="E580" i="7"/>
  <c r="F199" i="7"/>
  <c r="L199" i="7" s="1"/>
  <c r="K199" i="7"/>
  <c r="F176" i="9"/>
  <c r="L176" i="9" s="1"/>
  <c r="K176" i="9"/>
  <c r="G96" i="8"/>
  <c r="L654" i="7"/>
  <c r="H18" i="8"/>
  <c r="E87" i="9"/>
  <c r="H108" i="8"/>
  <c r="E198" i="7"/>
  <c r="H14" i="8"/>
  <c r="E83" i="9"/>
  <c r="H182" i="7"/>
  <c r="L182" i="7" s="1"/>
  <c r="K182" i="7"/>
  <c r="F617" i="7"/>
  <c r="K617" i="7"/>
  <c r="H16" i="8"/>
  <c r="E85" i="9"/>
  <c r="E546" i="7"/>
  <c r="E573" i="7"/>
  <c r="E601" i="7"/>
  <c r="E552" i="7"/>
  <c r="E594" i="7"/>
  <c r="E278" i="7"/>
  <c r="H41" i="8"/>
  <c r="E285" i="7"/>
  <c r="K612" i="7"/>
  <c r="F612" i="7"/>
  <c r="F102" i="9"/>
  <c r="L102" i="9" s="1"/>
  <c r="K102" i="9"/>
  <c r="E819" i="7"/>
  <c r="E534" i="7"/>
  <c r="H82" i="8"/>
  <c r="E223" i="7"/>
  <c r="H15" i="8"/>
  <c r="E84" i="9"/>
  <c r="H181" i="7"/>
  <c r="K181" i="7"/>
  <c r="L173" i="9"/>
  <c r="F61" i="9"/>
  <c r="L61" i="9" s="1"/>
  <c r="K61" i="9"/>
  <c r="H110" i="8"/>
  <c r="E690" i="7"/>
  <c r="E820" i="7"/>
  <c r="H83" i="8"/>
  <c r="E535" i="7"/>
  <c r="E21" i="7"/>
  <c r="H57" i="8"/>
  <c r="F6" i="10"/>
  <c r="H17" i="8"/>
  <c r="E86" i="9"/>
  <c r="L435" i="7"/>
  <c r="E64" i="8"/>
  <c r="F197" i="7"/>
  <c r="L197" i="7" s="1"/>
  <c r="K197" i="7"/>
  <c r="L712" i="7"/>
  <c r="F713" i="7"/>
  <c r="F190" i="7"/>
  <c r="F183" i="7"/>
  <c r="G20" i="8"/>
  <c r="L121" i="7"/>
  <c r="K415" i="7"/>
  <c r="F415" i="7"/>
  <c r="L415" i="7" s="1"/>
  <c r="K414" i="7"/>
  <c r="F414" i="7"/>
  <c r="Y315" i="11" l="1"/>
  <c r="AH315" i="11"/>
  <c r="DA310" i="11"/>
  <c r="K836" i="7"/>
  <c r="F836" i="7"/>
  <c r="F580" i="7"/>
  <c r="K580" i="7"/>
  <c r="F405" i="7"/>
  <c r="K405" i="7"/>
  <c r="F608" i="7"/>
  <c r="K608" i="7"/>
  <c r="F83" i="9"/>
  <c r="L83" i="9" s="1"/>
  <c r="K83" i="9"/>
  <c r="F198" i="7"/>
  <c r="L198" i="7" s="1"/>
  <c r="K198" i="7"/>
  <c r="F819" i="7"/>
  <c r="K819" i="7"/>
  <c r="F614" i="7"/>
  <c r="L612" i="7"/>
  <c r="F534" i="7"/>
  <c r="K534" i="7"/>
  <c r="F285" i="7"/>
  <c r="L285" i="7" s="1"/>
  <c r="I286" i="7" s="1"/>
  <c r="K285" i="7"/>
  <c r="F594" i="7"/>
  <c r="K594" i="7"/>
  <c r="F86" i="9"/>
  <c r="L86" i="9" s="1"/>
  <c r="K86" i="9"/>
  <c r="K84" i="9"/>
  <c r="F84" i="9"/>
  <c r="L84" i="9" s="1"/>
  <c r="F552" i="7"/>
  <c r="K552" i="7"/>
  <c r="F87" i="9"/>
  <c r="L87" i="9" s="1"/>
  <c r="K87" i="9"/>
  <c r="K535" i="7"/>
  <c r="F535" i="7"/>
  <c r="L535" i="7" s="1"/>
  <c r="K601" i="7"/>
  <c r="F601" i="7"/>
  <c r="F573" i="7"/>
  <c r="K573" i="7"/>
  <c r="H64" i="8"/>
  <c r="E409" i="7"/>
  <c r="H20" i="8"/>
  <c r="I101" i="9"/>
  <c r="H184" i="7"/>
  <c r="F27" i="8" s="1"/>
  <c r="G125" i="9" s="1"/>
  <c r="H125" i="9" s="1"/>
  <c r="H147" i="9" s="1"/>
  <c r="G12" i="10" s="1"/>
  <c r="H12" i="10" s="1"/>
  <c r="G7" i="10" s="1"/>
  <c r="H7" i="10" s="1"/>
  <c r="G5" i="10" s="1"/>
  <c r="H5" i="10" s="1"/>
  <c r="L181" i="7"/>
  <c r="F278" i="7"/>
  <c r="L278" i="7" s="1"/>
  <c r="I279" i="7" s="1"/>
  <c r="K278" i="7"/>
  <c r="K820" i="7"/>
  <c r="F820" i="7"/>
  <c r="L820" i="7" s="1"/>
  <c r="F546" i="7"/>
  <c r="K546" i="7"/>
  <c r="I190" i="7"/>
  <c r="I183" i="7"/>
  <c r="H96" i="8"/>
  <c r="K21" i="7"/>
  <c r="F21" i="7"/>
  <c r="K690" i="7"/>
  <c r="F690" i="7"/>
  <c r="F223" i="7"/>
  <c r="K223" i="7"/>
  <c r="F85" i="9"/>
  <c r="L85" i="9" s="1"/>
  <c r="K85" i="9"/>
  <c r="L617" i="7"/>
  <c r="F619" i="7"/>
  <c r="E106" i="8"/>
  <c r="L713" i="7"/>
  <c r="F416" i="7"/>
  <c r="L414" i="7"/>
  <c r="CX317" i="11" l="1"/>
  <c r="R317" i="11"/>
  <c r="F837" i="7"/>
  <c r="L836" i="7"/>
  <c r="L608" i="7"/>
  <c r="F609" i="7"/>
  <c r="L405" i="7"/>
  <c r="F406" i="7"/>
  <c r="L580" i="7"/>
  <c r="F582" i="7"/>
  <c r="L614" i="7"/>
  <c r="E90" i="8"/>
  <c r="L21" i="7"/>
  <c r="F22" i="7"/>
  <c r="L552" i="7"/>
  <c r="F553" i="7"/>
  <c r="L619" i="7"/>
  <c r="E91" i="8"/>
  <c r="F821" i="7"/>
  <c r="L819" i="7"/>
  <c r="K279" i="7"/>
  <c r="J279" i="7"/>
  <c r="F547" i="7"/>
  <c r="L546" i="7"/>
  <c r="H27" i="10"/>
  <c r="E8" i="3"/>
  <c r="F602" i="7"/>
  <c r="L601" i="7"/>
  <c r="J183" i="7"/>
  <c r="K183" i="7"/>
  <c r="L223" i="7"/>
  <c r="F225" i="7"/>
  <c r="J101" i="9"/>
  <c r="K101" i="9"/>
  <c r="F595" i="7"/>
  <c r="L594" i="7"/>
  <c r="K195" i="7"/>
  <c r="F195" i="7"/>
  <c r="L195" i="7" s="1"/>
  <c r="F692" i="7"/>
  <c r="L690" i="7"/>
  <c r="F409" i="7"/>
  <c r="K409" i="7"/>
  <c r="L534" i="7"/>
  <c r="F536" i="7"/>
  <c r="J190" i="7"/>
  <c r="K190" i="7"/>
  <c r="J286" i="7"/>
  <c r="K286" i="7"/>
  <c r="L573" i="7"/>
  <c r="F574" i="7"/>
  <c r="E196" i="7"/>
  <c r="H106" i="8"/>
  <c r="E61" i="8"/>
  <c r="L416" i="7"/>
  <c r="L837" i="7" l="1"/>
  <c r="E125" i="8"/>
  <c r="CX280" i="11"/>
  <c r="E11" i="6" s="1"/>
  <c r="E57" i="9" s="1"/>
  <c r="DA317" i="11"/>
  <c r="DA280" i="11" s="1"/>
  <c r="H11" i="6" s="1"/>
  <c r="E31" i="7"/>
  <c r="E246" i="7"/>
  <c r="L582" i="7"/>
  <c r="E85" i="8"/>
  <c r="L406" i="7"/>
  <c r="E59" i="8"/>
  <c r="E89" i="8"/>
  <c r="L609" i="7"/>
  <c r="E78" i="8"/>
  <c r="L536" i="7"/>
  <c r="L602" i="7"/>
  <c r="E88" i="8"/>
  <c r="L821" i="7"/>
  <c r="E122" i="8"/>
  <c r="L279" i="7"/>
  <c r="J280" i="7"/>
  <c r="H91" i="8"/>
  <c r="E177" i="7"/>
  <c r="E102" i="8"/>
  <c r="L692" i="7"/>
  <c r="L553" i="7"/>
  <c r="E81" i="8"/>
  <c r="E87" i="8"/>
  <c r="L595" i="7"/>
  <c r="L22" i="7"/>
  <c r="E6" i="8"/>
  <c r="E80" i="8"/>
  <c r="L547" i="7"/>
  <c r="E31" i="8"/>
  <c r="L225" i="7"/>
  <c r="E176" i="7"/>
  <c r="H90" i="8"/>
  <c r="E15" i="3"/>
  <c r="D13" i="12" s="1"/>
  <c r="E13" i="12" s="1"/>
  <c r="E14" i="3"/>
  <c r="E9" i="3"/>
  <c r="E17" i="3"/>
  <c r="D15" i="12" s="1"/>
  <c r="E15" i="12" s="1"/>
  <c r="F411" i="7"/>
  <c r="L409" i="7"/>
  <c r="J123" i="9"/>
  <c r="I11" i="10" s="1"/>
  <c r="J11" i="10" s="1"/>
  <c r="L101" i="9"/>
  <c r="L286" i="7"/>
  <c r="J287" i="7"/>
  <c r="L574" i="7"/>
  <c r="E84" i="8"/>
  <c r="J206" i="7"/>
  <c r="G28" i="8" s="1"/>
  <c r="I126" i="9" s="1"/>
  <c r="J126" i="9" s="1"/>
  <c r="L190" i="7"/>
  <c r="J184" i="7"/>
  <c r="G27" i="8" s="1"/>
  <c r="I125" i="9" s="1"/>
  <c r="J125" i="9" s="1"/>
  <c r="L183" i="7"/>
  <c r="F196" i="7"/>
  <c r="K196" i="7"/>
  <c r="H61" i="8"/>
  <c r="E16" i="3" l="1"/>
  <c r="D14" i="12" s="1"/>
  <c r="E14" i="12" s="1"/>
  <c r="D12" i="12"/>
  <c r="E12" i="12" s="1"/>
  <c r="F57" i="9"/>
  <c r="L57" i="9" s="1"/>
  <c r="K57" i="9"/>
  <c r="E60" i="9"/>
  <c r="H125" i="8"/>
  <c r="E10" i="3"/>
  <c r="D9" i="12"/>
  <c r="E188" i="7"/>
  <c r="H89" i="8"/>
  <c r="E174" i="7"/>
  <c r="E64" i="7"/>
  <c r="H59" i="8"/>
  <c r="E30" i="7"/>
  <c r="E161" i="7"/>
  <c r="E59" i="7"/>
  <c r="E54" i="7"/>
  <c r="E175" i="7"/>
  <c r="E187" i="7"/>
  <c r="E146" i="7"/>
  <c r="H85" i="8"/>
  <c r="H6" i="8"/>
  <c r="H81" i="8"/>
  <c r="E132" i="7"/>
  <c r="E189" i="7"/>
  <c r="H102" i="8"/>
  <c r="L411" i="7"/>
  <c r="E60" i="8"/>
  <c r="G40" i="8"/>
  <c r="L287" i="7"/>
  <c r="E162" i="7"/>
  <c r="H88" i="8"/>
  <c r="E155" i="7"/>
  <c r="H87" i="8"/>
  <c r="F177" i="7"/>
  <c r="L177" i="7" s="1"/>
  <c r="K177" i="7"/>
  <c r="H31" i="8"/>
  <c r="E151" i="9"/>
  <c r="J147" i="9"/>
  <c r="I12" i="10" s="1"/>
  <c r="J12" i="10" s="1"/>
  <c r="I7" i="10" s="1"/>
  <c r="J7" i="10" s="1"/>
  <c r="L280" i="7"/>
  <c r="G39" i="8"/>
  <c r="E265" i="7"/>
  <c r="H122" i="8"/>
  <c r="H84" i="8"/>
  <c r="E143" i="7"/>
  <c r="F176" i="7"/>
  <c r="K176" i="7"/>
  <c r="H80" i="8"/>
  <c r="E131" i="7"/>
  <c r="E153" i="7"/>
  <c r="H78" i="8"/>
  <c r="E141" i="7"/>
  <c r="E129" i="7"/>
  <c r="L196" i="7"/>
  <c r="F35" i="7"/>
  <c r="L35" i="7" s="1"/>
  <c r="K35" i="7"/>
  <c r="E9" i="12" l="1"/>
  <c r="E13" i="3"/>
  <c r="D11" i="12" s="1"/>
  <c r="E11" i="12" s="1"/>
  <c r="E12" i="3"/>
  <c r="D10" i="12" s="1"/>
  <c r="E10" i="12" s="1"/>
  <c r="F59" i="7"/>
  <c r="K59" i="7"/>
  <c r="F146" i="7"/>
  <c r="L146" i="7" s="1"/>
  <c r="K146" i="7"/>
  <c r="K54" i="7"/>
  <c r="F54" i="7"/>
  <c r="F64" i="7"/>
  <c r="K64" i="7"/>
  <c r="F175" i="7"/>
  <c r="L175" i="7" s="1"/>
  <c r="K175" i="7"/>
  <c r="F174" i="7"/>
  <c r="L174" i="7" s="1"/>
  <c r="K174" i="7"/>
  <c r="K187" i="7"/>
  <c r="F187" i="7"/>
  <c r="L187" i="7" s="1"/>
  <c r="F30" i="7"/>
  <c r="L30" i="7" s="1"/>
  <c r="K30" i="7"/>
  <c r="F161" i="7"/>
  <c r="L161" i="7" s="1"/>
  <c r="K161" i="7"/>
  <c r="F188" i="7"/>
  <c r="L188" i="7" s="1"/>
  <c r="K188" i="7"/>
  <c r="F131" i="7"/>
  <c r="L131" i="7" s="1"/>
  <c r="K131" i="7"/>
  <c r="K189" i="7"/>
  <c r="F189" i="7"/>
  <c r="F162" i="7"/>
  <c r="K162" i="7"/>
  <c r="F143" i="7"/>
  <c r="L143" i="7" s="1"/>
  <c r="K143" i="7"/>
  <c r="I14" i="7"/>
  <c r="H39" i="8"/>
  <c r="F132" i="7"/>
  <c r="L132" i="7" s="1"/>
  <c r="K132" i="7"/>
  <c r="F153" i="7"/>
  <c r="K153" i="7"/>
  <c r="I15" i="7"/>
  <c r="H40" i="8"/>
  <c r="F155" i="7"/>
  <c r="L155" i="7" s="1"/>
  <c r="K155" i="7"/>
  <c r="L176" i="7"/>
  <c r="H60" i="8"/>
  <c r="F265" i="7"/>
  <c r="K265" i="7"/>
  <c r="K141" i="7"/>
  <c r="F141" i="7"/>
  <c r="F60" i="9"/>
  <c r="K60" i="9"/>
  <c r="F129" i="7"/>
  <c r="K129" i="7"/>
  <c r="F151" i="9"/>
  <c r="K151" i="9"/>
  <c r="F184" i="7" l="1"/>
  <c r="L184" i="7" s="1"/>
  <c r="L64" i="7"/>
  <c r="F66" i="7"/>
  <c r="F56" i="7"/>
  <c r="L54" i="7"/>
  <c r="L59" i="7"/>
  <c r="F61" i="7"/>
  <c r="L151" i="9"/>
  <c r="L171" i="9" s="1"/>
  <c r="F171" i="9"/>
  <c r="E14" i="10" s="1"/>
  <c r="L189" i="7"/>
  <c r="F206" i="7"/>
  <c r="J15" i="7"/>
  <c r="L15" i="7" s="1"/>
  <c r="K15" i="7"/>
  <c r="L60" i="9"/>
  <c r="L75" i="9" s="1"/>
  <c r="F75" i="9"/>
  <c r="E9" i="10" s="1"/>
  <c r="J14" i="7"/>
  <c r="L14" i="7" s="1"/>
  <c r="K14" i="7"/>
  <c r="L162" i="7"/>
  <c r="F165" i="7"/>
  <c r="F246" i="7"/>
  <c r="K246" i="7"/>
  <c r="L265" i="7"/>
  <c r="F266" i="7"/>
  <c r="L153" i="7"/>
  <c r="F158" i="7"/>
  <c r="F138" i="7"/>
  <c r="L129" i="7"/>
  <c r="L141" i="7"/>
  <c r="F150" i="7"/>
  <c r="K31" i="7"/>
  <c r="F31" i="7"/>
  <c r="E27" i="8" l="1"/>
  <c r="I16" i="7"/>
  <c r="K16" i="7" s="1"/>
  <c r="L61" i="7"/>
  <c r="E12" i="8"/>
  <c r="L56" i="7"/>
  <c r="E11" i="8"/>
  <c r="L66" i="7"/>
  <c r="E13" i="8"/>
  <c r="L158" i="7"/>
  <c r="E24" i="8"/>
  <c r="E37" i="8"/>
  <c r="L266" i="7"/>
  <c r="E28" i="8"/>
  <c r="L206" i="7"/>
  <c r="L150" i="7"/>
  <c r="E23" i="8"/>
  <c r="F14" i="10"/>
  <c r="K14" i="10"/>
  <c r="L165" i="7"/>
  <c r="E25" i="8"/>
  <c r="F9" i="10"/>
  <c r="K9" i="10"/>
  <c r="L31" i="7"/>
  <c r="F39" i="7"/>
  <c r="L246" i="7"/>
  <c r="F254" i="7"/>
  <c r="H27" i="8"/>
  <c r="E125" i="9"/>
  <c r="E22" i="8"/>
  <c r="L138" i="7"/>
  <c r="J16" i="7" l="1"/>
  <c r="H13" i="8"/>
  <c r="E82" i="9"/>
  <c r="H11" i="8"/>
  <c r="E80" i="9"/>
  <c r="E81" i="9"/>
  <c r="H12" i="8"/>
  <c r="L39" i="7"/>
  <c r="E8" i="8"/>
  <c r="H23" i="8"/>
  <c r="E105" i="9"/>
  <c r="L16" i="7"/>
  <c r="J17" i="7"/>
  <c r="H28" i="8"/>
  <c r="E126" i="9"/>
  <c r="H37" i="8"/>
  <c r="E177" i="9"/>
  <c r="E35" i="8"/>
  <c r="L254" i="7"/>
  <c r="H25" i="8"/>
  <c r="E107" i="9"/>
  <c r="F125" i="9"/>
  <c r="K125" i="9"/>
  <c r="H24" i="8"/>
  <c r="E106" i="9"/>
  <c r="L9" i="10"/>
  <c r="L14" i="10"/>
  <c r="H22" i="8"/>
  <c r="E104" i="9"/>
  <c r="K81" i="9" l="1"/>
  <c r="F81" i="9"/>
  <c r="L81" i="9" s="1"/>
  <c r="K82" i="9"/>
  <c r="F82" i="9"/>
  <c r="L82" i="9" s="1"/>
  <c r="K80" i="9"/>
  <c r="F80" i="9"/>
  <c r="L80" i="9" s="1"/>
  <c r="F106" i="9"/>
  <c r="L106" i="9" s="1"/>
  <c r="K106" i="9"/>
  <c r="L125" i="9"/>
  <c r="F104" i="9"/>
  <c r="K104" i="9"/>
  <c r="L17" i="7"/>
  <c r="G5" i="8"/>
  <c r="K177" i="9"/>
  <c r="F177" i="9"/>
  <c r="L177" i="9" s="1"/>
  <c r="H8" i="8"/>
  <c r="E77" i="9"/>
  <c r="F107" i="9"/>
  <c r="L107" i="9" s="1"/>
  <c r="K107" i="9"/>
  <c r="H35" i="8"/>
  <c r="E174" i="9"/>
  <c r="K126" i="9"/>
  <c r="F126" i="9"/>
  <c r="L126" i="9" s="1"/>
  <c r="K105" i="9"/>
  <c r="F105" i="9"/>
  <c r="L105" i="9" s="1"/>
  <c r="L147" i="9" l="1"/>
  <c r="F77" i="9"/>
  <c r="K77" i="9"/>
  <c r="F147" i="9"/>
  <c r="E12" i="10" s="1"/>
  <c r="F174" i="9"/>
  <c r="K174" i="9"/>
  <c r="H5" i="8"/>
  <c r="I6" i="9"/>
  <c r="L104" i="9"/>
  <c r="L123" i="9" s="1"/>
  <c r="F123" i="9"/>
  <c r="E11" i="10" s="1"/>
  <c r="F11" i="10" l="1"/>
  <c r="L11" i="10" s="1"/>
  <c r="K11" i="10"/>
  <c r="L174" i="9"/>
  <c r="L195" i="9" s="1"/>
  <c r="F195" i="9"/>
  <c r="E15" i="10" s="1"/>
  <c r="L77" i="9"/>
  <c r="L99" i="9" s="1"/>
  <c r="F99" i="9"/>
  <c r="E10" i="10" s="1"/>
  <c r="J6" i="9"/>
  <c r="K6" i="9"/>
  <c r="K12" i="10"/>
  <c r="F12" i="10"/>
  <c r="L12" i="10" s="1"/>
  <c r="J27" i="9" l="1"/>
  <c r="I6" i="10" s="1"/>
  <c r="L6" i="9"/>
  <c r="L27" i="9" s="1"/>
  <c r="F15" i="10"/>
  <c r="K15" i="10"/>
  <c r="F10" i="10"/>
  <c r="K10" i="10"/>
  <c r="L10" i="10" l="1"/>
  <c r="E7" i="10"/>
  <c r="L15" i="10"/>
  <c r="E13" i="10"/>
  <c r="J6" i="10"/>
  <c r="K6" i="10"/>
  <c r="F7" i="10" l="1"/>
  <c r="K7" i="10"/>
  <c r="L6" i="10"/>
  <c r="I5" i="10"/>
  <c r="J5" i="10" s="1"/>
  <c r="K13" i="10"/>
  <c r="F13" i="10"/>
  <c r="L13" i="10" s="1"/>
  <c r="J27" i="10" l="1"/>
  <c r="E11" i="3"/>
  <c r="L7" i="10"/>
  <c r="E5" i="10"/>
  <c r="F5" i="10" l="1"/>
  <c r="K5" i="10"/>
  <c r="E4" i="3" l="1"/>
  <c r="E7" i="3" s="1"/>
  <c r="F27" i="10"/>
  <c r="L5" i="10"/>
  <c r="L27" i="10" l="1"/>
  <c r="D7" i="12"/>
  <c r="E7" i="12" s="1"/>
  <c r="E18" i="3"/>
  <c r="D18" i="12" s="1"/>
  <c r="E21" i="3"/>
  <c r="D20" i="12" s="1"/>
  <c r="E20" i="12" s="1"/>
  <c r="E18" i="12" l="1"/>
  <c r="E22" i="3"/>
  <c r="E23" i="3" l="1"/>
  <c r="E24" i="3" s="1"/>
  <c r="E25" i="3" s="1"/>
  <c r="D23" i="12" l="1"/>
  <c r="E23" i="12" s="1"/>
  <c r="E26" i="3"/>
  <c r="D22" i="12"/>
  <c r="E27" i="3" l="1"/>
  <c r="E28" i="3" s="1"/>
  <c r="E22" i="12"/>
  <c r="D8" i="12"/>
  <c r="D28" i="12" l="1"/>
  <c r="E28" i="12" s="1"/>
  <c r="E31" i="3"/>
  <c r="F2" i="3" s="1"/>
  <c r="E35" i="3"/>
  <c r="D25" i="12"/>
  <c r="E8" i="12"/>
  <c r="D27" i="12" l="1"/>
  <c r="E25" i="12"/>
  <c r="E27" i="12" l="1"/>
  <c r="D30" i="12"/>
  <c r="E30" i="12" l="1"/>
  <c r="G30" i="12" s="1"/>
  <c r="D32" i="12"/>
</calcChain>
</file>

<file path=xl/sharedStrings.xml><?xml version="1.0" encoding="utf-8"?>
<sst xmlns="http://schemas.openxmlformats.org/spreadsheetml/2006/main" count="16059" uniqueCount="2471">
  <si>
    <t>공 종 별 집 계 표</t>
  </si>
  <si>
    <t>[ 흥원(주변지역)정비및관리공사 ]</t>
  </si>
  <si>
    <t>품      명</t>
  </si>
  <si>
    <t>규      격</t>
  </si>
  <si>
    <t>단위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</si>
  <si>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</si>
  <si>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</si>
  <si>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</si>
  <si>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</si>
  <si>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</si>
  <si>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</si>
  <si>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</si>
  <si>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</si>
  <si>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공종코드</t>
  </si>
  <si>
    <t>변수</t>
  </si>
  <si>
    <t>상위공종</t>
  </si>
  <si>
    <t>공종구분</t>
  </si>
  <si>
    <t>공종레벨</t>
  </si>
  <si>
    <t>공종소계</t>
  </si>
  <si>
    <t>원가계산서 연결금액</t>
  </si>
  <si>
    <t>품목코드</t>
  </si>
  <si>
    <t>설정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</si>
  <si>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</si>
  <si>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</si>
  <si>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</si>
  <si>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</si>
  <si>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</si>
  <si>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</si>
  <si>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</si>
  <si>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</si>
  <si>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</si>
  <si>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</si>
  <si>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</si>
  <si>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</si>
  <si>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</si>
  <si>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</si>
  <si>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JUK9</t>
  </si>
  <si>
    <t>JUK10</t>
  </si>
  <si>
    <t>JUK11</t>
  </si>
  <si>
    <t>JUK12</t>
  </si>
  <si>
    <t>JUK13</t>
  </si>
  <si>
    <t>JUK14</t>
  </si>
  <si>
    <t>JUK15</t>
  </si>
  <si>
    <t>JUK16</t>
  </si>
  <si>
    <t>JUK17</t>
  </si>
  <si>
    <t>JUK18</t>
  </si>
  <si>
    <t>JUK19</t>
  </si>
  <si>
    <t>JUK20</t>
  </si>
  <si>
    <t>자재구분</t>
  </si>
  <si>
    <t>공종+자재</t>
  </si>
  <si>
    <t>고유번호</t>
  </si>
  <si>
    <t>01  흥원(주변지역)정비및관리공사</t>
  </si>
  <si>
    <t/>
  </si>
  <si>
    <t>01</t>
  </si>
  <si>
    <t>0101  가설공사</t>
  </si>
  <si>
    <t>0101</t>
  </si>
  <si>
    <t>공사안내판설치</t>
  </si>
  <si>
    <t>EA</t>
  </si>
  <si>
    <t>50CF319F5FB5F0F90C065AE55B8395</t>
  </si>
  <si>
    <t>T</t>
  </si>
  <si>
    <t>F</t>
  </si>
  <si>
    <t>010150CF319F5FB5F0F90C065AE55B8395</t>
  </si>
  <si>
    <t>콘테이너형 가설창고 설치 및 해체</t>
  </si>
  <si>
    <t>3.0*6.0*2.6m, 3개월</t>
  </si>
  <si>
    <t>개소</t>
  </si>
  <si>
    <t>50CF1199111B3C8903D2D5695657E5</t>
  </si>
  <si>
    <t>010150CF1199111B3C8903D2D5695657E5</t>
  </si>
  <si>
    <t>[ 합           계 ]</t>
  </si>
  <si>
    <t>TOTAL</t>
  </si>
  <si>
    <t>0102  주차장조성공사</t>
  </si>
  <si>
    <t>0102</t>
  </si>
  <si>
    <t>010201  철거공사</t>
  </si>
  <si>
    <t>010201</t>
  </si>
  <si>
    <t>구조물 헐기(철근 30cm미만)</t>
  </si>
  <si>
    <t>굴삭기 0.7m3+대형브레커</t>
  </si>
  <si>
    <t>M3</t>
  </si>
  <si>
    <t>50E3A19269EFC219E4F9880756DAB5</t>
  </si>
  <si>
    <t>01020150E3A19269EFC219E4F9880756DAB5</t>
  </si>
  <si>
    <t>가드레일 지주 철거</t>
  </si>
  <si>
    <t>지주간격 2M</t>
  </si>
  <si>
    <t>M</t>
  </si>
  <si>
    <t>50E32196701BA06987909B585ED435</t>
  </si>
  <si>
    <t>01020150E32196701BA06987909B585ED435</t>
  </si>
  <si>
    <t>가드레일 판 철거</t>
  </si>
  <si>
    <t>지주간격 2M, 3W</t>
  </si>
  <si>
    <t>50E32196701BA0698FE3B88F535FC5</t>
  </si>
  <si>
    <t>01020150E32196701BA0698FE3B88F535FC5</t>
  </si>
  <si>
    <t>건설폐기물 상차비 - 적재부피 기준</t>
  </si>
  <si>
    <t>중간처리 대상, 15ton 덤프트럭</t>
  </si>
  <si>
    <t>50CF11997BA51149DE0DB4BF59E795</t>
  </si>
  <si>
    <t>01020150CF11997BA51149DE0DB4BF59E795</t>
  </si>
  <si>
    <t>010202  토공사</t>
  </si>
  <si>
    <t>010202</t>
  </si>
  <si>
    <t>흙 깍기/토사</t>
  </si>
  <si>
    <t>보통, 굴삭기 1.0m3</t>
  </si>
  <si>
    <t>50E3A19211910069130BD88B5E0625</t>
  </si>
  <si>
    <t>01020250E3A19211910069130BD88B5E0625</t>
  </si>
  <si>
    <t>흙 쌓기/로상 부설 20cm</t>
  </si>
  <si>
    <t>보통, 모터그레이더 3.6m</t>
  </si>
  <si>
    <t>50E3A1921180E969560AD28252FE85</t>
  </si>
  <si>
    <t>01020250E3A1921180E969560AD28252FE85</t>
  </si>
  <si>
    <t>흙 쌓기/로상 다짐 20cm</t>
  </si>
  <si>
    <t>보통, 진동롤러 10ton+타이어롤러 8∼15ton+살수</t>
  </si>
  <si>
    <t>50E3A1921180E96957103DC85EC595</t>
  </si>
  <si>
    <t>01020250E3A1921180E96957103DC85EC595</t>
  </si>
  <si>
    <t>터파기/토사</t>
  </si>
  <si>
    <t>보통, 굴삭기 0.7m3</t>
  </si>
  <si>
    <t>50E3A192076005F9C85B9F8852EF25</t>
  </si>
  <si>
    <t>01020250E3A192076005F9C85B9F8852EF25</t>
  </si>
  <si>
    <t>되메우기/토사, 두께 15cm</t>
  </si>
  <si>
    <t>보통, 굴삭기 0.7m3+래머 80kg</t>
  </si>
  <si>
    <t>50E3A192DCF7F8E9604084525ED955</t>
  </si>
  <si>
    <t>01020250E3A192DCF7F8E9604084525ED955</t>
  </si>
  <si>
    <t>토사 운반/단지외 10km</t>
  </si>
  <si>
    <t>보통, 덤프 20ton+굴삭기 1.0m3(고르기 별도)</t>
  </si>
  <si>
    <t>50E3A1923C851FB9FDFE015E537135</t>
  </si>
  <si>
    <t>01020250E3A1923C851FB9FDFE015E537135</t>
  </si>
  <si>
    <t>표토 제거/답 구간</t>
  </si>
  <si>
    <t>t=15cm, 도저(무한궤도) 19ton, L=20m</t>
  </si>
  <si>
    <t>M2</t>
  </si>
  <si>
    <t>50E3A1927A79D7A9FD164082586EC5</t>
  </si>
  <si>
    <t>01020250E3A1927A79D7A9FD164082586EC5</t>
  </si>
  <si>
    <t>면 고르기</t>
  </si>
  <si>
    <t>모래, 사질토, 점토, 점질토</t>
  </si>
  <si>
    <t>50CF219FAB98EF79C114352F5D1975</t>
  </si>
  <si>
    <t>01020250CF219FAB98EF79C114352F5D1975</t>
  </si>
  <si>
    <t>잔디식재</t>
  </si>
  <si>
    <t>평떼</t>
  </si>
  <si>
    <t>57F6819840D0FD995FAF7E3F532765</t>
  </si>
  <si>
    <t>01020257F6819840D0FD995FAF7E3F532765</t>
  </si>
  <si>
    <t>010203  포장공사</t>
  </si>
  <si>
    <t>010203</t>
  </si>
  <si>
    <t>데크탐방로</t>
  </si>
  <si>
    <t>B1.5</t>
  </si>
  <si>
    <t>57F6819840D0ECB93C5DFC27541F55</t>
  </si>
  <si>
    <t>01020357F6819840D0ECB93C5DFC27541F55</t>
  </si>
  <si>
    <t>마사토포장</t>
  </si>
  <si>
    <t>T300</t>
  </si>
  <si>
    <t>57F6819840C690D9DA0765755FF385</t>
  </si>
  <si>
    <t>01020357F6819840C690D9DA0765755FF385</t>
  </si>
  <si>
    <t>콘크리트포장</t>
  </si>
  <si>
    <t>T400</t>
  </si>
  <si>
    <t>57F6819840C690D9DA0765755FE105</t>
  </si>
  <si>
    <t>01020357F6819840C690D9DA0765755FE105</t>
  </si>
  <si>
    <t>보차도경계석</t>
  </si>
  <si>
    <t>200x250, 직선</t>
  </si>
  <si>
    <t>57F6819840C690D9DA0765755FE135</t>
  </si>
  <si>
    <t>01020357F6819840C690D9DA0765755FE135</t>
  </si>
  <si>
    <t>200x250, 곡선</t>
  </si>
  <si>
    <t>57F6819840D0FD698BCBDC4B5DD645</t>
  </si>
  <si>
    <t>01020357F6819840D0FD698BCBDC4B5DD645</t>
  </si>
  <si>
    <t>L형측구</t>
  </si>
  <si>
    <t>B500</t>
  </si>
  <si>
    <t>57F6819840C690D9DA0765755FC685</t>
  </si>
  <si>
    <t>01020357F6819840C690D9DA0765755FC685</t>
  </si>
  <si>
    <t>차선도색/융착식 도료 수동식/신설공사</t>
  </si>
  <si>
    <t>파선(백색) / 자재[2019 품셈 준용]</t>
  </si>
  <si>
    <t>10M2</t>
  </si>
  <si>
    <t>50E3219670094039124C7F8C53A125</t>
  </si>
  <si>
    <t>01020350E3219670094039124C7F8C53A125</t>
  </si>
  <si>
    <t>실선(백색) / 자재[2019 품셈 준용]</t>
  </si>
  <si>
    <t>50E3219670094039124C7C3650E255</t>
  </si>
  <si>
    <t>01020350E3219670094039124C7C3650E255</t>
  </si>
  <si>
    <t>주차장,횡단보도(백색) / 자재[2019 품셈 준용]</t>
  </si>
  <si>
    <t>50E3219670094039124C785B5BDEE5</t>
  </si>
  <si>
    <t>01020350E3219670094039124C785B5BDEE5</t>
  </si>
  <si>
    <t>문자, 기호(백색) / 자재[2019 품셈 준용]</t>
  </si>
  <si>
    <t>50E3219670094039124C7A055BE465</t>
  </si>
  <si>
    <t>01020350E3219670094039124C7A055BE465</t>
  </si>
  <si>
    <t>실선(황색) / 자재[2019 품셈 준용]</t>
  </si>
  <si>
    <t>50E3219670094039124C7C35567BB5</t>
  </si>
  <si>
    <t>01020350E3219670094039124C7C35567BB5</t>
  </si>
  <si>
    <t>차선도색 제거</t>
  </si>
  <si>
    <t>50E32196BFBDBC89D1011E3751E0E5</t>
  </si>
  <si>
    <t>01020350E32196BFBDBC89D1011E3751E0E5</t>
  </si>
  <si>
    <t>카스토퍼설치</t>
  </si>
  <si>
    <t>57F6819840D0FD698BCD8BCE54E195</t>
  </si>
  <si>
    <t>01020357F6819840D0FD698BCD8BCE54E195</t>
  </si>
  <si>
    <t>010204  우수공사</t>
  </si>
  <si>
    <t>010204</t>
  </si>
  <si>
    <t>PE이중벽관</t>
  </si>
  <si>
    <t>D450</t>
  </si>
  <si>
    <t>57F6819840D0FD698BCD8BCE54E1F5</t>
  </si>
  <si>
    <t>01020457F6819840D0FD698BCD8BCE54E1F5</t>
  </si>
  <si>
    <t>D200</t>
  </si>
  <si>
    <t>57F6819840D0FD698BCD8BCE54E185</t>
  </si>
  <si>
    <t>01020457F6819840D0FD698BCD8BCE54E185</t>
  </si>
  <si>
    <t>모래</t>
  </si>
  <si>
    <t>모래, 서울, 세척사, 도착도</t>
  </si>
  <si>
    <t>57C9519CFCBDC099193E20BB5CD6F520A5FDD2</t>
  </si>
  <si>
    <t>01020457C9519CFCBDC099193E20BB5CD6F520A5FDD2</t>
  </si>
  <si>
    <t>맨홀설치</t>
  </si>
  <si>
    <t>D900</t>
  </si>
  <si>
    <t>57F6819840C690D9DA0765755FE1E5</t>
  </si>
  <si>
    <t>01020457F6819840C690D9DA0765755FE1E5</t>
  </si>
  <si>
    <t>집수정</t>
  </si>
  <si>
    <t>600x600</t>
  </si>
  <si>
    <t>57F6819840D0FD698BCD8BCE54E1D5</t>
  </si>
  <si>
    <t>01020457F6819840D0FD698BCD8BCE54E1D5</t>
  </si>
  <si>
    <t>빗물받이</t>
  </si>
  <si>
    <t>300x400</t>
  </si>
  <si>
    <t>57F6819840D0FD698BCD8BCE54E1E5</t>
  </si>
  <si>
    <t>01020457F6819840D0FD698BCD8BCE54E1E5</t>
  </si>
  <si>
    <t>측구수로관</t>
  </si>
  <si>
    <t>300x300</t>
  </si>
  <si>
    <t>57F6819840C690D9DA0765755FF395</t>
  </si>
  <si>
    <t>01020457F6819840C690D9DA0765755FF395</t>
  </si>
  <si>
    <t>이경티접합</t>
  </si>
  <si>
    <t>D450-200</t>
  </si>
  <si>
    <t>57F6819840D0FD698BCD8BCE54E1C5</t>
  </si>
  <si>
    <t>01020457F6819840D0FD698BCD8BCE54E1C5</t>
  </si>
  <si>
    <t>010205  시설물공사</t>
  </si>
  <si>
    <t>010205</t>
  </si>
  <si>
    <t>역T형옹벽</t>
  </si>
  <si>
    <t>H3.0</t>
  </si>
  <si>
    <t>57F6819840D0FD995FAF7E3F5331A5</t>
  </si>
  <si>
    <t>01020557F6819840D0FD995FAF7E3F5331A5</t>
  </si>
  <si>
    <t>데크목교</t>
  </si>
  <si>
    <t>B2.0xL2.0</t>
  </si>
  <si>
    <t>57F6819840D0ECB93C5DFC27541F65</t>
  </si>
  <si>
    <t>01020557F6819840D0ECB93C5DFC27541F65</t>
  </si>
  <si>
    <t>0103  산책로정비공사</t>
  </si>
  <si>
    <t>0103</t>
  </si>
  <si>
    <t>010301  정비공사</t>
  </si>
  <si>
    <t>010301</t>
  </si>
  <si>
    <t>제초작업</t>
  </si>
  <si>
    <t>풀깍기, 모으기</t>
  </si>
  <si>
    <t>50E3A192EDD98DA9FCEEC0865B0815</t>
  </si>
  <si>
    <t>01030150E3A192EDD98DA9FCEEC0865B0815</t>
  </si>
  <si>
    <t>50CF219FAB98EF79C114352F5D1965</t>
  </si>
  <si>
    <t>01030150CF219FAB98EF79C114352F5D1965</t>
  </si>
  <si>
    <t>잡목제거(H=5.0m 미만)</t>
  </si>
  <si>
    <t>집재거리 L=100m까지</t>
  </si>
  <si>
    <t>50E3A1924D06A5C950B48DC2501045</t>
  </si>
  <si>
    <t>01030150E3A1924D06A5C950B48DC2501045</t>
  </si>
  <si>
    <t>산물임내정리</t>
  </si>
  <si>
    <t>10M3 미만</t>
  </si>
  <si>
    <t>5783F1949F81C43904CD23F65C35</t>
  </si>
  <si>
    <t>0103015783F1949F81C43904CD23F65C35</t>
  </si>
  <si>
    <t>인력집재</t>
  </si>
  <si>
    <t>간벌재직경8CM, 집재거리30M이하</t>
  </si>
  <si>
    <t>5783F1949F81C43904CD23F75EA5</t>
  </si>
  <si>
    <t>0103015783F1949F81C43904CD23F75EA5</t>
  </si>
  <si>
    <t>010302  시설물공사</t>
  </si>
  <si>
    <t>010302</t>
  </si>
  <si>
    <t>로프휀스A</t>
  </si>
  <si>
    <t>W2000*H600</t>
  </si>
  <si>
    <t>경간</t>
  </si>
  <si>
    <t>5783F1949F81C479E07D1AAB5355</t>
  </si>
  <si>
    <t>0103025783F1949F81C479E07D1AAB5355</t>
  </si>
  <si>
    <t>로프휀스B</t>
  </si>
  <si>
    <t>W2000*H1200</t>
  </si>
  <si>
    <t>5783F1949F81C479E07D1AAB5335</t>
  </si>
  <si>
    <t>0103025783F1949F81C479E07D1AAB5335</t>
  </si>
  <si>
    <t>도로안내판</t>
  </si>
  <si>
    <t>900*600*3</t>
  </si>
  <si>
    <t>5783F1948D321E29C773D9EC5065</t>
  </si>
  <si>
    <t>0103025783F1948D321E29C773D9EC5065</t>
  </si>
  <si>
    <t>통나무의자</t>
  </si>
  <si>
    <t>Φ300*H400</t>
  </si>
  <si>
    <t>5783F1949F81C479E07D1D695FD5</t>
  </si>
  <si>
    <t>0103025783F1949F81C479E07D1D695FD5</t>
  </si>
  <si>
    <t>쇄석자갈깔기</t>
  </si>
  <si>
    <t>THK100</t>
  </si>
  <si>
    <t>5783F1949F81C479E07D1BB35CB5</t>
  </si>
  <si>
    <t>0103025783F1949F81C479E07D1BB35CB5</t>
  </si>
  <si>
    <t>0104  운반공사</t>
  </si>
  <si>
    <t>0104</t>
  </si>
  <si>
    <t>10.5톤 카고</t>
  </si>
  <si>
    <t>L=20km 이하</t>
  </si>
  <si>
    <t>차</t>
  </si>
  <si>
    <t>57B8D1936CAD02790E6194F3594F75</t>
  </si>
  <si>
    <t>010457B8D1936CAD02790E6194F3594F75</t>
  </si>
  <si>
    <t>0105  수리보고서</t>
  </si>
  <si>
    <t>0105</t>
  </si>
  <si>
    <t>7</t>
  </si>
  <si>
    <t>준공보고서</t>
  </si>
  <si>
    <t>16절, 백상지, 100면</t>
  </si>
  <si>
    <t>부</t>
  </si>
  <si>
    <t>50CF319F5FB5F0E96107BB9C5CB305</t>
  </si>
  <si>
    <t>010550CF319F5FB5F0E96107BB9C5CB305</t>
  </si>
  <si>
    <t>0106  폐기물처리비</t>
  </si>
  <si>
    <t>0106</t>
  </si>
  <si>
    <t>8</t>
  </si>
  <si>
    <t>폐콘크리트</t>
  </si>
  <si>
    <t>이물질이 없는 순수한 폐콘크리트</t>
  </si>
  <si>
    <t>TON</t>
  </si>
  <si>
    <t>50CF11997BA51159E72C63365C68A5</t>
  </si>
  <si>
    <t>010650CF11997BA51159E72C63365C68A5</t>
  </si>
  <si>
    <t>건설폐기물 운반비 - 중량 기준</t>
  </si>
  <si>
    <t>중간처리 대상, 15ton 덤프트럭, 30km</t>
  </si>
  <si>
    <t>50CF11997BA51149DE0DB54656F315</t>
  </si>
  <si>
    <t>010650CF11997BA51149DE0DB54656F315</t>
  </si>
  <si>
    <t>0107  도급자관급</t>
  </si>
  <si>
    <t>0107</t>
  </si>
  <si>
    <t>3</t>
  </si>
  <si>
    <t>레미콘</t>
  </si>
  <si>
    <t>25-18-8</t>
  </si>
  <si>
    <t>공장상차도</t>
  </si>
  <si>
    <t>579C01948DED0229E6CAF0B058A265E2508AE8</t>
  </si>
  <si>
    <t>0107579C01948DED0229E6CAF0B058A265E2508AE8</t>
  </si>
  <si>
    <t>25-24-12</t>
  </si>
  <si>
    <t>579C01948DED0229E6CAF0B058A265E25089DA</t>
  </si>
  <si>
    <t>0107579C01948DED0229E6CAF0B058A265E25089DA</t>
  </si>
  <si>
    <t>200x250 직선</t>
  </si>
  <si>
    <t>579C01948DED0229E6CAF0B058A265E25089D9</t>
  </si>
  <si>
    <t>0107579C01948DED0229E6CAF0B058A265E25089D9</t>
  </si>
  <si>
    <t>200x250 곡선</t>
  </si>
  <si>
    <t>579C01948DED0229E6CAF0B058A265E25089DE</t>
  </si>
  <si>
    <t>0107579C01948DED0229E6CAF0B058A265E25089DE</t>
  </si>
  <si>
    <t>목재데크</t>
  </si>
  <si>
    <t>말라스 T21</t>
  </si>
  <si>
    <t>579C01948DED0229E6CAF0B058A265E25089DF</t>
  </si>
  <si>
    <t>0107579C01948DED0229E6CAF0B058A265E25089DF</t>
  </si>
  <si>
    <t>이형철근</t>
  </si>
  <si>
    <t>D16</t>
  </si>
  <si>
    <t>579C01948DED0229E6CAF0B058A265E25089DC</t>
  </si>
  <si>
    <t>0107579C01948DED0229E6CAF0B058A265E25089DC</t>
  </si>
  <si>
    <t>D13</t>
  </si>
  <si>
    <t>579C01948DED0229E6CAF0B058A265E25089DD</t>
  </si>
  <si>
    <t>0107579C01948DED0229E6CAF0B058A265E25089DD</t>
  </si>
  <si>
    <t>57F6819840D0ECB93C5D806357F1C5</t>
  </si>
  <si>
    <t>010757F6819840D0ECB93C5D806357F1C5</t>
  </si>
  <si>
    <t>57F6819840D0ECB93C5D806357F1D5</t>
  </si>
  <si>
    <t>010757F6819840D0ECB93C5D806357F1D5</t>
  </si>
  <si>
    <t>조달수수료</t>
  </si>
  <si>
    <t>주재료비의 0.54%</t>
  </si>
  <si>
    <t>식</t>
  </si>
  <si>
    <t>51D5319009DCDF790E921F495255001</t>
  </si>
  <si>
    <t>010751D5319009DCDF790E921F495265002</t>
  </si>
  <si>
    <t>단위절사</t>
  </si>
  <si>
    <t>57E4119FCF52F229A8ACE7A65545858E4021A9</t>
  </si>
  <si>
    <t>010757E4119FCF52F229A8ACE7A65545858E4021A9</t>
  </si>
  <si>
    <t>0108  관급자관급</t>
  </si>
  <si>
    <t>0108</t>
  </si>
  <si>
    <t>6</t>
  </si>
  <si>
    <t>황토경화포장</t>
  </si>
  <si>
    <t>T100</t>
  </si>
  <si>
    <t>579C01948DED0229E6CAF0B058A265E2508AE7</t>
  </si>
  <si>
    <t>0108579C01948DED0229E6CAF0B058A265E2508AE7</t>
  </si>
  <si>
    <t>안전난간</t>
  </si>
  <si>
    <t>H1.2xW2.0</t>
  </si>
  <si>
    <t>579C01948DED0229E6CAF0B058A265E25089D2</t>
  </si>
  <si>
    <t>0108579C01948DED0229E6CAF0B058A265E25089D2</t>
  </si>
  <si>
    <t>목재난간</t>
  </si>
  <si>
    <t>H1.2xW1.5</t>
  </si>
  <si>
    <t>579C01948DED0229E6CAF0B058A265E25089D3</t>
  </si>
  <si>
    <t>0108579C01948DED0229E6CAF0B058A265E25089D3</t>
  </si>
  <si>
    <t>방향안내판</t>
  </si>
  <si>
    <t>1292*210</t>
  </si>
  <si>
    <t>5783F1948D321E29C773DAF451E5</t>
  </si>
  <si>
    <t>01085783F1948D321E29C773DAF451E5</t>
  </si>
  <si>
    <t>위험안내판</t>
  </si>
  <si>
    <t>250*900</t>
  </si>
  <si>
    <t>5783F1948D321E29C773D9EE5345</t>
  </si>
  <si>
    <t>01085783F1948D321E29C773D9EE5345</t>
  </si>
  <si>
    <t>출입금지안내판</t>
  </si>
  <si>
    <t>5783F1948D321E29C773DAFB54E5</t>
  </si>
  <si>
    <t>01085783F1948D321E29C773DAFB54E5</t>
  </si>
  <si>
    <t>종합안내판</t>
  </si>
  <si>
    <t>1200*2000</t>
  </si>
  <si>
    <t>5783F1948D321E29C773DAFA5A65</t>
  </si>
  <si>
    <t>01085783F1948D321E29C773DAFA5A65</t>
  </si>
  <si>
    <t>주자장안내판</t>
  </si>
  <si>
    <t>5783F1948D321E29C773D9EF5DA5</t>
  </si>
  <si>
    <t>01085783F1948D321E29C773D9EF5DA5</t>
  </si>
  <si>
    <t>파고라</t>
  </si>
  <si>
    <t>3000*2280*3517</t>
  </si>
  <si>
    <t>5783F1948D321E29C773D9ED52D5</t>
  </si>
  <si>
    <t>01085783F1948D321E29C773D9ED52D5</t>
  </si>
  <si>
    <t>010851D5319009DCDF790E921F495265002</t>
  </si>
  <si>
    <t>57E4119FCF52F229A8ACE7A65545858E4021AE</t>
  </si>
  <si>
    <t>010857E4119FCF52F229A8ACE7A65545858E4021AE</t>
  </si>
  <si>
    <t>일 위 대 가 목 록</t>
  </si>
  <si>
    <t>코  드</t>
  </si>
  <si>
    <t>재 료 비</t>
  </si>
  <si>
    <t>노 무 비</t>
  </si>
  <si>
    <t>경    비</t>
  </si>
  <si>
    <t>합    계</t>
  </si>
  <si>
    <t>번  호</t>
  </si>
  <si>
    <t>비      고</t>
  </si>
  <si>
    <t>노임계수</t>
  </si>
  <si>
    <t>할증</t>
  </si>
  <si>
    <t>품셈개요</t>
  </si>
  <si>
    <t>장비일위</t>
  </si>
  <si>
    <t>일위대가</t>
  </si>
  <si>
    <t>할증적용</t>
  </si>
  <si>
    <t>할증저장</t>
  </si>
  <si>
    <t>할증율</t>
  </si>
  <si>
    <t>HAL1</t>
  </si>
  <si>
    <t>HAL2</t>
  </si>
  <si>
    <t>HAL3</t>
  </si>
  <si>
    <t>일위대가+자재</t>
  </si>
  <si>
    <t>공사안내판설치    EA     ( 호표 1 )</t>
  </si>
  <si>
    <t>호표 1</t>
  </si>
  <si>
    <t>철판</t>
  </si>
  <si>
    <t>0.7mm</t>
  </si>
  <si>
    <t>kg</t>
  </si>
  <si>
    <t>자재 52</t>
  </si>
  <si>
    <t>57E4119F4B3BDFD9A8B3AE6D5CD7F571CE9355</t>
  </si>
  <si>
    <t>50CF319F5FB5F0F90C065AE55B839557E4119F4B3BDFD9A8B3AE6D5CD7F571CE9355</t>
  </si>
  <si>
    <t>각재</t>
  </si>
  <si>
    <t>각재, 외송</t>
  </si>
  <si>
    <t>자재 9</t>
  </si>
  <si>
    <t>57E4119FCF0AF9C98AB2A22053CB558CECEA3A</t>
  </si>
  <si>
    <t>50CF319F5FB5F0F90C065AE55B839557E4119FCF0AF9C98AB2A22053CB558CECEA3A</t>
  </si>
  <si>
    <t>일반못</t>
  </si>
  <si>
    <t>일반못, 75mm</t>
  </si>
  <si>
    <t>자재 54</t>
  </si>
  <si>
    <t>57E4019D792F3179A27398B35BFFC5AB9C8C05</t>
  </si>
  <si>
    <t>50CF319F5FB5F0F90C065AE55B839557E4019D792F3179A27398B35BFFC5AB9C8C05</t>
  </si>
  <si>
    <t>보통인부</t>
  </si>
  <si>
    <t>일반공사 직종</t>
  </si>
  <si>
    <t>인</t>
  </si>
  <si>
    <t>노임 1</t>
  </si>
  <si>
    <t>501F619C90B73FF90FEEE04E5D7445C1D6DDBB</t>
  </si>
  <si>
    <t>50CF319F5FB5F0F90C065AE55B8395501F619C90B73FF90FEEE04E5D7445C1D6DDBB</t>
  </si>
  <si>
    <t>형틀목공</t>
  </si>
  <si>
    <t>노임 4</t>
  </si>
  <si>
    <t>501F619C90B73FF90FEEE04E5D7445C1D6DDBE</t>
  </si>
  <si>
    <t>50CF319F5FB5F0F90C065AE55B8395501F619C90B73FF90FEEE04E5D7445C1D6DDBE</t>
  </si>
  <si>
    <t xml:space="preserve"> [ 합          계 ]</t>
  </si>
  <si>
    <t>콘테이너형 가설창고 설치 및 해체  3.0*6.0*2.6m, 3개월  개소  공통 2-3-2   ( 호표 2 )</t>
  </si>
  <si>
    <t>호표 2</t>
  </si>
  <si>
    <t>공통 2-3-2</t>
  </si>
  <si>
    <t>컨테이너하우스</t>
  </si>
  <si>
    <t>컨테이너하우스, 창고용, 3.0*6.0*2.6m</t>
  </si>
  <si>
    <t>개</t>
  </si>
  <si>
    <t>금액제외</t>
  </si>
  <si>
    <t>57E4119FF47A18799D2B734A575FA54F93B062</t>
  </si>
  <si>
    <t>50CF1199111B3C8903D2D5695657E557E4119FF47A18799D2B734A575FA54F93B062</t>
  </si>
  <si>
    <t>-</t>
  </si>
  <si>
    <t>콘테이너형 가설건축물 설치</t>
  </si>
  <si>
    <t>3.0*6.0*2.6m</t>
  </si>
  <si>
    <t>50CF1199111B0709A7FCA56851E905</t>
  </si>
  <si>
    <t>50CF1199111B3C8903D2D5695657E550CF1199111B0709A7FCA56851E905</t>
  </si>
  <si>
    <t>콘테이너형 가설건축물 해체</t>
  </si>
  <si>
    <t>50CF1199111B0709A7FCA56851E955</t>
  </si>
  <si>
    <t>50CF1199111B3C8903D2D5695657E550CF1199111B0709A7FCA56851E955</t>
  </si>
  <si>
    <t>경비로 적용</t>
  </si>
  <si>
    <t>합계의 100%</t>
  </si>
  <si>
    <t>50CF1199111B3C8903D2D5695657E551D5319009DCDF790E921F495255001</t>
  </si>
  <si>
    <t>면 고르기  모래, 사질토, 점토, 점질토  M2  공통 3-3-1   ( 호표 3 )</t>
  </si>
  <si>
    <t>호표 3</t>
  </si>
  <si>
    <t>공통 3-3-1</t>
  </si>
  <si>
    <t>50CF219FAB98EF79C114352F5D1975501F619C90B73FF90FEEE04E5D7445C1D6DDBB</t>
  </si>
  <si>
    <t>굴삭기(타이어)</t>
  </si>
  <si>
    <t>0.6㎥</t>
  </si>
  <si>
    <t>HR</t>
  </si>
  <si>
    <t>57DBB193144A907963F85BAD5F7EA5BCB8438C9C</t>
  </si>
  <si>
    <t>50CF219FAB98EF79C114352F5D197557DBB193144A907963F85BAD5F7EA5BCB8438C9C</t>
  </si>
  <si>
    <t>잔디식재  평떼  M2     ( 호표 4 )</t>
  </si>
  <si>
    <t>호표 4</t>
  </si>
  <si>
    <t>잔디 붙임/평떼</t>
  </si>
  <si>
    <t>50E3A192ED0C3FF9ACA4827B52FCF5</t>
  </si>
  <si>
    <t>57F6819840D0FD995FAF7E3F53276550E3A192ED0C3FF9ACA4827B52FCF5</t>
  </si>
  <si>
    <t>잔디</t>
  </si>
  <si>
    <t>잔디, 0.18*0.18*0.03</t>
  </si>
  <si>
    <t>매</t>
  </si>
  <si>
    <t>57C941929AE94F2964FD8D21547425368CE426</t>
  </si>
  <si>
    <t>57F6819840D0FD995FAF7E3F53276557C941929AE94F2964FD8D21547425368CE426</t>
  </si>
  <si>
    <t>데크탐방로  B1.5  M     ( 호표 5 )</t>
  </si>
  <si>
    <t>호표 5</t>
  </si>
  <si>
    <t>레디믹스트콘크리트 장비사용 타설</t>
  </si>
  <si>
    <t>무근구조물, 굴삭기(무한궤도), 0.7㎥</t>
  </si>
  <si>
    <t>50CF419C19E2D5D9D1C6DEED58A225</t>
  </si>
  <si>
    <t>57F6819840D0ECB93C5DFC27541F5550CF419C19E2D5D9D1C6DEED58A225</t>
  </si>
  <si>
    <t>합판거푸집 설치 및 해체</t>
  </si>
  <si>
    <t>간단 6회, 수직고 7m까지</t>
  </si>
  <si>
    <t>50CF419C6015724998A169575FDC75</t>
  </si>
  <si>
    <t>57F6819840D0ECB93C5DFC27541F5550CF419C6015724998A169575FDC75</t>
  </si>
  <si>
    <t>일반구조용압연강판</t>
  </si>
  <si>
    <t>일반구조용압연강판, 6.0≤t&lt;9.0mm</t>
  </si>
  <si>
    <t>57E4119FCF0AEF19BECD3F8C5ABAE55352E064</t>
  </si>
  <si>
    <t>57F6819840D0ECB93C5DFC27541F5557E4119FCF0AEF19BECD3F8C5ABAE55352E064</t>
  </si>
  <si>
    <t>아연도각관</t>
  </si>
  <si>
    <t>100*100*t2.3mm, 6.95kg/m</t>
  </si>
  <si>
    <t>579C01948DED1C99278E25195845055D7E97E3</t>
  </si>
  <si>
    <t>57F6819840D0ECB93C5DFC27541F55579C01948DED1C99278E25195845055D7E97E3</t>
  </si>
  <si>
    <t>50*50*t2.3mm, 3.338kg/m</t>
  </si>
  <si>
    <t>579C01948DED1C99278E25195845055D7E90B4</t>
  </si>
  <si>
    <t>57F6819840D0ECB93C5DFC27541F55579C01948DED1C99278E25195845055D7E90B4</t>
  </si>
  <si>
    <t>각종 잡철물 제작 설치</t>
  </si>
  <si>
    <t>철재, 간단</t>
  </si>
  <si>
    <t>50CFA19A27DDA549282C9C3E5419E5</t>
  </si>
  <si>
    <t>57F6819840D0ECB93C5DFC27541F5550CFA19A27DDA549282C9C3E5419E5</t>
  </si>
  <si>
    <t>목재데크틀 설치</t>
  </si>
  <si>
    <t>주재료비 별도</t>
  </si>
  <si>
    <t>50CF919485EA1039119519A7585F65</t>
  </si>
  <si>
    <t>57F6819840D0ECB93C5DFC27541F5550CF919485EA1039119519A7585F65</t>
  </si>
  <si>
    <t>목재데크 설치</t>
  </si>
  <si>
    <t>바닥, 주재료비 별도</t>
  </si>
  <si>
    <t>50CF919485EA1039119473C45063F5</t>
  </si>
  <si>
    <t>57F6819840D0ECB93C5DFC27541F5550CF919485EA1039119473C45063F5</t>
  </si>
  <si>
    <t>스크류볼트</t>
  </si>
  <si>
    <t>8*50</t>
  </si>
  <si>
    <t>SET</t>
  </si>
  <si>
    <t>57E4019D792F0469962960145A7FA5C8F7E588</t>
  </si>
  <si>
    <t>57F6819840D0ECB93C5DFC27541F5557E4019D792F0469962960145A7FA5C8F7E588</t>
  </si>
  <si>
    <t>마사토포장  T300  M2     ( 호표 6 )</t>
  </si>
  <si>
    <t>호표 6</t>
  </si>
  <si>
    <t>보조기층, 기계 - 본선 포장</t>
  </si>
  <si>
    <t>t=20cm(1일 550m3)</t>
  </si>
  <si>
    <t>50E32196DAB65EE982289546560B25</t>
  </si>
  <si>
    <t>57F6819840C690D9DA0765755FF38550E32196DAB65EE982289546560B25</t>
  </si>
  <si>
    <t>혼합골재</t>
  </si>
  <si>
    <t>혼합골재, 광주, 도착도, 보조기층용</t>
  </si>
  <si>
    <t>57E4119FCF0A59F9FE040A755DB57563358701</t>
  </si>
  <si>
    <t>57F6819840C690D9DA0765755FF38557E4119FCF0A59F9FE040A755DB57563358701</t>
  </si>
  <si>
    <t>콘크리트포장  T400  M2     ( 호표 7 )</t>
  </si>
  <si>
    <t>호표 7</t>
  </si>
  <si>
    <t>57F6819840C690D9DA0765755FE10550E32196DAB65EE982289546560B25</t>
  </si>
  <si>
    <t>혼합골재, 서울, 도착도, 보조기층용</t>
  </si>
  <si>
    <t>57E4119FCF0A59F9FE040A755DB57563358828</t>
  </si>
  <si>
    <t>57F6819840C690D9DA0765755FE10557E4119FCF0A59F9FE040A755DB57563358828</t>
  </si>
  <si>
    <t>콘크리트 표층 기계포설(대형장비)</t>
  </si>
  <si>
    <t>일반포장</t>
  </si>
  <si>
    <t>50E32196BFCE2399614B9FE35ED975</t>
  </si>
  <si>
    <t>57F6819840C690D9DA0765755FE10550E32196BFCE2399614B9FE35ED975</t>
  </si>
  <si>
    <t>용접철망</t>
  </si>
  <si>
    <t>용접철망, 와이어메시, #8-150*150</t>
  </si>
  <si>
    <t>57E4119FCF1B218934BC0C105E503518B6748B</t>
  </si>
  <si>
    <t>57F6819840C690D9DA0765755FE10557E4119FCF1B218934BC0C105E503518B6748B</t>
  </si>
  <si>
    <t>보차도경계석  200x250, 직선  M     ( 호표 8 )</t>
  </si>
  <si>
    <t>호표 8</t>
  </si>
  <si>
    <t>57F6819840C690D9DA0765755FE13550CF419C19E2D5D9D1C6DEED58A225</t>
  </si>
  <si>
    <t>모르타르</t>
  </si>
  <si>
    <t>1:3 배합 - 재료비 포함</t>
  </si>
  <si>
    <t>50E3B191E0B0E4E9E84FF18E576D95</t>
  </si>
  <si>
    <t>57F6819840C690D9DA0765755FE13550E3B191E0B0E4E9E84FF18E576D95</t>
  </si>
  <si>
    <t>보차도경계석  200x250, 곡선  M     ( 호표 9 )</t>
  </si>
  <si>
    <t>호표 9</t>
  </si>
  <si>
    <t>57F6819840D0FD698BCBDC4B5DD64550CF419C19E2D5D9D1C6DEED58A225</t>
  </si>
  <si>
    <t>57F6819840D0FD698BCBDC4B5DD64550E3B191E0B0E4E9E84FF18E576D95</t>
  </si>
  <si>
    <t>L형측구  B500  M     ( 호표 10 )</t>
  </si>
  <si>
    <t>호표 10</t>
  </si>
  <si>
    <t>57F6819840C690D9DA0765755FC68550CF419C19E2D5D9D1C6DEED58A225</t>
  </si>
  <si>
    <t>유로폼 - 인력투입</t>
  </si>
  <si>
    <t>간단, 수직고 7m까지</t>
  </si>
  <si>
    <t>50CF419C6042B85986ADD2FC56C635</t>
  </si>
  <si>
    <t>57F6819840C690D9DA0765755FC68550CF419C6042B85986ADD2FC56C635</t>
  </si>
  <si>
    <t>차선도색/융착식 도료 수동식/신설공사  파선(백색) / 자재[2019 품셈 준용]  10M2  토목 1-8-9.4   ( 호표 11 )</t>
  </si>
  <si>
    <t>호표 11</t>
  </si>
  <si>
    <t>토목 1-8-9.4</t>
  </si>
  <si>
    <t>특수페인트</t>
  </si>
  <si>
    <t>특수페인트, 도로표지용, KSM-6080, 융착식, 백색 4종</t>
  </si>
  <si>
    <t>57E4019D4C1E62D9C798E9A95DF355C708DDC9</t>
  </si>
  <si>
    <t>50E3219670094039124C7F8C53A12557E4019D4C1E62D9C798E9A95DF355C708DDC9</t>
  </si>
  <si>
    <t>특수페인트, 도로표지용, 융착식프라이머</t>
  </si>
  <si>
    <t>L</t>
  </si>
  <si>
    <t>57E4019D4C1E62D9C798EAB05338B580CA2FA1</t>
  </si>
  <si>
    <t>50E3219670094039124C7F8C53A12557E4019D4C1E62D9C798EAB05338B580CA2FA1</t>
  </si>
  <si>
    <t>프로판가스</t>
  </si>
  <si>
    <t>57C91195274494B9FDCBCCE0592805E3773F8F</t>
  </si>
  <si>
    <t>50E3219670094039124C7F8C53A12557C91195274494B9FDCBCCE0592805E3773F8F</t>
  </si>
  <si>
    <t>도로표지도료용 유리알</t>
  </si>
  <si>
    <t>1호(106-850um)</t>
  </si>
  <si>
    <t>57E4019D4C1E62E9D530F0D55E9615A6BD1399</t>
  </si>
  <si>
    <t>50E3219670094039124C7F8C53A12557E4019D4C1E62E9D530F0D55E9615A6BD1399</t>
  </si>
  <si>
    <t>잡재료</t>
  </si>
  <si>
    <t>주재료비의 1%</t>
  </si>
  <si>
    <t>50E3219670094039124C7F8C53A12551D5319009DCDF790E921F495255001</t>
  </si>
  <si>
    <t>파선 (재료비 별도)</t>
  </si>
  <si>
    <t>50E32196700952A93B285B4F5256A5</t>
  </si>
  <si>
    <t>50E3219670094039124C7F8C53A12550E32196700952A93B285B4F5256A5</t>
  </si>
  <si>
    <t>차선도색/융착식 도료 수동식/신설공사  실선(백색) / 자재[2019 품셈 준용]  10M2  토목 1-8-9.4   ( 호표 12 )</t>
  </si>
  <si>
    <t>호표 12</t>
  </si>
  <si>
    <t>50E3219670094039124C7C3650E25557E4019D4C1E62D9C798E9A95DF355C708DDC9</t>
  </si>
  <si>
    <t>50E3219670094039124C7C3650E25557E4019D4C1E62D9C798EAB05338B580CA2FA1</t>
  </si>
  <si>
    <t>50E3219670094039124C7C3650E25557C91195274494B9FDCBCCE0592805E3773F8F</t>
  </si>
  <si>
    <t>50E3219670094039124C7C3650E25557E4019D4C1E62E9D530F0D55E9615A6BD1399</t>
  </si>
  <si>
    <t>50E3219670094039124C7C3650E25551D5319009DCDF790E921F495255001</t>
  </si>
  <si>
    <t>실선 (재료비 별도)</t>
  </si>
  <si>
    <t>50E32196700952A93B285B4F524445</t>
  </si>
  <si>
    <t>50E3219670094039124C7C3650E25550E32196700952A93B285B4F524445</t>
  </si>
  <si>
    <t>호표 13</t>
  </si>
  <si>
    <t>50E3219670094039124C785B5BDEE557E4019D4C1E62D9C798E9A95DF355C708DDC9</t>
  </si>
  <si>
    <t>50E3219670094039124C785B5BDEE557E4019D4C1E62D9C798EAB05338B580CA2FA1</t>
  </si>
  <si>
    <t>50E3219670094039124C785B5BDEE557C91195274494B9FDCBCCE0592805E3773F8F</t>
  </si>
  <si>
    <t>50E3219670094039124C785B5BDEE557E4019D4C1E62E9D530F0D55E9615A6BD1399</t>
  </si>
  <si>
    <t>50E3219670094039124C785B5BDEE551D5319009DCDF790E921F495265002</t>
  </si>
  <si>
    <t>횡단보도,주차장 (재료비 별도)</t>
  </si>
  <si>
    <t>50E32196700952A93B285B4F526715</t>
  </si>
  <si>
    <t>50E3219670094039124C785B5BDEE550E32196700952A93B285B4F526715</t>
  </si>
  <si>
    <t>차선도색/융착식 도료 수동식/신설공사  문자, 기호(백색) / 자재[2019 품셈 준용]  10M2  토목 1-8-9.4   ( 호표 14 )</t>
  </si>
  <si>
    <t>호표 14</t>
  </si>
  <si>
    <t>50E3219670094039124C7A055BE46557E4019D4C1E62D9C798E9A95DF355C708DDC9</t>
  </si>
  <si>
    <t>50E3219670094039124C7A055BE46557E4019D4C1E62D9C798EAB05338B580CA2FA1</t>
  </si>
  <si>
    <t>50E3219670094039124C7A055BE46557C91195274494B9FDCBCCE0592805E3773F8F</t>
  </si>
  <si>
    <t>50E3219670094039124C7A055BE46557E4019D4C1E62E9D530F0D55E9615A6BD1399</t>
  </si>
  <si>
    <t>50E3219670094039124C7A055BE46551D5319009DCDF790E921F495265002</t>
  </si>
  <si>
    <t>문자,기호 (재료비 별도)</t>
  </si>
  <si>
    <t>50E32196700952A93B285B4F527185</t>
  </si>
  <si>
    <t>50E3219670094039124C7A055BE46550E32196700952A93B285B4F527185</t>
  </si>
  <si>
    <t>차선도색/융착식 도료 수동식/신설공사  실선(황색) / 자재[2019 품셈 준용]  10M2  토목 1-8-9.4   ( 호표 15 )</t>
  </si>
  <si>
    <t>호표 15</t>
  </si>
  <si>
    <t>특수페인트, 도로표지용, KSM-6080, 융착식, 황색 4종</t>
  </si>
  <si>
    <t>57E4019D4C1E62D9C798E9A95DF355C708DDC8</t>
  </si>
  <si>
    <t>50E3219670094039124C7C35567BB557E4019D4C1E62D9C798E9A95DF355C708DDC8</t>
  </si>
  <si>
    <t>50E3219670094039124C7C35567BB557E4019D4C1E62D9C798EAB05338B580CA2FA1</t>
  </si>
  <si>
    <t>50E3219670094039124C7C35567BB557C91195274494B9FDCBCCE0592805E3773F8F</t>
  </si>
  <si>
    <t>50E3219670094039124C7C35567BB557E4019D4C1E62E9D530F0D55E9615A6BD1399</t>
  </si>
  <si>
    <t>50E3219670094039124C7C35567BB551D5319009DCDF790E921F495255001</t>
  </si>
  <si>
    <t>50E3219670094039124C7C35567BB550E32196700952A93B285B4F524445</t>
  </si>
  <si>
    <t>카스토퍼설치    EA     ( 호표 16 )</t>
  </si>
  <si>
    <t>호표 16</t>
  </si>
  <si>
    <t>카스토퍼</t>
  </si>
  <si>
    <t>고무계, 150*120*750mm</t>
  </si>
  <si>
    <t>57E4119FCF52F2F9780ABDEA5AC2F590720F8E</t>
  </si>
  <si>
    <t>57F6819840D0FD698BCD8BCE54E19557E4119FCF52F2F9780ABDEA5AC2F590720F8E</t>
  </si>
  <si>
    <t>주차블록 설치</t>
  </si>
  <si>
    <t>길이 750mm∼1000mm</t>
  </si>
  <si>
    <t>50E321967036C5D9D9D711BF5BDC55</t>
  </si>
  <si>
    <t>57F6819840D0FD698BCD8BCE54E19550E321967036C5D9D9D711BF5BDC55</t>
  </si>
  <si>
    <t>PE이중벽관  D450  M     ( 호표 17 )</t>
  </si>
  <si>
    <t>호표 17</t>
  </si>
  <si>
    <t>P.E.관 부설 및 접합(전기융착)</t>
  </si>
  <si>
    <t>∮450mm, L=6.0m</t>
  </si>
  <si>
    <t>본</t>
  </si>
  <si>
    <t>50E3919381276419B6B81A985BDBE5</t>
  </si>
  <si>
    <t>57F6819840D0FD698BCD8BCE54E1F550E3919381276419B6B81A985BDBE5</t>
  </si>
  <si>
    <t>이중벽이음관(전기융착시트)</t>
  </si>
  <si>
    <t>∮450mm</t>
  </si>
  <si>
    <t>579C01948DED0229E6CAF0B058A265E2508AE4</t>
  </si>
  <si>
    <t>57F6819840D0FD698BCD8BCE54E1F5579C01948DED0229E6CAF0B058A265E2508AE4</t>
  </si>
  <si>
    <t>PE이중벽관  D200  M     ( 호표 18 )</t>
  </si>
  <si>
    <t>호표 18</t>
  </si>
  <si>
    <t>∮200mm, L=6.0m</t>
  </si>
  <si>
    <t>50E391938142317990B84C94508795</t>
  </si>
  <si>
    <t>57F6819840D0FD698BCD8BCE54E18550E391938142317990B84C94508795</t>
  </si>
  <si>
    <t>∮200mm</t>
  </si>
  <si>
    <t>579C01948DED0229E6CAF0B058A265E2508AE0</t>
  </si>
  <si>
    <t>57F6819840D0FD698BCD8BCE54E185579C01948DED0229E6CAF0B058A265E2508AE0</t>
  </si>
  <si>
    <t>맨홀설치  D900  EA     ( 호표 19 )</t>
  </si>
  <si>
    <t>호표 19</t>
  </si>
  <si>
    <t>기초 지정</t>
  </si>
  <si>
    <t>잡석지정</t>
  </si>
  <si>
    <t>50E3A192C2E59169E695D51656C945</t>
  </si>
  <si>
    <t>57F6819840C690D9DA0765755FE1E550E3A192C2E59169E695D51656C945</t>
  </si>
  <si>
    <t>기초지정재료비</t>
  </si>
  <si>
    <t>50E3A192C2E59169E695D51656C955</t>
  </si>
  <si>
    <t>57F6819840C690D9DA0765755FE1E550E3A192C2E59169E695D51656C955</t>
  </si>
  <si>
    <t>조립식 PC맨홀</t>
  </si>
  <si>
    <t>∮900(하부구체+상판)</t>
  </si>
  <si>
    <t>50E36198B9DA39E921859D4B58F805</t>
  </si>
  <si>
    <t>57F6819840C690D9DA0765755FE1E550E36198B9DA39E921859D4B58F805</t>
  </si>
  <si>
    <t>∮900(연직구체)</t>
  </si>
  <si>
    <t>50E36198B9DA39E921859D4853B865</t>
  </si>
  <si>
    <t>57F6819840C690D9DA0765755FE1E550E36198B9DA39E921859D4853B865</t>
  </si>
  <si>
    <t>하부구체</t>
  </si>
  <si>
    <t>D900,H1000</t>
  </si>
  <si>
    <t>57F681987C9CB0E98AA23DD05F2F35</t>
  </si>
  <si>
    <t>57F6819840C690D9DA0765755FE1E557F681987C9CB0E98AA23DD05F2F35</t>
  </si>
  <si>
    <t>연직구체</t>
  </si>
  <si>
    <t>D900,H500</t>
  </si>
  <si>
    <t>57F681987C9CB0E98AA23DD05F2F05</t>
  </si>
  <si>
    <t>57F6819840C690D9DA0765755FE1E557F681987C9CB0E98AA23DD05F2F05</t>
  </si>
  <si>
    <t>상부구체</t>
  </si>
  <si>
    <t>57F681987C9CB0E98AA23DD05F2F15</t>
  </si>
  <si>
    <t>57F6819840C690D9DA0765755FE1E557F681987C9CB0E98AA23DD05F2F15</t>
  </si>
  <si>
    <t>맨홀용고무링</t>
  </si>
  <si>
    <t>57F681987C9CB0E98AA23DD05F2F65</t>
  </si>
  <si>
    <t>57F6819840C690D9DA0765755FE1E557F681987C9CB0E98AA23DD05F2F65</t>
  </si>
  <si>
    <t>원형맨홀 회주철뚜껑</t>
  </si>
  <si>
    <t>잠금형∮648, KS</t>
  </si>
  <si>
    <t>조</t>
  </si>
  <si>
    <t>57E4119FCF25B4E9A23B6C6656C99533CC5B3A</t>
  </si>
  <si>
    <t>57F6819840C690D9DA0765755FE1E557E4119FCF25B4E9A23B6C6656C99533CC5B3A</t>
  </si>
  <si>
    <t>집수정  600x600  EA     ( 호표 20 )</t>
  </si>
  <si>
    <t>호표 20</t>
  </si>
  <si>
    <t>57F6819840D0FD698BCD8BCE54E1D550E3A192C2E59169E695D51656C945</t>
  </si>
  <si>
    <t>57F6819840D0FD698BCD8BCE54E1D550E3A192C2E59169E695D51656C955</t>
  </si>
  <si>
    <t>중량구조물(낙차공,분수관,L형폴륨,기타)</t>
  </si>
  <si>
    <t>중량1150~1500KG미만</t>
  </si>
  <si>
    <t>50E361989D2E2849E6A5DF965FE825</t>
  </si>
  <si>
    <t>57F6819840D0FD698BCD8BCE54E1D550E361989D2E2849E6A5DF965FE825</t>
  </si>
  <si>
    <t>사각맨홀 (뚜껑별도)</t>
  </si>
  <si>
    <t>600*600*1000*150</t>
  </si>
  <si>
    <t>57E4119FCF25B4E9A23B6C6656CF55C0C3DDB9</t>
  </si>
  <si>
    <t>57F6819840D0FD698BCD8BCE54E1D557E4119FCF25B4E9A23B6C6656CF55C0C3DDB9</t>
  </si>
  <si>
    <t>집수정 회주철뚜껑</t>
  </si>
  <si>
    <t>800*800*50mm</t>
  </si>
  <si>
    <t>57E4119FCF25B4E9A23B6C6656C99533CF2743</t>
  </si>
  <si>
    <t>57F6819840D0FD698BCD8BCE54E1D557E4119FCF25B4E9A23B6C6656C99533CF2743</t>
  </si>
  <si>
    <t>마름돌쌓기(기계장비) - 0.035㎥ 초과 ~ 0.3㎥ 미만</t>
  </si>
  <si>
    <t>50CF319F5FB5F0E9695F73F552E815</t>
  </si>
  <si>
    <t>57F6819840D0FD698BCD8BCE54E1D550CF319F5FB5F0E9695F73F552E815</t>
  </si>
  <si>
    <t>정다듬(전동공구)</t>
  </si>
  <si>
    <t>50CF319F5FB5F0E9695CABC7515E35</t>
  </si>
  <si>
    <t>57F6819840D0FD698BCD8BCE54E1D550CF319F5FB5F0E9695CABC7515E35</t>
  </si>
  <si>
    <t>화강석</t>
  </si>
  <si>
    <t>원석, C급</t>
  </si>
  <si>
    <t>57F6819840D0FD6989069A785B8865</t>
  </si>
  <si>
    <t>57F6819840D0FD698BCD8BCE54E1D557F6819840D0FD6989069A785B8865</t>
  </si>
  <si>
    <t>57F6819840D0FD698BCD8BCE54E1D550E3B191E0B0E4E9E84FF18E576D95</t>
  </si>
  <si>
    <t>빗물받이  300x400  EA     ( 호표 21 )</t>
  </si>
  <si>
    <t>호표 21</t>
  </si>
  <si>
    <t>57F6819840D0FD698BCD8BCE54E1E550E3A192C2E59169E695D51656C945</t>
  </si>
  <si>
    <t>57F6819840D0FD698BCD8BCE54E1E550E3A192C2E59169E695D51656C955</t>
  </si>
  <si>
    <t>플륨관 설치</t>
  </si>
  <si>
    <t>중량700~900KG미만</t>
  </si>
  <si>
    <t>50E361989D2E2849E6A5DF97583A75</t>
  </si>
  <si>
    <t>57F6819840D0FD698BCD8BCE54E1E550E361989D2E2849E6A5DF97583A75</t>
  </si>
  <si>
    <t>사각집수정(뚜껑별도)</t>
  </si>
  <si>
    <t>300*400*1000*150</t>
  </si>
  <si>
    <t>57E4119FCF25B4E9A23B6C6656CF55C0C3DC94</t>
  </si>
  <si>
    <t>57F6819840D0FD698BCD8BCE54E1E557E4119FCF25B4E9A23B6C6656CF55C0C3DC94</t>
  </si>
  <si>
    <t>스틸그레이팅 집배수상판용</t>
  </si>
  <si>
    <t>I-50*7*4,400*500</t>
  </si>
  <si>
    <t>57E4119FCF0AF989281A3B395ECDC5E588AC8A</t>
  </si>
  <si>
    <t>57F6819840D0FD698BCD8BCE54E1E557E4119FCF0AF989281A3B395ECDC5E588AC8A</t>
  </si>
  <si>
    <t>측구수로관  300x300  M     ( 호표 22 )</t>
  </si>
  <si>
    <t>호표 22</t>
  </si>
  <si>
    <t>57F6819840C690D9DA0765755FF39550CF419C19E2D5D9D1C6DEED58A225</t>
  </si>
  <si>
    <t>중량300~500KG미만</t>
  </si>
  <si>
    <t>50E361989D2E2849E6A5DF97585545</t>
  </si>
  <si>
    <t>57F6819840C690D9DA0765755FF39550E361989D2E2849E6A5DF97585545</t>
  </si>
  <si>
    <t>300*300</t>
  </si>
  <si>
    <t>579C01948DED2E89EA3F62295A6F355224FE2D</t>
  </si>
  <si>
    <t>57F6819840C690D9DA0765755FF395579C01948DED2E89EA3F62295A6F355224FE2D</t>
  </si>
  <si>
    <t>무소음주철그레이팅</t>
  </si>
  <si>
    <t>400B, 395*45</t>
  </si>
  <si>
    <t>57E4119FCF0AF989281A3B395ECDC5E4E12745</t>
  </si>
  <si>
    <t>57F6819840C690D9DA0765755FF39557E4119FCF0AF989281A3B395ECDC5E4E12745</t>
  </si>
  <si>
    <t>이경티접합  D450-200  EA     ( 호표 23 )</t>
  </si>
  <si>
    <t>호표 23</t>
  </si>
  <si>
    <t>57F6819840D0FD698BCD8BCE54E1C5579C01948DED0229E6CAF0B058A265E2508AE4</t>
  </si>
  <si>
    <t>57F6819840D0FD698BCD8BCE54E1C5579C01948DED0229E6CAF0B058A265E2508AE0</t>
  </si>
  <si>
    <t>이경티이음관</t>
  </si>
  <si>
    <t>57F6819840D0ECB93C5D806357F1F5</t>
  </si>
  <si>
    <t>57F6819840D0FD698BCD8BCE54E1C557F6819840D0ECB93C5D806357F1F5</t>
  </si>
  <si>
    <t>역T형옹벽  H3.0  M     ( 호표 24 )</t>
  </si>
  <si>
    <t>호표 24</t>
  </si>
  <si>
    <t>철근구조물, 굴삭기(무한궤도), 0.7㎥</t>
  </si>
  <si>
    <t>50CF419C19E2D5D9D1C537A453D9A5</t>
  </si>
  <si>
    <t>57F6819840D0FD995FAF7E3F5331A550CF419C19E2D5D9D1C537A453D9A5</t>
  </si>
  <si>
    <t>57F6819840D0FD995FAF7E3F5331A550CF419C19E2D5D9D1C6DEED58A225</t>
  </si>
  <si>
    <t>유로폼 설치 및 해체</t>
  </si>
  <si>
    <t>보통, 수직고 7m까지</t>
  </si>
  <si>
    <t>50E3A1924D6F2A092B845FE5545A65</t>
  </si>
  <si>
    <t>57F6819840D0FD995FAF7E3F5331A550E3A1924D6F2A092B845FE5545A65</t>
  </si>
  <si>
    <t>50E3A1924D6F2A092B845FE55449F5</t>
  </si>
  <si>
    <t>57F6819840D0FD995FAF7E3F5331A550E3A1924D6F2A092B845FE55449F5</t>
  </si>
  <si>
    <t>문양거푸집 (판넬)</t>
  </si>
  <si>
    <t>50E3B19085358B89D1B950F852FFD5</t>
  </si>
  <si>
    <t>57F6819840D0FD995FAF7E3F5331A550E3B19085358B89D1B950F852FFD5</t>
  </si>
  <si>
    <t>문양거푸집 프라스틱폼</t>
  </si>
  <si>
    <t>PS, 910*910*30mm</t>
  </si>
  <si>
    <t>57E4119FCF9801A9CF2FB49E59ECF5D4B355B7</t>
  </si>
  <si>
    <t>57F6819840D0FD995FAF7E3F5331A557E4119FCF9801A9CF2FB49E59ECF5D4B355B7</t>
  </si>
  <si>
    <t>시스템 비계</t>
  </si>
  <si>
    <t>H=10m 이하 (3개월)</t>
  </si>
  <si>
    <t>㎡</t>
  </si>
  <si>
    <t>50E3F19A6E8E4909F265E1C0565C65</t>
  </si>
  <si>
    <t>57F6819840D0FD995FAF7E3F5331A550E3F19A6E8E4909F265E1C0565C65</t>
  </si>
  <si>
    <t>배수관설치</t>
  </si>
  <si>
    <t>D75</t>
  </si>
  <si>
    <t>57F681987C824C699845D96C50E4B5</t>
  </si>
  <si>
    <t>57F6819840D0FD995FAF7E3F5331A557F681987C824C699845D96C50E4B5</t>
  </si>
  <si>
    <t>드레인보드</t>
  </si>
  <si>
    <t>57F681987C824C699845D96C50E4A5</t>
  </si>
  <si>
    <t>57F6819840D0FD995FAF7E3F5331A557F681987C824C699845D96C50E4A5</t>
  </si>
  <si>
    <t>철근 현장가공 및 조립</t>
  </si>
  <si>
    <t>간단</t>
  </si>
  <si>
    <t>50E3B19097EC1EC9340F481C5C3585</t>
  </si>
  <si>
    <t>57F6819840D0FD995FAF7E3F5331A550E3B19097EC1EC9340F481C5C3585</t>
  </si>
  <si>
    <t>데크목교  B2.0xL2.0  개소     ( 호표 25 )</t>
  </si>
  <si>
    <t>호표 25</t>
  </si>
  <si>
    <t>57F6819840D0ECB93C5DFC27541F6550CF419C19E2D5D9D1C6DEED58A225</t>
  </si>
  <si>
    <t>57F6819840D0ECB93C5DFC27541F6550CF419C19E2D5D9D1C537A453D9A5</t>
  </si>
  <si>
    <t>50CF419C6042B85987B6F1A8511FD5</t>
  </si>
  <si>
    <t>57F6819840D0ECB93C5DFC27541F6550CF419C6042B85987B6F1A8511FD5</t>
  </si>
  <si>
    <t>57F6819840D0ECB93C5DFC27541F6550E3B19097EC1EC9340F481C5C3585</t>
  </si>
  <si>
    <t>57F6819840D0ECB93C5DFC27541F6557E4119FCF0AEF19BECD3F8C5ABAE55352E064</t>
  </si>
  <si>
    <t>H형강 - 서울</t>
  </si>
  <si>
    <t>SS275, 250*250*9*14mm, 대리점상차도</t>
  </si>
  <si>
    <t>72.4kg/m</t>
  </si>
  <si>
    <t>57E4119FCF0ADEB953C01A0D52CCD519BF2600</t>
  </si>
  <si>
    <t>57F6819840D0ECB93C5DFC27541F6557E4119FCF0ADEB953C01A0D52CCD519BF2600</t>
  </si>
  <si>
    <t>SS275, 125*125*6.5*9mm, 대리점상차도</t>
  </si>
  <si>
    <t>23.8kg/m</t>
  </si>
  <si>
    <t>57E4119FCF0ADEB953C01A0D52CCD519BF2711</t>
  </si>
  <si>
    <t>57F6819840D0ECB93C5DFC27541F6557E4119FCF0ADEB953C01A0D52CCD519BF2711</t>
  </si>
  <si>
    <t>57F6819840D0ECB93C5DFC27541F65579C01948DED1C99278E25195845055D7E90B4</t>
  </si>
  <si>
    <t>철골 가공 조립(공장생산, 적은구조)</t>
  </si>
  <si>
    <t>Built up, 60ton 미만</t>
  </si>
  <si>
    <t>50CF5192D3B42459BD52FD465F6015</t>
  </si>
  <si>
    <t>57F6819840D0ECB93C5DFC27541F6550CF5192D3B42459BD52FD465F6015</t>
  </si>
  <si>
    <t>철골세우기 - 표준단가</t>
  </si>
  <si>
    <t>6층 미만</t>
  </si>
  <si>
    <t>50CF5192B0F743F9ED7DBA8A5393A5</t>
  </si>
  <si>
    <t>50CFA19A27DDA549282C9DC45CCFB5</t>
  </si>
  <si>
    <t>유성페인트 붓칠(재료비 미포함)</t>
  </si>
  <si>
    <t>철재면, 1회 1급</t>
  </si>
  <si>
    <t>50CFE19C8A78701980C2929E5F5945</t>
  </si>
  <si>
    <t>57F6819840D0ECB93C5DFC27541F6550CFE19C8A78701980C2929E5F5945</t>
  </si>
  <si>
    <t>녹막이페인트 붓칠(재료비 미포함)</t>
  </si>
  <si>
    <t>철재면, 2회 1종</t>
  </si>
  <si>
    <t>50CFE19CB7B651C9F638471E54D665</t>
  </si>
  <si>
    <t>57F6819840D0ECB93C5DFC27541F6550CFE19CB7B651C9F638471E54D665</t>
  </si>
  <si>
    <t>유성페인트 붓칠 재료비(20년 품셈기준)</t>
  </si>
  <si>
    <t>철재면, 1회, 1급</t>
  </si>
  <si>
    <t>50CFE19C8A78701980C290D1509935</t>
  </si>
  <si>
    <t>57F6819840D0ECB93C5DFC27541F6550CFE19C8A78701980C290D1509935</t>
  </si>
  <si>
    <t>녹막이 페인트칠 재료비(20년 품셈기준)</t>
  </si>
  <si>
    <t>철재면, 2회, 1종</t>
  </si>
  <si>
    <t>50CFE19CB7B651C9F7C1862152B635</t>
  </si>
  <si>
    <t>57F6819840D0ECB93C5DFC27541F6550CFE19CB7B651C9F7C1862152B635</t>
  </si>
  <si>
    <t>57F6819840D0ECB93C5DFC27541F6550CF919485EA1039119519A7585F65</t>
  </si>
  <si>
    <t>57F6819840D0ECB93C5DFC27541F6550CF919485EA1039119473C45063F5</t>
  </si>
  <si>
    <t>기초앵커볼트(L형)</t>
  </si>
  <si>
    <t>M24, L:800</t>
  </si>
  <si>
    <t>57E4019D792F0459F16CE747552C55AEA455A6</t>
  </si>
  <si>
    <t>57F6819840D0ECB93C5DFC27541F6557E4019D792F0459F16CE747552C55AEA455A6</t>
  </si>
  <si>
    <t>세트앵커</t>
  </si>
  <si>
    <t>세트앵커, M10*L75mm</t>
  </si>
  <si>
    <t>57E4019D792F31699B1DE2CC5AF095741DC17A</t>
  </si>
  <si>
    <t>57F6819840D0ECB93C5DFC27541F6557E4019D792F31699B1DE2CC5AF095741DC17A</t>
  </si>
  <si>
    <t>육각볼트</t>
  </si>
  <si>
    <t>육각볼트, 스테인리스, M16*180mm</t>
  </si>
  <si>
    <t>57E4019D792F0459F31A409B5556C57DEE1704</t>
  </si>
  <si>
    <t>57F6819840D0ECB93C5DFC27541F6557E4019D792F0459F31A409B5556C57DEE1704</t>
  </si>
  <si>
    <t>57F6819840D0ECB93C5DFC27541F6557E4019D792F0469962960145A7FA5C8F7E588</t>
  </si>
  <si>
    <t>제초작업  풀깍기, 모으기  M2  공통 4-5-9   ( 호표 26 )</t>
  </si>
  <si>
    <t>호표 26</t>
  </si>
  <si>
    <t>공통 4-5-9</t>
  </si>
  <si>
    <t>특별인부</t>
  </si>
  <si>
    <t>501F619C90B73FF90FEEE04E5D7445C1D6DDBA</t>
  </si>
  <si>
    <t>50E3A192EDD98DA9FCEEC0865B0815501F619C90B73FF90FEEE04E5D7445C1D6DDBA</t>
  </si>
  <si>
    <t>기계경비</t>
  </si>
  <si>
    <t>기계사용풀깍기품의 10%</t>
  </si>
  <si>
    <t>50E3A192EDD98DA9FCEEC0865B081551D5319009DCDF790E921F495255001</t>
  </si>
  <si>
    <t>50E3A192EDD98DA9FCEEC0865B0815501F619C90B73FF90FEEE04E5D7445C1D6DDBB</t>
  </si>
  <si>
    <t>면 고르기    M2  공통 3-3-1   ( 호표 27 )</t>
  </si>
  <si>
    <t>호표 27</t>
  </si>
  <si>
    <t>50CF219FAB98EF79C114352F5D1965501F619C90B73FF90FEEE04E5D7445C1D6DDBA</t>
  </si>
  <si>
    <t>50CF219FAB98EF79C114352F5D1965501F619C90B73FF90FEEE04E5D7445C1D6DDBB</t>
  </si>
  <si>
    <t>잡목제거(H=5.0m 미만)  집재거리 L=100m까지  M2  일반공통 3-7-1   ( 호표 28 )</t>
  </si>
  <si>
    <t>호표 28</t>
  </si>
  <si>
    <t>일반공통 3-7-1</t>
  </si>
  <si>
    <t>벌목부</t>
  </si>
  <si>
    <t>501F619C90B73FF90FEEE04E5D7445C1D6DE47</t>
  </si>
  <si>
    <t>50E3A1924D06A5C950B48DC2501045501F619C90B73FF90FEEE04E5D7445C1D6DE47</t>
  </si>
  <si>
    <t>50E3A1924D06A5C950B48DC2501045501F619C90B73FF90FEEE04E5D7445C1D6DDBB</t>
  </si>
  <si>
    <t>공구손료</t>
  </si>
  <si>
    <t>인력품의 10%</t>
  </si>
  <si>
    <t>50E3A1924D06A5C950B48DC250104551D5319009DCDF790E921F495265002</t>
  </si>
  <si>
    <t>굴삭기(무한궤도)</t>
  </si>
  <si>
    <t>0.2㎥</t>
  </si>
  <si>
    <t>57DBB193144A907962D258355DB74524FE086EFA</t>
  </si>
  <si>
    <t>50E3A1924D06A5C950B48DC250104557DBB193144A907962D258355DB74524FE086EFA</t>
  </si>
  <si>
    <t>부착용 집게</t>
  </si>
  <si>
    <t>57DBB193144AE85981932C525825252C36FC2E25</t>
  </si>
  <si>
    <t>50E3A1924D06A5C950B48DC250104557DBB193144AE85981932C525825252C36FC2E25</t>
  </si>
  <si>
    <t>산물임내정리  10M3 미만  M2  산림사업표준품셈   ( 호표 29 )</t>
  </si>
  <si>
    <t>호표 29</t>
  </si>
  <si>
    <t>산림사업표준품셈</t>
  </si>
  <si>
    <t>5783F1949F81C43904CD23F65C35501F619C90B73FF90FEEE04E5D7445C1D6DDBB</t>
  </si>
  <si>
    <t>인력집재  간벌재직경8CM, 집재거리30M이하  M3  산림사업표준품셈   ( 호표 30 )</t>
  </si>
  <si>
    <t>호표 30</t>
  </si>
  <si>
    <t>5783F1949F81C43904CD23F75EA5501F619C90B73FF90FEEE04E5D7445C1D6DDBB</t>
  </si>
  <si>
    <t>로프휀스A  W2000*H600  경간     ( 호표 31 )</t>
  </si>
  <si>
    <t>호표 31</t>
  </si>
  <si>
    <t>미송원형가공목재</t>
  </si>
  <si>
    <t>5783C198FABD7689A97DB3E15205</t>
  </si>
  <si>
    <t>5783F1949F81C479E07D1AAB53555783C198FABD7689A97DB3E15205</t>
  </si>
  <si>
    <t>ACQ 가압식 방부처리비</t>
  </si>
  <si>
    <t>5783C198FABD7689A97DB3E05195</t>
  </si>
  <si>
    <t>5783F1949F81C479E07D1AAB53555783C198FABD7689A97DB3E05195</t>
  </si>
  <si>
    <t>마닐라로프</t>
  </si>
  <si>
    <t>20MM</t>
  </si>
  <si>
    <t>5783C198FABD7689A97DB3E25C75</t>
  </si>
  <si>
    <t>5783F1949F81C479E07D1AAB53555783C198FABD7689A97DB3E25C75</t>
  </si>
  <si>
    <t>목재가공조립</t>
  </si>
  <si>
    <t>보통구조(하) 설치간단</t>
  </si>
  <si>
    <t>5783F1949F81C479E07D1BB25255</t>
  </si>
  <si>
    <t>5783F1949F81C479E07D1AAB53555783F1949F81C479E07D1BB25255</t>
  </si>
  <si>
    <t>로프휀스B  W2000*H1200  경간     ( 호표 32 )</t>
  </si>
  <si>
    <t>호표 32</t>
  </si>
  <si>
    <t>인력굴착(토사) / 보통토사</t>
  </si>
  <si>
    <t>H=1m 이하(구조물터파기, 흙깍기)</t>
  </si>
  <si>
    <t>50E3A192076005F9CB2E5787523D75</t>
  </si>
  <si>
    <t>5783F1949F81C479E07D1AAB533550E3A192076005F9CB2E5787523D75</t>
  </si>
  <si>
    <t>잔토처리</t>
  </si>
  <si>
    <t>인력(현장 내 소운반 깔고 고르기)</t>
  </si>
  <si>
    <t>50E3A192076005F9C960C22C5927D5</t>
  </si>
  <si>
    <t>5783F1949F81C479E07D1AAB533550E3A192076005F9C960C22C5927D5</t>
  </si>
  <si>
    <t>되메우기 - 20-1/4삭제 - 20-1/4삭제</t>
  </si>
  <si>
    <t>인력</t>
  </si>
  <si>
    <t>50E3A192076005F9C85AF92C5BF775</t>
  </si>
  <si>
    <t>5783F1949F81C479E07D1AAB533550E3A192076005F9C85AF92C5BF775</t>
  </si>
  <si>
    <t>5783F1949F81C479E07D1AAB533550CF419C6015724998A169575FDC75</t>
  </si>
  <si>
    <t>콘크리트 인력비빔</t>
  </si>
  <si>
    <t>무근 구조물</t>
  </si>
  <si>
    <t>50CF419C19E2D5D9D751384353FFF5</t>
  </si>
  <si>
    <t>5783F1949F81C479E07D1AAB533550CF419C19E2D5D9D751384353FFF5</t>
  </si>
  <si>
    <t>5783F1949F81C479E07D1AAB53355783C198FABD7689A97DB3E15205</t>
  </si>
  <si>
    <t>5783F1949F81C479E07D1AAB53355783C198FABD7689A97DB3E05195</t>
  </si>
  <si>
    <t>40MM</t>
  </si>
  <si>
    <t>5783C198FABD7689A97DB3E559B5</t>
  </si>
  <si>
    <t>5783F1949F81C479E07D1AAB53355783C198FABD7689A97DB3E559B5</t>
  </si>
  <si>
    <t>5783F1949F81C479E07D1AAB53355783F1949F81C479E07D1BB25255</t>
  </si>
  <si>
    <t>고정볼트</t>
  </si>
  <si>
    <t>M16*L160</t>
  </si>
  <si>
    <t>5783F1948D321E29C773DAF75D35</t>
  </si>
  <si>
    <t>5783F1949F81C479E07D1AAB53355783F1948D321E29C773DAF75D35</t>
  </si>
  <si>
    <t>셋트앙카</t>
  </si>
  <si>
    <t>M12*L150</t>
  </si>
  <si>
    <t>5783F1948D321E29C773DAF65CC5</t>
  </si>
  <si>
    <t>5783F1949F81C479E07D1AAB53355783F1948D321E29C773DAF65CC5</t>
  </si>
  <si>
    <t>통나무의자  Φ300*H400  EA     ( 호표 33 )</t>
  </si>
  <si>
    <t>호표 33</t>
  </si>
  <si>
    <t>5783F1949F81C479E07D1D695FD550E3A192076005F9CB2E5787523D75</t>
  </si>
  <si>
    <t>5783F1949F81C479E07D1D695FD550E3A192076005F9C960C22C5927D5</t>
  </si>
  <si>
    <t>5783F1949F81C479E07D1D695FD550E3A192076005F9C85AF92C5BF775</t>
  </si>
  <si>
    <t>Φ300*H700</t>
  </si>
  <si>
    <t>5783F1948D321E29C773DAF65C95</t>
  </si>
  <si>
    <t>5783F1949F81C479E07D1D695FD55783F1948D321E29C773DAF65C95</t>
  </si>
  <si>
    <t>쇄석자갈깔기  THK100  M2     ( 호표 34 )</t>
  </si>
  <si>
    <t>호표 34</t>
  </si>
  <si>
    <t>쇄석자갈</t>
  </si>
  <si>
    <t>쇄석자갈, 서울, 도착도, 40mm</t>
  </si>
  <si>
    <t>57C9519CFCBDC089735A9E2C59BA85D1980411</t>
  </si>
  <si>
    <t>5783F1949F81C479E07D1BB35CB557C9519CFCBDC089735A9E2C59BA85D1980411</t>
  </si>
  <si>
    <t>자갈지정</t>
  </si>
  <si>
    <t>50E3A192C2E59169E695D51656DBB5</t>
  </si>
  <si>
    <t>5783F1949F81C479E07D1BB35CB550E3A192C2E59169E695D51656DBB5</t>
  </si>
  <si>
    <t>준공보고서  16절, 백상지, 100면  부     ( 호표 35 )</t>
  </si>
  <si>
    <t>호표 35</t>
  </si>
  <si>
    <t>보고서인쇄</t>
  </si>
  <si>
    <t>조판</t>
  </si>
  <si>
    <t>57E4119F4B3BDFD9A8B3AE6D5CD7F573FB87FD</t>
  </si>
  <si>
    <t>50CF319F5FB5F0E96107BB9C5CB30557E4119F4B3BDFD9A8B3AE6D5CD7F573FB87FD</t>
  </si>
  <si>
    <t>제본</t>
  </si>
  <si>
    <t>57E4119F4B3BDFD9A8B3AE6D5CD7F573FB8429</t>
  </si>
  <si>
    <t>50CF319F5FB5F0E96107BB9C5CB30557E4119F4B3BDFD9A8B3AE6D5CD7F573FB8429</t>
  </si>
  <si>
    <t>옵셋</t>
  </si>
  <si>
    <t>57E4119F4B3BDFD9A8B3AE6D5CD7F573FB85CF</t>
  </si>
  <si>
    <t>50CF319F5FB5F0E96107BB9C5CB30557E4119F4B3BDFD9A8B3AE6D5CD7F573FB85CF</t>
  </si>
  <si>
    <t>백상지</t>
  </si>
  <si>
    <t>A4</t>
  </si>
  <si>
    <t>장</t>
  </si>
  <si>
    <t>57E4119F4B3BDFD9A8B3AE6D5CD7F573FB827B</t>
  </si>
  <si>
    <t>50CF319F5FB5F0E96107BB9C5CB30557E4119F4B3BDFD9A8B3AE6D5CD7F573FB827B</t>
  </si>
  <si>
    <t>콘테이너형 가설건축물 설치  3.0*6.0*2.6m  개소  공통 2-3-2   ( 호표 36 )</t>
  </si>
  <si>
    <t>호표 36</t>
  </si>
  <si>
    <t>비계공</t>
  </si>
  <si>
    <t>501F619C90B73FF90FEEE04E5D7445C1D6DDBF</t>
  </si>
  <si>
    <t>50CF1199111B0709A7FCA56851E905501F619C90B73FF90FEEE04E5D7445C1D6DDBF</t>
  </si>
  <si>
    <t>50CF1199111B0709A7FCA56851E905501F619C90B73FF90FEEE04E5D7445C1D6DDBA</t>
  </si>
  <si>
    <t>크레인(타이어)</t>
  </si>
  <si>
    <t>10ton</t>
  </si>
  <si>
    <t>57DBB193144AB329A9A266045057E59A942BCE1D</t>
  </si>
  <si>
    <t>50CF1199111B0709A7FCA56851E90557DBB193144AB329A9A266045057E59A942BCE1D</t>
  </si>
  <si>
    <t>50CF1199111B0709A7FCA56851E90551D5319009DCDF790E921F495255001</t>
  </si>
  <si>
    <t>콘테이너형 가설건축물 해체  3.0*6.0*2.6m  개소  공통 2-3-2   ( 호표 37 )</t>
  </si>
  <si>
    <t>호표 37</t>
  </si>
  <si>
    <t>50CF1199111B0709A7FCA56851E955501F619C90B73FF90FEEE04E5D7445C1D6DDBF</t>
  </si>
  <si>
    <t>50CF1199111B0709A7FCA56851E955501F619C90B73FF90FEEE04E5D7445C1D6DDBA</t>
  </si>
  <si>
    <t>50CF1199111B0709A7FCA56851E95557DBB193144AB329A9A266045057E59A942BCE1D</t>
  </si>
  <si>
    <t>50CF1199111B0709A7FCA56851E95551D5319009DCDF790E921F495255001</t>
  </si>
  <si>
    <t>크레인(타이어)  10ton  HR  공통 8-3,4(2104)   ( 호표 38 )</t>
  </si>
  <si>
    <t>호표 38</t>
  </si>
  <si>
    <t>공통 8-3,4(2104)</t>
  </si>
  <si>
    <t>A</t>
  </si>
  <si>
    <t>대</t>
  </si>
  <si>
    <t>천원</t>
  </si>
  <si>
    <t>57DBB193144AB329A9A266045057E59A942BCE</t>
  </si>
  <si>
    <t>57DBB193144AB329A9A266045057E59A942BCE1D57DBB193144AB329A9A266045057E59A942BCE</t>
  </si>
  <si>
    <t>경유</t>
  </si>
  <si>
    <t>경유, 저유황</t>
  </si>
  <si>
    <t>57C911952756EAF9201140705D80D5F8170C3E</t>
  </si>
  <si>
    <t>57DBB193144AB329A9A266045057E59A942BCE1D57C911952756EAF9201140705D80D5F8170C3E</t>
  </si>
  <si>
    <t>주연료비의 39%</t>
  </si>
  <si>
    <t>57DBB193144AB329A9A266045057E59A942BCE1D51D5319009DCDF790E921F495255001</t>
  </si>
  <si>
    <t>건설기계운전사</t>
  </si>
  <si>
    <t>501F619C90B73FF90FEEE04E5D7445C1D6D9D6</t>
  </si>
  <si>
    <t>57DBB193144AB329A9A266045057E59A942BCE1D501F619C90B73FF90FEEE04E5D7445C1D6D9D6</t>
  </si>
  <si>
    <t>대형 브레이커  0.7㎥용  HR  공통 8-3(0230)   ( 호표 39 )</t>
  </si>
  <si>
    <t>57DBB193144A907961CC0DE8557BC5AE96213DF8</t>
  </si>
  <si>
    <t>대형 브레이커</t>
  </si>
  <si>
    <t>0.7㎥용</t>
  </si>
  <si>
    <t>호표 39</t>
  </si>
  <si>
    <t>공통 8-3(0230)</t>
  </si>
  <si>
    <t>57DBB193144A907961CC0DE8557BC5AE96213D</t>
  </si>
  <si>
    <t>57DBB193144A907961CC0DE8557BC5AE96213DF857DBB193144A907961CC0DE8557BC5AE96213D</t>
  </si>
  <si>
    <t>굴삭기(무한궤도)  0.7㎥  HR  공통 8-3,4(0201)   ( 호표 40 )</t>
  </si>
  <si>
    <t>57DBB193144A907962D258355DEC8522D0C0B541</t>
  </si>
  <si>
    <t>0.7㎥</t>
  </si>
  <si>
    <t>호표 40</t>
  </si>
  <si>
    <t>공통 8-3,4(0201)</t>
  </si>
  <si>
    <t>57DBB193144A907962D258355DEC8522D0C0B5</t>
  </si>
  <si>
    <t>57DBB193144A907962D258355DEC8522D0C0B54157DBB193144A907962D258355DEC8522D0C0B5</t>
  </si>
  <si>
    <t>57DBB193144A907962D258355DEC8522D0C0B54157C911952756EAF9201140705D80D5F8170C3E</t>
  </si>
  <si>
    <t>주연료비의 22%</t>
  </si>
  <si>
    <t>57DBB193144A907962D258355DEC8522D0C0B54151D5319009DCDF790E921F495255001</t>
  </si>
  <si>
    <t>57DBB193144A907962D258355DEC8522D0C0B541501F619C90B73FF90FEEE04E5D7445C1D6D9D6</t>
  </si>
  <si>
    <t>대형 브레이커용 치즐 소모량  0.7㎥용, 구조물 헐기  HR  토목 8-2-15.2(라)   ( 호표 41 )</t>
  </si>
  <si>
    <t>57DBB193144A907961CD14DA52EE15EAA75699B8</t>
  </si>
  <si>
    <t>대형 브레이커용 치즐 소모량</t>
  </si>
  <si>
    <t>0.7㎥용, 구조물 헐기</t>
  </si>
  <si>
    <t>호표 41</t>
  </si>
  <si>
    <t>토목 8-2-15.2(라)</t>
  </si>
  <si>
    <t>대형 브레이커용 치즐</t>
  </si>
  <si>
    <t>57DBB193144A907961CD14DA52EE15EAA75699</t>
  </si>
  <si>
    <t>57DBB193144A907961CD14DA52EE15EAA75699B857DBB193144A907961CD14DA52EE15EAA75699</t>
  </si>
  <si>
    <t>대형 브레이커  0.6㎥용  HR  공통 8-3(0230)   ( 호표 42 )</t>
  </si>
  <si>
    <t>57DBB193144A907961CC0DE8557BD5B4E10F9D51</t>
  </si>
  <si>
    <t>0.6㎥용</t>
  </si>
  <si>
    <t>호표 42</t>
  </si>
  <si>
    <t>57DBB193144A907961CC0DE8557BD5B4E10F9D</t>
  </si>
  <si>
    <t>57DBB193144A907961CC0DE8557BD5B4E10F9D5157DBB193144A907961CC0DE8557BD5B4E10F9D</t>
  </si>
  <si>
    <t>굴삭기(무한궤도)  0.6㎥  HR  공통 8-3,4(0201)   ( 호표 43 )</t>
  </si>
  <si>
    <t>57DBB193144A907962D258355DFEF5CBEA0287B7</t>
  </si>
  <si>
    <t>호표 43</t>
  </si>
  <si>
    <t>57DBB193144A907962D258355DFEF5CBEA0287</t>
  </si>
  <si>
    <t>57DBB193144A907962D258355DFEF5CBEA0287B757DBB193144A907962D258355DFEF5CBEA0287</t>
  </si>
  <si>
    <t>57DBB193144A907962D258355DFEF5CBEA0287B757C911952756EAF9201140705D80D5F8170C3E</t>
  </si>
  <si>
    <t>57DBB193144A907962D258355DFEF5CBEA0287B751D5319009DCDF790E921F495255001</t>
  </si>
  <si>
    <t>57DBB193144A907962D258355DFEF5CBEA0287B7501F619C90B73FF90FEEE04E5D7445C1D6D9D6</t>
  </si>
  <si>
    <t>덤프트럭  2.5ton  HR  공통 8-3,4(0602)   ( 호표 44 )</t>
  </si>
  <si>
    <t>57DBB193144A903987001B35535BC5E27D24C3BF</t>
  </si>
  <si>
    <t>덤프트럭</t>
  </si>
  <si>
    <t>2.5ton</t>
  </si>
  <si>
    <t>호표 44</t>
  </si>
  <si>
    <t>공통 8-3,4(0602)</t>
  </si>
  <si>
    <t>57DBB193144A903987001B35535BC5E27D24C3</t>
  </si>
  <si>
    <t>57DBB193144A903987001B35535BC5E27D24C3BF57DBB193144A903987001B35535BC5E27D24C3</t>
  </si>
  <si>
    <t>57DBB193144A903987001B35535BC5E27D24C3BF57C911952756EAF9201140705D80D5F8170C3E</t>
  </si>
  <si>
    <t>주연료비의 38%</t>
  </si>
  <si>
    <t>57DBB193144A903987001B35535BC5E27D24C3BF51D5319009DCDF790E921F495255001</t>
  </si>
  <si>
    <t>화물차운전사</t>
  </si>
  <si>
    <t>501F619C90B73FF90FEEE04E5D7445C1D6D9D7</t>
  </si>
  <si>
    <t>57DBB193144A903987001B35535BC5E27D24C3BF501F619C90B73FF90FEEE04E5D7445C1D6D9D7</t>
  </si>
  <si>
    <t>굴삭기(무한궤도)  1.0㎥  HR  공통 8-3,4(0201)   ( 호표 45 )</t>
  </si>
  <si>
    <t>57DBB193144A907962D258345332457F4E0A08B3</t>
  </si>
  <si>
    <t>1.0㎥</t>
  </si>
  <si>
    <t>호표 45</t>
  </si>
  <si>
    <t>57DBB193144A907962D258345332457F4E0A08</t>
  </si>
  <si>
    <t>57DBB193144A907962D258345332457F4E0A08B357DBB193144A907962D258345332457F4E0A08</t>
  </si>
  <si>
    <t>57DBB193144A907962D258345332457F4E0A08B357C911952756EAF9201140705D80D5F8170C3E</t>
  </si>
  <si>
    <t>57DBB193144A907962D258345332457F4E0A08B351D5319009DCDF790E921F495255001</t>
  </si>
  <si>
    <t>57DBB193144A907962D258345332457F4E0A08B3501F619C90B73FF90FEEE04E5D7445C1D6D9D6</t>
  </si>
  <si>
    <t>모터그레이더  3.6m(일반용)  HR  공통 8-3,4(0502)   ( 호표 46 )</t>
  </si>
  <si>
    <t>57DBB193144A9009330684B55CDCB5284876C001</t>
  </si>
  <si>
    <t>모터그레이더</t>
  </si>
  <si>
    <t>3.6m(일반용)</t>
  </si>
  <si>
    <t>호표 46</t>
  </si>
  <si>
    <t>공통 8-3,4(0502)</t>
  </si>
  <si>
    <t>3.6(일반용)</t>
  </si>
  <si>
    <t>57DBB193144A9009330684B55CDCB5284876C0</t>
  </si>
  <si>
    <t>57DBB193144A9009330684B55CDCB5284876C00157DBB193144A9009330684B55CDCB5284876C0</t>
  </si>
  <si>
    <t>57DBB193144A9009330684B55CDCB5284876C00157C911952756EAF9201140705D80D5F8170C3E</t>
  </si>
  <si>
    <t>57DBB193144A9009330684B55CDCB5284876C00151D5319009DCDF790E921F495255001</t>
  </si>
  <si>
    <t>57DBB193144A9009330684B55CDCB5284876C001501F619C90B73FF90FEEE04E5D7445C1D6D9D6</t>
  </si>
  <si>
    <t>진동롤러(자주식)  10ton  HR  공통 8-3,4(1306)   ( 호표 47 )</t>
  </si>
  <si>
    <t>57DBB193144A87C93502D8F45532B54F4280A3BB</t>
  </si>
  <si>
    <t>진동롤러(자주식)</t>
  </si>
  <si>
    <t>호표 47</t>
  </si>
  <si>
    <t>공통 8-3,4(1306)</t>
  </si>
  <si>
    <t>57DBB193144A87C93502D8F45532B54F4280A3</t>
  </si>
  <si>
    <t>57DBB193144A87C93502D8F45532B54F4280A3BB57DBB193144A87C93502D8F45532B54F4280A3</t>
  </si>
  <si>
    <t>57DBB193144A87C93502D8F45532B54F4280A3BB57C911952756EAF9201140705D80D5F8170C3E</t>
  </si>
  <si>
    <t>주연료비의 30%</t>
  </si>
  <si>
    <t>57DBB193144A87C93502D8F45532B54F4280A3BB51D5319009DCDF790E921F495255001</t>
  </si>
  <si>
    <t>57DBB193144A87C93502D8F45532B54F4280A3BB501F619C90B73FF90FEEE04E5D7445C1D6D9D6</t>
  </si>
  <si>
    <t>타이어 롤러(자주식)  8∼15ton  HR  공통 8-3,4(1406)   ( 호표 48 )</t>
  </si>
  <si>
    <t>57DBB193144A87B92E14FB2B5E7305097DF05CDA</t>
  </si>
  <si>
    <t>타이어 롤러(자주식)</t>
  </si>
  <si>
    <t>8∼15ton</t>
  </si>
  <si>
    <t>호표 48</t>
  </si>
  <si>
    <t>공통 8-3,4(1406)</t>
  </si>
  <si>
    <t>57DBB193144A87B92E14FB2B5E7305097DF05C</t>
  </si>
  <si>
    <t>57DBB193144A87B92E14FB2B5E7305097DF05CDA57DBB193144A87B92E14FB2B5E7305097DF05C</t>
  </si>
  <si>
    <t>57DBB193144A87B92E14FB2B5E7305097DF05CDA57C911952756EAF9201140705D80D5F8170C3E</t>
  </si>
  <si>
    <t>주연료비의 23%</t>
  </si>
  <si>
    <t>57DBB193144A87B92E14FB2B5E7305097DF05CDA51D5319009DCDF790E921F495255001</t>
  </si>
  <si>
    <t>57DBB193144A87B92E14FB2B5E7305097DF05CDA501F619C90B73FF90FEEE04E5D7445C1D6D9D6</t>
  </si>
  <si>
    <t>물탱크(살수차)  5500L  HR  공통 8-3,4(7204)   ( 호표 49 )</t>
  </si>
  <si>
    <t>57DBB193144AE85981917F9D5641F5833B3CC955</t>
  </si>
  <si>
    <t>물탱크(살수차)</t>
  </si>
  <si>
    <t>5500L</t>
  </si>
  <si>
    <t>호표 49</t>
  </si>
  <si>
    <t>공통 8-3,4(7204)</t>
  </si>
  <si>
    <t>57DBB193144AE85981917F9D5641F5833B3CC9</t>
  </si>
  <si>
    <t>57DBB193144AE85981917F9D5641F5833B3CC95557DBB193144AE85981917F9D5641F5833B3CC9</t>
  </si>
  <si>
    <t>57DBB193144AE85981917F9D5641F5833B3CC95557C911952756EAF9201140705D80D5F8170C3E</t>
  </si>
  <si>
    <t>57DBB193144AE85981917F9D5641F5833B3CC95551D5319009DCDF790E921F495255001</t>
  </si>
  <si>
    <t>57DBB193144AE85981917F9D5641F5833B3CC955501F619C90B73FF90FEEE04E5D7445C1D6D9D7</t>
  </si>
  <si>
    <t>래머  80kg  HR  공통 8-3,4(1630)   ( 호표 50 )</t>
  </si>
  <si>
    <t>57DBB193144A8799624C8F925F5CF59FCA66B0C4</t>
  </si>
  <si>
    <t>래머</t>
  </si>
  <si>
    <t>80kg</t>
  </si>
  <si>
    <t>호표 50</t>
  </si>
  <si>
    <t>공통 8-3,4(1630)</t>
  </si>
  <si>
    <t>57DBB193144A8799624C8F925F5CF59FCA66B0</t>
  </si>
  <si>
    <t>57DBB193144A8799624C8F925F5CF59FCA66B0C457DBB193144A8799624C8F925F5CF59FCA66B0</t>
  </si>
  <si>
    <t>공업용휘발유</t>
  </si>
  <si>
    <t>공업용휘발유, 무연</t>
  </si>
  <si>
    <t>57C911952756EAF920126AED5B0AF580992797</t>
  </si>
  <si>
    <t>57DBB193144A8799624C8F925F5CF59FCA66B0C457C911952756EAF920126AED5B0AF580992797</t>
  </si>
  <si>
    <t>주연료비의 10%</t>
  </si>
  <si>
    <t>57DBB193144A8799624C8F925F5CF59FCA66B0C451D5319009DCDF790E921F495255001</t>
  </si>
  <si>
    <t>일반기계운전사</t>
  </si>
  <si>
    <t>501F619C90B73FF90FEEE04E5D7445C1D6D837</t>
  </si>
  <si>
    <t>57DBB193144A8799624C8F925F5CF59FCA66B0C4501F619C90B73FF90FEEE04E5D7445C1D6D837</t>
  </si>
  <si>
    <t>덤프트럭  20ton  HR  공통 8-3,4(0602)   ( 호표 51 )</t>
  </si>
  <si>
    <t>57DBB193144A903987001B375E5815568E7285AC</t>
  </si>
  <si>
    <t>20ton</t>
  </si>
  <si>
    <t>호표 51</t>
  </si>
  <si>
    <t>57DBB193144A903987001B375E5815568E7285</t>
  </si>
  <si>
    <t>57DBB193144A903987001B375E5815568E7285AC57DBB193144A903987001B375E5815568E7285</t>
  </si>
  <si>
    <t>57DBB193144A903987001B375E5815568E7285AC57C911952756EAF9201140705D80D5F8170C3E</t>
  </si>
  <si>
    <t>57DBB193144A903987001B375E5815568E7285AC51D5319009DCDF790E921F495255001</t>
  </si>
  <si>
    <t>57DBB193144A903987001B375E5815568E7285AC501F619C90B73FF90FEEE04E5D7445C1D6D9D6</t>
  </si>
  <si>
    <t>덤프트럭 자동덮개시설  20ton  HR  공통 8-3(0610)   ( 호표 52 )</t>
  </si>
  <si>
    <t>57DBB193144A9039867C1D375936B52F5B6839BD</t>
  </si>
  <si>
    <t>덤프트럭 자동덮개시설</t>
  </si>
  <si>
    <t>호표 52</t>
  </si>
  <si>
    <t>공통 8-3(0610)</t>
  </si>
  <si>
    <t>57DBB193144A9039867C1D375936B52F5B6839</t>
  </si>
  <si>
    <t>57DBB193144A9039867C1D375936B52F5B6839BD57DBB193144A9039867C1D375936B52F5B6839</t>
  </si>
  <si>
    <t>불도저(무한궤도)  19ton  HR  공통 8-3,4(0101)   ( 호표 53 )</t>
  </si>
  <si>
    <t>57DBB193144A9049AE2D505659E145E4A49D4CF2</t>
  </si>
  <si>
    <t>불도저(무한궤도)</t>
  </si>
  <si>
    <t>19ton</t>
  </si>
  <si>
    <t>호표 53</t>
  </si>
  <si>
    <t>공통 8-3,4(0101)</t>
  </si>
  <si>
    <t>57DBB193144A9049AE2D505659E145E4A49D4C</t>
  </si>
  <si>
    <t>57DBB193144A9049AE2D505659E145E4A49D4CF257DBB193144A9049AE2D505659E145E4A49D4C</t>
  </si>
  <si>
    <t>57DBB193144A9049AE2D505659E145E4A49D4CF257C911952756EAF9201140705D80D5F8170C3E</t>
  </si>
  <si>
    <t>주연료비의 16%</t>
  </si>
  <si>
    <t>57DBB193144A9049AE2D505659E145E4A49D4CF251D5319009DCDF790E921F495255001</t>
  </si>
  <si>
    <t>57DBB193144A9049AE2D505659E145E4A49D4CF2501F619C90B73FF90FEEE04E5D7445C1D6D9D6</t>
  </si>
  <si>
    <t>굴삭기(타이어)  0.6㎥  HR  공통 8-3,4(0211)   ( 호표 54 )</t>
  </si>
  <si>
    <t>호표 54</t>
  </si>
  <si>
    <t>공통 8-3,4(0211)</t>
  </si>
  <si>
    <t>57DBB193144A907963F85BAD5F7EA5BCB8438C</t>
  </si>
  <si>
    <t>57DBB193144A907963F85BAD5F7EA5BCB8438C9C57DBB193144A907963F85BAD5F7EA5BCB8438C</t>
  </si>
  <si>
    <t>57DBB193144A907963F85BAD5F7EA5BCB8438C9C57C911952756EAF9201140705D80D5F8170C3E</t>
  </si>
  <si>
    <t>주연료비의 24%</t>
  </si>
  <si>
    <t>57DBB193144A907963F85BAD5F7EA5BCB8438C9C51D5319009DCDF790E921F495255001</t>
  </si>
  <si>
    <t>57DBB193144A907963F85BAD5F7EA5BCB8438C9C501F619C90B73FF90FEEE04E5D7445C1D6D9D6</t>
  </si>
  <si>
    <t>잔디 붙임/평떼    M2  공통 4-1-1   ( 호표 55 )</t>
  </si>
  <si>
    <t>호표 55</t>
  </si>
  <si>
    <t>공통 4-1-1</t>
  </si>
  <si>
    <t>조경공</t>
  </si>
  <si>
    <t>501F619C90B73FF90FEEE04E5D7445C1D6DE48</t>
  </si>
  <si>
    <t>50E3A192ED0C3FF9ACA4827B52FCF5501F619C90B73FF90FEEE04E5D7445C1D6DE48</t>
  </si>
  <si>
    <t>50E3A192ED0C3FF9ACA4827B52FCF5501F619C90B73FF90FEEE04E5D7445C1D6DDBB</t>
  </si>
  <si>
    <t>레디믹스트콘크리트 장비사용 타설  무근구조물, 굴삭기(무한궤도), 0.7㎥  M3  공통 6-1-1   ( 호표 56 )</t>
  </si>
  <si>
    <t>호표 56</t>
  </si>
  <si>
    <t>공통 6-1-1</t>
  </si>
  <si>
    <t>콘크리트공</t>
  </si>
  <si>
    <t>501F619C90B73FF90FEEE04E5D7445C1D6DC91</t>
  </si>
  <si>
    <t>50CF419C19E2D5D9D1C6DEED58A225501F619C90B73FF90FEEE04E5D7445C1D6DC91</t>
  </si>
  <si>
    <t>50CF419C19E2D5D9D1C6DEED58A225501F619C90B73FF90FEEE04E5D7445C1D6DDBB</t>
  </si>
  <si>
    <t>인력품의 2%</t>
  </si>
  <si>
    <t>50CF419C19E2D5D9D1C6DEED58A22551D5319009DCDF790E921F495255001</t>
  </si>
  <si>
    <t>50CF419C19E2D5D9D1C6DEED58A22557DBB193144A907962D258355DEC8522D0C0B541</t>
  </si>
  <si>
    <t>합판거푸집 설치 및 해체  간단 6회, 수직고 7m까지  M2  공통 6-3-1   ( 호표 57 )</t>
  </si>
  <si>
    <t>호표 57</t>
  </si>
  <si>
    <t>공통 6-3-1</t>
  </si>
  <si>
    <t>합판거푸집 - 자재비</t>
  </si>
  <si>
    <t>6회</t>
  </si>
  <si>
    <t>50CF419C601572499948D3685C76C5</t>
  </si>
  <si>
    <t>50CF419C6015724998A169575FDC7550CF419C601572499948D3685C76C5</t>
  </si>
  <si>
    <t>합판거푸집 - 인력투입</t>
  </si>
  <si>
    <t>50CF419C601572499948D3685C6455</t>
  </si>
  <si>
    <t>50CF419C6015724998A169575FDC7550CF419C601572499948D3685C6455</t>
  </si>
  <si>
    <t>각종 잡철물 제작 설치  철재, 간단  kg  건축 8-4-1   ( 호표 58 )</t>
  </si>
  <si>
    <t>호표 58</t>
  </si>
  <si>
    <t>건축 8-4-1</t>
  </si>
  <si>
    <t>각종 잡철물 제작</t>
  </si>
  <si>
    <t>50CFA19A27DDA5492BE129C85F4D55</t>
  </si>
  <si>
    <t>50CFA19A27DDA549282C9C3E5419E550CFA19A27DDA5492BE129C85F4D55</t>
  </si>
  <si>
    <t>각종 잡철물 설치</t>
  </si>
  <si>
    <t>50CFA19A27DDA5492BE1282154B9B5</t>
  </si>
  <si>
    <t>50CFA19A27DDA549282C9C3E5419E550CFA19A27DDA5492BE1282154B9B5</t>
  </si>
  <si>
    <t>목재데크틀 설치  주재료비 별도  M2  건축 4-3-2   ( 호표 59 )</t>
  </si>
  <si>
    <t>호표 59</t>
  </si>
  <si>
    <t>건축 4-3-2</t>
  </si>
  <si>
    <t>철공</t>
  </si>
  <si>
    <t>501F619C90B73FF90FEEE04E5D7445C1D6DDB0</t>
  </si>
  <si>
    <t>50CF919485EA1039119519A7585F65501F619C90B73FF90FEEE04E5D7445C1D6DDB0</t>
  </si>
  <si>
    <t>50CF919485EA1039119519A7585F65501F619C90B73FF90FEEE04E5D7445C1D6DDBB</t>
  </si>
  <si>
    <t>인력품의 4%</t>
  </si>
  <si>
    <t>50CF919485EA1039119519A7585F6551D5319009DCDF790E921F495255001</t>
  </si>
  <si>
    <t>목재데크 설치  바닥, 주재료비 별도  M2  건축 4-3-3   ( 호표 60 )</t>
  </si>
  <si>
    <t>호표 60</t>
  </si>
  <si>
    <t>건축 4-3-3</t>
  </si>
  <si>
    <t>건축목공</t>
  </si>
  <si>
    <t>501F619C90B73FF90FEEE04E5D7445C1D6DF64</t>
  </si>
  <si>
    <t>50CF919485EA1039119473C45063F5501F619C90B73FF90FEEE04E5D7445C1D6DF64</t>
  </si>
  <si>
    <t>50CF919485EA1039119473C45063F5501F619C90B73FF90FEEE04E5D7445C1D6DDBB</t>
  </si>
  <si>
    <t>50CF919485EA1039119473C45063F551D5319009DCDF790E921F495255001</t>
  </si>
  <si>
    <t>합판거푸집 - 자재비  6회  M2  공통 6-3-1   ( 호표 61 )</t>
  </si>
  <si>
    <t>호표 61</t>
  </si>
  <si>
    <t>내수합판</t>
  </si>
  <si>
    <t>내수합판, 1급, 12*1220*2440mm</t>
  </si>
  <si>
    <t>57C9519CFC80BA59DE51C90C5B2715613D29C1</t>
  </si>
  <si>
    <t>50CF419C601572499948D3685C76C557C9519CFC80BA59DE51C90C5B2715613D29C1</t>
  </si>
  <si>
    <t>50CF419C601572499948D3685C76C557E4119FCF0AF9C98AB2A22053CB558CECEA3A</t>
  </si>
  <si>
    <t>적용비율</t>
  </si>
  <si>
    <t>주재료비의 32.7%</t>
  </si>
  <si>
    <t>50CF419C601572499948D3685C76C551D5319009DCDF790E921F495215005</t>
  </si>
  <si>
    <t>소모자재(박리재 등)</t>
  </si>
  <si>
    <t>주재료비의 11%</t>
  </si>
  <si>
    <t>51D5319009DCDF790E921F495265002</t>
  </si>
  <si>
    <t>50CF419C601572499948D3685C76C551D5319009DCDF790E921F495275003</t>
  </si>
  <si>
    <t>합판거푸집 - 인력투입  간단, 수직고 7m까지  M2  공통 6-3-1   ( 호표 62 )</t>
  </si>
  <si>
    <t>호표 62</t>
  </si>
  <si>
    <t>50CF419C601572499948D3685C6455501F619C90B73FF90FEEE04E5D7445C1D6DDBE</t>
  </si>
  <si>
    <t>50CF419C601572499948D3685C6455501F619C90B73FF90FEEE04E5D7445C1D6DDBB</t>
  </si>
  <si>
    <t>인력품의 1%</t>
  </si>
  <si>
    <t>50CF419C601572499948D3685C645551D5319009DCDF790E921F495255001</t>
  </si>
  <si>
    <t>각종 잡철물 제작  철재, 간단  kg  건축 8-4-1   ( 호표 63 )</t>
  </si>
  <si>
    <t>호표 63</t>
  </si>
  <si>
    <t>용접봉(연강용)</t>
  </si>
  <si>
    <t>3.2(KSE4301)</t>
  </si>
  <si>
    <t>57F6B1959F58C5292FBF35315A8EA5241A3DEA</t>
  </si>
  <si>
    <t>50CFA19A27DDA5492BE129C85F4D5557F6B1959F58C5292FBF35315A8EA5241A3DEA</t>
  </si>
  <si>
    <t>산소가스</t>
  </si>
  <si>
    <t>기체</t>
  </si>
  <si>
    <t>대기압상태기준</t>
  </si>
  <si>
    <t>57C9619D40AF9A09E41CDDA350E6A50726F09D</t>
  </si>
  <si>
    <t>50CFA19A27DDA5492BE129C85F4D5557C9619D40AF9A09E41CDDA350E6A50726F09D</t>
  </si>
  <si>
    <t>아세틸렌가스</t>
  </si>
  <si>
    <t>아세틸렌가스, kg</t>
  </si>
  <si>
    <t>57C91195274494B9FC22DA335F3C951BE67538</t>
  </si>
  <si>
    <t>50CFA19A27DDA5492BE129C85F4D5557C91195274494B9FC22DA335F3C951BE67538</t>
  </si>
  <si>
    <t>용접기(교류)</t>
  </si>
  <si>
    <t>500Amp</t>
  </si>
  <si>
    <t>57DBB193144AE819274AEE0051DAA59078108A45</t>
  </si>
  <si>
    <t>50CFA19A27DDA5492BE129C85F4D5557DBB193144AE819274AEE0051DAA59078108A45</t>
  </si>
  <si>
    <t>일반경비</t>
  </si>
  <si>
    <t>전력</t>
  </si>
  <si>
    <t>kwh</t>
  </si>
  <si>
    <t>5082519D82306509BA79CC14545195395D09F3</t>
  </si>
  <si>
    <t>50CFA19A27DDA5492BE129C85F4D555082519D82306509BA79CC14545195395D09F3</t>
  </si>
  <si>
    <t>50CFA19A27DDA5492BE129C85F4D55501F619C90B73FF90FEEE04E5D7445C1D6DDB0</t>
  </si>
  <si>
    <t>50CFA19A27DDA5492BE129C85F4D55501F619C90B73FF90FEEE04E5D7445C1D6DDBB</t>
  </si>
  <si>
    <t>용접공</t>
  </si>
  <si>
    <t>501F619C90B73FF90FEEE04E5D7445C1D6DC90</t>
  </si>
  <si>
    <t>50CFA19A27DDA5492BE129C85F4D55501F619C90B73FF90FEEE04E5D7445C1D6DC90</t>
  </si>
  <si>
    <t>50CFA19A27DDA5492BE129C85F4D55501F619C90B73FF90FEEE04E5D7445C1D6DDBA</t>
  </si>
  <si>
    <t>인력품의 3%</t>
  </si>
  <si>
    <t>50CFA19A27DDA5492BE129C85F4D5551D5319009DCDF790E921F495255001</t>
  </si>
  <si>
    <t>각종 잡철물 설치  철재, 간단  kg  건축 8-4-1   ( 호표 64 )</t>
  </si>
  <si>
    <t>호표 64</t>
  </si>
  <si>
    <t>50CFA19A27DDA5492BE1282154B9B557F6B1959F58C5292FBF35315A8EA5241A3DEA</t>
  </si>
  <si>
    <t>50CFA19A27DDA5492BE1282154B9B557C9619D40AF9A09E41CDDA350E6A50726F09D</t>
  </si>
  <si>
    <t>50CFA19A27DDA5492BE1282154B9B557C91195274494B9FC22DA335F3C951BE67538</t>
  </si>
  <si>
    <t>50CFA19A27DDA5492BE1282154B9B557DBB193144AE819274AEE0051DAA59078108A45</t>
  </si>
  <si>
    <t>50CFA19A27DDA5492BE1282154B9B55082519D82306509BA79CC14545195395D09F3</t>
  </si>
  <si>
    <t>50CFA19A27DDA5492BE1282154B9B5501F619C90B73FF90FEEE04E5D7445C1D6DDB0</t>
  </si>
  <si>
    <t>50CFA19A27DDA5492BE1282154B9B5501F619C90B73FF90FEEE04E5D7445C1D6DDBB</t>
  </si>
  <si>
    <t>50CFA19A27DDA5492BE1282154B9B5501F619C90B73FF90FEEE04E5D7445C1D6DC90</t>
  </si>
  <si>
    <t>50CFA19A27DDA5492BE1282154B9B5501F619C90B73FF90FEEE04E5D7445C1D6DDBA</t>
  </si>
  <si>
    <t>50CFA19A27DDA5492BE1282154B9B551D5319009DCDF790E921F495255001</t>
  </si>
  <si>
    <t>용접기(교류)  500Amp  HR  공통 8-3(7611)   ( 호표 65 )</t>
  </si>
  <si>
    <t>호표 65</t>
  </si>
  <si>
    <t>공통 8-3(7611)</t>
  </si>
  <si>
    <t>57DBB193144AE819274AEE0051DAA59078108A</t>
  </si>
  <si>
    <t>57DBB193144AE819274AEE0051DAA59078108A4557DBB193144AE819274AEE0051DAA59078108A</t>
  </si>
  <si>
    <t>물탱크(살수차)  16000L  HR  공통 8-3,4(7204)   ( 호표 66 )</t>
  </si>
  <si>
    <t>57DBB193144AE85981917F9C55D2854AAE7657CC</t>
  </si>
  <si>
    <t>16000L</t>
  </si>
  <si>
    <t>호표 66</t>
  </si>
  <si>
    <t>57DBB193144AE85981917F9C55D2854AAE7657</t>
  </si>
  <si>
    <t>57DBB193144AE85981917F9C55D2854AAE7657CC57DBB193144AE85981917F9C55D2854AAE7657</t>
  </si>
  <si>
    <t>57DBB193144AE85981917F9C55D2854AAE7657CC57C911952756EAF9201140705D80D5F8170C3E</t>
  </si>
  <si>
    <t>57DBB193144AE85981917F9C55D2854AAE7657CC51D5319009DCDF790E921F495255001</t>
  </si>
  <si>
    <t>57DBB193144AE85981917F9C55D2854AAE7657CC501F619C90B73FF90FEEE04E5D7445C1D6D9D7</t>
  </si>
  <si>
    <t>진동롤러(자주식)  12ton  HR  공통 8-3,4(1306)   ( 호표 67 )</t>
  </si>
  <si>
    <t>57DBB193144A87C93502D8F45517E5FAAB2724DB</t>
  </si>
  <si>
    <t>12ton</t>
  </si>
  <si>
    <t>호표 67</t>
  </si>
  <si>
    <t>57DBB193144A87C93502D8F45517E5FAAB2724</t>
  </si>
  <si>
    <t>57DBB193144A87C93502D8F45517E5FAAB2724DB57DBB193144A87C93502D8F45517E5FAAB2724</t>
  </si>
  <si>
    <t>57DBB193144A87C93502D8F45517E5FAAB2724DB57C911952756EAF9201140705D80D5F8170C3E</t>
  </si>
  <si>
    <t>57DBB193144A87C93502D8F45517E5FAAB2724DB51D5319009DCDF790E921F495255001</t>
  </si>
  <si>
    <t>57DBB193144A87C93502D8F45517E5FAAB2724DB501F619C90B73FF90FEEE04E5D7445C1D6D9D6</t>
  </si>
  <si>
    <t>콘크리트 피니셔(포장용)  299.9kw  HR  공통 8-3,4(3601)   ( 호표 68 )</t>
  </si>
  <si>
    <t>57DBB193144AA2A991EDFDEF5406E52630F6283F</t>
  </si>
  <si>
    <t>콘크리트 피니셔(포장용)</t>
  </si>
  <si>
    <t>299.9kw</t>
  </si>
  <si>
    <t>호표 68</t>
  </si>
  <si>
    <t>공통 8-3,4(3601)</t>
  </si>
  <si>
    <t>57DBB193144AA2A991EDFDEF5406E52630F628</t>
  </si>
  <si>
    <t>57DBB193144AA2A991EDFDEF5406E52630F6283F57DBB193144AA2A991EDFDEF5406E52630F628</t>
  </si>
  <si>
    <t>57DBB193144AA2A991EDFDEF5406E52630F6283F57C911952756EAF9201140705D80D5F8170C3E</t>
  </si>
  <si>
    <t>주연료비의 14%</t>
  </si>
  <si>
    <t>57DBB193144AA2A991EDFDEF5406E52630F6283F51D5319009DCDF790E921F495255001</t>
  </si>
  <si>
    <t>57DBB193144AA2A991EDFDEF5406E52630F6283F501F619C90B73FF90FEEE04E5D7445C1D6D9D6</t>
  </si>
  <si>
    <t>모르타르  1:3 배합 - 재료비 포함  M3  토목 6-1-4   ( 호표 69 )</t>
  </si>
  <si>
    <t>호표 69</t>
  </si>
  <si>
    <t>토목 6-1-4</t>
  </si>
  <si>
    <t>시멘트</t>
  </si>
  <si>
    <t>시멘트, 분공장도</t>
  </si>
  <si>
    <t>57E4119FCF1B216907496EFD5AD045174E4887</t>
  </si>
  <si>
    <t>50E3B191E0B0E4E9E84FF18E576D9557E4119FCF1B216907496EFD5AD045174E4887</t>
  </si>
  <si>
    <t>50E3B191E0B0E4E9E84FF18E576D9557C9519CFCBDC099193E20BB5CD6F520A5FDD2</t>
  </si>
  <si>
    <t>50E3B191E0B0E4E9E84FF18E576D95501F619C90B73FF90FEEE04E5D7445C1D6DDBB</t>
  </si>
  <si>
    <t>유로폼 - 인력투입  간단, 수직고 7m까지  M2  공통 6-3-3.3   ( 호표 70 )</t>
  </si>
  <si>
    <t>호표 70</t>
  </si>
  <si>
    <t>공통 6-3-3.3</t>
  </si>
  <si>
    <t>50CF419C6042B85986ADD2FC56C635501F619C90B73FF90FEEE04E5D7445C1D6DDBE</t>
  </si>
  <si>
    <t>50CF419C6042B85986ADD2FC56C635501F619C90B73FF90FEEE04E5D7445C1D6DDBB</t>
  </si>
  <si>
    <t>50CF419C6042B85986ADD2FC56C63551D5319009DCDF790E921F495275003</t>
  </si>
  <si>
    <t>덤프트럭  4.5ton  HR  공통 8-3,4(0602)   ( 호표 71 )</t>
  </si>
  <si>
    <t>57DBB193144A903987001B355338E5E7E3B41ABE</t>
  </si>
  <si>
    <t>4.5ton</t>
  </si>
  <si>
    <t>호표 71</t>
  </si>
  <si>
    <t>57DBB193144A903987001B355338E5E7E3B41A</t>
  </si>
  <si>
    <t>57DBB193144A903987001B355338E5E7E3B41ABE57DBB193144A903987001B355338E5E7E3B41A</t>
  </si>
  <si>
    <t>57DBB193144A903987001B355338E5E7E3B41ABE57C911952756EAF9201140705D80D5F8170C3E</t>
  </si>
  <si>
    <t>57DBB193144A903987001B355338E5E7E3B41ABE51D5319009DCDF790E921F495255001</t>
  </si>
  <si>
    <t>57DBB193144A903987001B355338E5E7E3B41ABE501F619C90B73FF90FEEE04E5D7445C1D6D9D7</t>
  </si>
  <si>
    <t>차선 제거기  6.71kw  HR  공통 8-3,4(7360)   ( 호표 72 )</t>
  </si>
  <si>
    <t>57DBB193144AE849FCF050F3540E1569B7835E21</t>
  </si>
  <si>
    <t>차선 제거기</t>
  </si>
  <si>
    <t>6.71kw</t>
  </si>
  <si>
    <t>호표 72</t>
  </si>
  <si>
    <t>공통 8-3,4(7360)</t>
  </si>
  <si>
    <t>57DBB193144AE849FCF050F3540E1569B7835E</t>
  </si>
  <si>
    <t>57DBB193144AE849FCF050F3540E1569B7835E2157DBB193144AE849FCF050F3540E1569B7835E</t>
  </si>
  <si>
    <t>57DBB193144AE849FCF050F3540E1569B7835E2157C911952756EAF920126AED5B0AF580992797</t>
  </si>
  <si>
    <t>주연료비의 20%</t>
  </si>
  <si>
    <t>57DBB193144AE849FCF050F3540E1569B7835E2151D5319009DCDF790E921F495255001</t>
  </si>
  <si>
    <t>57DBB193144AE849FCF050F3540E1569B7835E21501F619C90B73FF90FEEE04E5D7445C1D6D837</t>
  </si>
  <si>
    <t>P.E.관 부설 및 접합(전기융착)  ∮450mm, L=6.0m  본  토목 6-5-3   ( 호표 73 )</t>
  </si>
  <si>
    <t>호표 73</t>
  </si>
  <si>
    <t>토목 6-5-3</t>
  </si>
  <si>
    <t>배관공(수도)</t>
  </si>
  <si>
    <t>501F619C90B73FF90FEEE04E5D7445C1D6D9DE</t>
  </si>
  <si>
    <t>50E3919381276419B6B81A985BDBE5501F619C90B73FF90FEEE04E5D7445C1D6D9DE</t>
  </si>
  <si>
    <t>50E3919381276419B6B81A985BDBE5501F619C90B73FF90FEEE04E5D7445C1D6DDBB</t>
  </si>
  <si>
    <t>인력품의 7%</t>
  </si>
  <si>
    <t>50E3919381276419B6B81A985BDBE551D5319009DCDF790E921F495255001</t>
  </si>
  <si>
    <t>P.E.관 부설 및 접합(전기융착)  ∮200mm, L=6.0m  본  토목 6-5-3   ( 호표 74 )</t>
  </si>
  <si>
    <t>호표 74</t>
  </si>
  <si>
    <t>50E391938142317990B84C94508795501F619C90B73FF90FEEE04E5D7445C1D6D9DE</t>
  </si>
  <si>
    <t>50E391938142317990B84C94508795501F619C90B73FF90FEEE04E5D7445C1D6DDBB</t>
  </si>
  <si>
    <t>50E391938142317990B84C9450879551D5319009DCDF790E921F495255001</t>
  </si>
  <si>
    <t>기초 지정  잡석지정  M3  공통 3-2-4   ( 호표 75 )</t>
  </si>
  <si>
    <t>호표 75</t>
  </si>
  <si>
    <t>공통 3-2-4</t>
  </si>
  <si>
    <t>50E3A192C2E59169E695D51656C945501F619C90B73FF90FEEE04E5D7445C1D6DDBB</t>
  </si>
  <si>
    <t>50E3A192C2E59169E695D51656C94557DBB193144A907962D258355DB74524FE086EFA</t>
  </si>
  <si>
    <t>진동롤러(핸드가이드식)</t>
  </si>
  <si>
    <t>0.7ton</t>
  </si>
  <si>
    <t>57DBB193144A87C93501314C53FD158E4251D5F9</t>
  </si>
  <si>
    <t>50E3A192C2E59169E695D51656C94557DBB193144A87C93501314C53FD158E4251D5F9</t>
  </si>
  <si>
    <t>기초지정재료비  잡석지정  M3  공통 3-2-4   ( 호표 76 )</t>
  </si>
  <si>
    <t>호표 76</t>
  </si>
  <si>
    <t>잡석</t>
  </si>
  <si>
    <t>∮100㎜ 내외</t>
  </si>
  <si>
    <t>57C9519CFCBDC0897B96E791560AF56FB05E82</t>
  </si>
  <si>
    <t>50E3A192C2E59169E695D51656C95557C9519CFCBDC0897B96E791560AF56FB05E82</t>
  </si>
  <si>
    <t>쇄석자갈, 전주, 도착도, 25mm</t>
  </si>
  <si>
    <t>57E4119FCF0A59F9FE040A755DB57563358661</t>
  </si>
  <si>
    <t>50E3A192C2E59169E695D51656C95557E4119FCF0A59F9FE040A755DB57563358661</t>
  </si>
  <si>
    <t>조립식 PC맨홀  ∮900(하부구체+상판)  EA  공통 6-7-3   ( 호표 77 )</t>
  </si>
  <si>
    <t>호표 77</t>
  </si>
  <si>
    <t>공통 6-7-3</t>
  </si>
  <si>
    <t>50E36198B9DA39E921859D4B58F805501F619C90B73FF90FEEE04E5D7445C1D6DDBA</t>
  </si>
  <si>
    <t>50E36198B9DA39E921859D4B58F805501F619C90B73FF90FEEE04E5D7445C1D6DDBB</t>
  </si>
  <si>
    <t>50E36198B9DA39E921859D4B58F80557DBB193144AB329A9A266045057E59A942BCE1D</t>
  </si>
  <si>
    <t>조립식 PC맨홀  ∮900(연직구체)  EA  공통 6-7-3   ( 호표 78 )</t>
  </si>
  <si>
    <t>호표 78</t>
  </si>
  <si>
    <t>50E36198B9DA39E921859D4853B865501F619C90B73FF90FEEE04E5D7445C1D6DDBA</t>
  </si>
  <si>
    <t>50E36198B9DA39E921859D4853B865501F619C90B73FF90FEEE04E5D7445C1D6DDBB</t>
  </si>
  <si>
    <t>50E36198B9DA39E921859D4853B86557DBB193144AB329A9A266045057E59A942BCE1D</t>
  </si>
  <si>
    <t>굴삭기(무한궤도)  0.2㎥  HR  공통 8-3,4(0201)   ( 호표 79 )</t>
  </si>
  <si>
    <t>호표 79</t>
  </si>
  <si>
    <t>57DBB193144A907962D258355DB74524FE086E</t>
  </si>
  <si>
    <t>57DBB193144A907962D258355DB74524FE086EFA57DBB193144A907962D258355DB74524FE086E</t>
  </si>
  <si>
    <t>57DBB193144A907962D258355DB74524FE086EFA57C911952756EAF9201140705D80D5F8170C3E</t>
  </si>
  <si>
    <t>주연료비의 21%</t>
  </si>
  <si>
    <t>57DBB193144A907962D258355DB74524FE086EFA51D5319009DCDF790E921F495255001</t>
  </si>
  <si>
    <t>57DBB193144A907962D258355DB74524FE086EFA501F619C90B73FF90FEEE04E5D7445C1D6D9D6</t>
  </si>
  <si>
    <t>진동롤러(핸드가이드식)  0.7ton  HR  공통 8-3,4(1305)   ( 호표 80 )</t>
  </si>
  <si>
    <t>호표 80</t>
  </si>
  <si>
    <t>공통 8-3,4(1305)</t>
  </si>
  <si>
    <t>57DBB193144A87C93501314C53FD158E4251D5</t>
  </si>
  <si>
    <t>57DBB193144A87C93501314C53FD158E4251D5F957DBB193144A87C93501314C53FD158E4251D5</t>
  </si>
  <si>
    <t>57DBB193144A87C93501314C53FD158E4251D5F957C911952756EAF9201140705D80D5F8170C3E</t>
  </si>
  <si>
    <t>주연료비의 13%</t>
  </si>
  <si>
    <t>57DBB193144A87C93501314C53FD158E4251D5F951D5319009DCDF790E921F495255001</t>
  </si>
  <si>
    <t>57DBB193144A87C93501314C53FD158E4251D5F9501F619C90B73FF90FEEE04E5D7445C1D6D837</t>
  </si>
  <si>
    <t>중량구조물(낙차공,분수관,L형폴륨,기타)  중량1150~1500KG미만  본  공통 6-7-2   ( 호표 81 )</t>
  </si>
  <si>
    <t>호표 81</t>
  </si>
  <si>
    <t>공통 6-7-2</t>
  </si>
  <si>
    <t>50E361989D2E2849E6A5DF965FE825501F619C90B73FF90FEEE04E5D7445C1D6DDBA</t>
  </si>
  <si>
    <t>50E361989D2E2849E6A5DF965FE825501F619C90B73FF90FEEE04E5D7445C1D6DDBB</t>
  </si>
  <si>
    <t>공구손료이음몰탈</t>
  </si>
  <si>
    <t>50E361989D2E2849E6A5DF965FE82551D5319009DCDF790E921F495265002</t>
  </si>
  <si>
    <t>50E361989D2E2849E6A5DF965FE82557DBB193144AB329A9A266045057E59A942BCE1D</t>
  </si>
  <si>
    <t>마름돌쌓기(기계장비) - 0.035㎥ 초과 ~ 0.3㎥ 미만    M3  문화재 11-24-2   ( 호표 82 )</t>
  </si>
  <si>
    <t>호표 82</t>
  </si>
  <si>
    <t>문화재 11-24-2</t>
  </si>
  <si>
    <t>한식석공</t>
  </si>
  <si>
    <t>문화재 직종</t>
  </si>
  <si>
    <t>501F619C90B73FF90FEC321557AD556F71289B</t>
  </si>
  <si>
    <t>50CF319F5FB5F0E9695F73F552E815501F619C90B73FF90FEC321557AD556F71289B</t>
  </si>
  <si>
    <t>한식석공조공</t>
  </si>
  <si>
    <t>3017</t>
  </si>
  <si>
    <t>501F619C90B73FF90FEC321557AD556F701843</t>
  </si>
  <si>
    <t>50CF319F5FB5F0E9695F73F552E815501F619C90B73FF90FEC321557AD556F701843</t>
  </si>
  <si>
    <t>50CF319F5FB5F0E9695F73F552E815501F619C90B73FF90FEEE04E5D7445C1D6DDBB</t>
  </si>
  <si>
    <t>50CF319F5FB5F0E9695F73F552E81557DBB193144A907962D258355DEC8522D0C0B541</t>
  </si>
  <si>
    <t>인력품의 5%</t>
  </si>
  <si>
    <t>50CF319F5FB5F0E9695F73F552E81551D5319009DCDF790E921F495255001</t>
  </si>
  <si>
    <t>정다듬(전동공구)    M2  문화재 11-19   ( 호표 83 )</t>
  </si>
  <si>
    <t>호표 83</t>
  </si>
  <si>
    <t>문화재 11-19</t>
  </si>
  <si>
    <t>50CF319F5FB5F0E9695CABC7515E35501F619C90B73FF90FEC321557AD556F71289B</t>
  </si>
  <si>
    <t>50CF319F5FB5F0E9695CABC7515E35501F619C90B73FF90FEC321557AD556F701843</t>
  </si>
  <si>
    <t>50CF319F5FB5F0E9695CABC7515E3551D5319009DCDF790E921F495255001</t>
  </si>
  <si>
    <t>플륨관 설치  중량700~900KG미만  본  공통 6-7-1   ( 호표 84 )</t>
  </si>
  <si>
    <t>호표 84</t>
  </si>
  <si>
    <t>공통 6-7-1</t>
  </si>
  <si>
    <t>50E361989D2E2849E6A5DF97583A75501F619C90B73FF90FEEE04E5D7445C1D6DDBA</t>
  </si>
  <si>
    <t>50E361989D2E2849E6A5DF97583A75501F619C90B73FF90FEEE04E5D7445C1D6DDBB</t>
  </si>
  <si>
    <t>공구손료 및 소모재료(모르타르등)</t>
  </si>
  <si>
    <t>인력품의 8%</t>
  </si>
  <si>
    <t>50E361989D2E2849E6A5DF97583A7551D5319009DCDF790E921F495255001</t>
  </si>
  <si>
    <t>50E361989D2E2849E6A5DF97583A7557DBB193144AB329A9A266045057E59A942BCE1D</t>
  </si>
  <si>
    <t>플륨관 설치  중량300~500KG미만  본  공통 6-7-1   ( 호표 85 )</t>
  </si>
  <si>
    <t>호표 85</t>
  </si>
  <si>
    <t>50E361989D2E2849E6A5DF97585545501F619C90B73FF90FEEE04E5D7445C1D6DDBA</t>
  </si>
  <si>
    <t>50E361989D2E2849E6A5DF97585545501F619C90B73FF90FEEE04E5D7445C1D6DDBB</t>
  </si>
  <si>
    <t>50E361989D2E2849E6A5DF9758554551D5319009DCDF790E921F495255001</t>
  </si>
  <si>
    <t>50E361989D2E2849E6A5DF9758554557DBB193144AB329A9A266045057E59A942BCE1D</t>
  </si>
  <si>
    <t>레디믹스트콘크리트 장비사용 타설  철근구조물, 굴삭기(무한궤도), 0.7㎥  M3  공통 6-1-1   ( 호표 86 )</t>
  </si>
  <si>
    <t>호표 86</t>
  </si>
  <si>
    <t>50CF419C19E2D5D9D1C537A453D9A5501F619C90B73FF90FEEE04E5D7445C1D6DC91</t>
  </si>
  <si>
    <t>50CF419C19E2D5D9D1C537A453D9A5501F619C90B73FF90FEEE04E5D7445C1D6DDBB</t>
  </si>
  <si>
    <t>50CF419C19E2D5D9D1C537A453D9A551D5319009DCDF790E921F495255001</t>
  </si>
  <si>
    <t>50CF419C19E2D5D9D1C537A453D9A557DBB193144A907962D258355DEC8522D0C0B541</t>
  </si>
  <si>
    <t>유로폼 설치 및 해체  보통, 수직고 7m까지  M2  공통 6-3-3   ( 호표 87 )</t>
  </si>
  <si>
    <t>호표 87</t>
  </si>
  <si>
    <t>공통 6-3-3</t>
  </si>
  <si>
    <t>유로폼 - 자재비</t>
  </si>
  <si>
    <t>50E3A1924D6F2A092AFFBA7B564755</t>
  </si>
  <si>
    <t>50E3A1924D6F2A092B845FE5545A6550E3A1924D6F2A092AFFBA7B564755</t>
  </si>
  <si>
    <t>50E3A1924D6F2A092AFCE69C547905</t>
  </si>
  <si>
    <t>50E3A1924D6F2A092B845FE5545A6550E3A1924D6F2A092AFCE69C547905</t>
  </si>
  <si>
    <t>유로폼 설치 및 해체  간단, 수직고 7m까지  M2  공통 6-3-3   ( 호표 88 )</t>
  </si>
  <si>
    <t>호표 88</t>
  </si>
  <si>
    <t>50E3A1924D6F2A092B845FE55449F550E3A1924D6F2A092AFFBA7B564755</t>
  </si>
  <si>
    <t>50E3A1924D6F2A092AFCE69C546895</t>
  </si>
  <si>
    <t>50E3A1924D6F2A092B845FE55449F550E3A1924D6F2A092AFCE69C546895</t>
  </si>
  <si>
    <t>문양거푸집 (판넬)    M2  공통 6-3-4   ( 호표 89 )</t>
  </si>
  <si>
    <t>호표 89</t>
  </si>
  <si>
    <t>공통 6-3-4</t>
  </si>
  <si>
    <t>50E3B19085358B89D1B950F852FFD5501F619C90B73FF90FEEE04E5D7445C1D6DDBE</t>
  </si>
  <si>
    <t>50E3B19085358B89D1B950F852FFD5501F619C90B73FF90FEEE04E5D7445C1D6DDBB</t>
  </si>
  <si>
    <t>시스템 비계  H=10m 이하 (3개월)  ㎡  공통 2-7-2   ( 호표 90 )</t>
  </si>
  <si>
    <t>호표 90</t>
  </si>
  <si>
    <t>공통 2-7-2</t>
  </si>
  <si>
    <t>50E3F19A6E8E4909F265E1C0565C65501F619C90B73FF90FEEE04E5D7445C1D6DDBF</t>
  </si>
  <si>
    <t>50E3F19A6E8E4909F265E1C0565C65501F619C90B73FF90FEEE04E5D7445C1D6DDBB</t>
  </si>
  <si>
    <t>시스템비계</t>
  </si>
  <si>
    <t>수직재,48.6mm * 3.800mm</t>
  </si>
  <si>
    <t>57E4119FCF9886F998093FD55ABEA55CB3DD12</t>
  </si>
  <si>
    <t>50E3F19A6E8E4909F265E1C0565C6557E4119FCF9886F998093FD55ABEA55CB3DD12</t>
  </si>
  <si>
    <t>수직재,48.6mm * 950mm</t>
  </si>
  <si>
    <t>57E4119FCF9886F998093FD55ABEA55CB3DD13</t>
  </si>
  <si>
    <t>50E3F19A6E8E4909F265E1C0565C6557E4119FCF9886F998093FD55ABEA55CB3DD13</t>
  </si>
  <si>
    <t>수평재,42.7mm * 1,829mm</t>
  </si>
  <si>
    <t>57E4119FCF9886F998093FD55ABEA55CB3DD14</t>
  </si>
  <si>
    <t>50E3F19A6E8E4909F265E1C0565C6557E4119FCF9886F998093FD55ABEA55CB3DD14</t>
  </si>
  <si>
    <t>수평재,42.7mm * 610mm</t>
  </si>
  <si>
    <t>57E4119FCF9886F998093FD55ABEA55CB3DD15</t>
  </si>
  <si>
    <t>50E3F19A6E8E4909F265E1C0565C6557E4119FCF9886F998093FD55ABEA55CB3DD15</t>
  </si>
  <si>
    <t>난간재,42.7mm * 1,829mm</t>
  </si>
  <si>
    <t>57E4119FCF9886F998093FD55ABEA55CB3DD16</t>
  </si>
  <si>
    <t>50E3F19A6E8E4909F265E1C0565C6557E4119FCF9886F998093FD55ABEA55CB3DD16</t>
  </si>
  <si>
    <t>난간재,42.7mm * 610mm</t>
  </si>
  <si>
    <t>57E4119FCF9886F998093FD55ABEA55CB3DD17</t>
  </si>
  <si>
    <t>50E3F19A6E8E4909F265E1C0565C6557E4119FCF9886F998093FD55ABEA55CB3DD17</t>
  </si>
  <si>
    <t>안전발판</t>
  </si>
  <si>
    <t>PSP, 3040*420*3mm</t>
  </si>
  <si>
    <t>57F6C1960E2C2BC99CE83DE35DEA353AB8E0B6</t>
  </si>
  <si>
    <t>50E3F19A6E8E4909F265E1C0565C6557F6C1960E2C2BC99CE83DE35DEA353AB8E0B6</t>
  </si>
  <si>
    <t>받침철물,D34 * 600mm</t>
  </si>
  <si>
    <t>57E4119FCF9886F998093FD55ABEA55CB3DD18</t>
  </si>
  <si>
    <t>50E3F19A6E8E4909F265E1C0565C6557E4119FCF9886F998093FD55ABEA55CB3DD18</t>
  </si>
  <si>
    <t>버팀대,소(300mm*400mm)</t>
  </si>
  <si>
    <t>57E4119FCF9886F998093FD55ABEA55CB3DD19</t>
  </si>
  <si>
    <t>50E3F19A6E8E4909F265E1C0565C6557E4119FCF9886F998093FD55ABEA55CB3DD19</t>
  </si>
  <si>
    <t>배수관설치  D75  M     ( 호표 91 )</t>
  </si>
  <si>
    <t>호표 91</t>
  </si>
  <si>
    <t>일반용경질폴리염화비닐관</t>
  </si>
  <si>
    <t>일반용경질폴리염화비닐관, ∮75mm, VG1</t>
  </si>
  <si>
    <t>579C01948DED1C99278D02EC576895EACAC1B3</t>
  </si>
  <si>
    <t>57F681987C824C699845D96C50E4B5579C01948DED1C99278D02EC576895EACAC1B3</t>
  </si>
  <si>
    <t>설치비</t>
  </si>
  <si>
    <t>주재료비의 5%</t>
  </si>
  <si>
    <t>57F681987C824C699845D96C50E4B551D5319009DCDF790E921F495255001</t>
  </si>
  <si>
    <t>드레인보드    M2     ( 호표 92 )</t>
  </si>
  <si>
    <t>호표 92</t>
  </si>
  <si>
    <t>드레인보드(부직포일체형)</t>
  </si>
  <si>
    <t>1.2*20*10T</t>
  </si>
  <si>
    <t>57E4119FCF0AEF19BFD534DA55BA8513DE8288</t>
  </si>
  <si>
    <t>57F681987C824C699845D96C50E4A557E4119FCF0AEF19BFD534DA55BA8513DE8288</t>
  </si>
  <si>
    <t>57F681987C824C699845D96C50E4A551D5319009DCDF790E921F495255001</t>
  </si>
  <si>
    <t>철근 현장가공 및 조립  간단  TON  공통 6-2-1   ( 호표 93 )</t>
  </si>
  <si>
    <t>호표 93</t>
  </si>
  <si>
    <t>공통 6-2-1</t>
  </si>
  <si>
    <t>철선</t>
  </si>
  <si>
    <t>철선, 어닐링, ∮0.9mm</t>
  </si>
  <si>
    <t>57E4019D791E22B993D7F70D5EC1E581094F38</t>
  </si>
  <si>
    <t>50E3B19097EC1EC9340F481C5C358557E4019D791E22B993D7F70D5EC1E581094F38</t>
  </si>
  <si>
    <t>철근 현장가공</t>
  </si>
  <si>
    <t>50E3B19097EC1EC93517403E55C7E5</t>
  </si>
  <si>
    <t>50E3B19097EC1EC9340F481C5C358550E3B19097EC1EC93517403E55C7E5</t>
  </si>
  <si>
    <t>철근 현장조립</t>
  </si>
  <si>
    <t>50E3B19097EC1EC935148C7754EC25</t>
  </si>
  <si>
    <t>50E3B19097EC1EC9340F481C5C358550E3B19097EC1EC935148C7754EC25</t>
  </si>
  <si>
    <t>유로폼 - 자재비    M2  공통 6-3-3.2   ( 호표 94 )</t>
  </si>
  <si>
    <t>호표 94</t>
  </si>
  <si>
    <t>공통 6-3-3.2</t>
  </si>
  <si>
    <t>건설용거푸집</t>
  </si>
  <si>
    <t>건설용거푸집, 강, 600*1200*63.5mm</t>
  </si>
  <si>
    <t>57E4119FCF9801A9CF2FB49E59EA155C5589A5</t>
  </si>
  <si>
    <t>50E3A1924D6F2A092AFFBA7B56475557E4119FCF9801A9CF2FB49E59EA155C5589A5</t>
  </si>
  <si>
    <t>건설용거푸집, 내벽코너패널, 200+200, 1200mm</t>
  </si>
  <si>
    <t>57E4119FCF9801A9CF2FB49E59EA155C558D04</t>
  </si>
  <si>
    <t>50E3A1924D6F2A092AFFBA7B56475557E4119FCF9801A9CF2FB49E59EA155C558D04</t>
  </si>
  <si>
    <t>건설용거푸집액세서리</t>
  </si>
  <si>
    <t>건설용거푸집액세서리, 웨지핀, 90mm</t>
  </si>
  <si>
    <t>57E4119FCF9801A9CF2EADAC5C6575233FFB51</t>
  </si>
  <si>
    <t>50E3A1924D6F2A092AFFBA7B56475557E4119FCF9801A9CF2EADAC5C6575233FFB51</t>
  </si>
  <si>
    <t>건설용거푸집액세서리, 플랫타이, 4*19*200mm</t>
  </si>
  <si>
    <t>57E4119FCF9801A9CF2EADAC5C6575233FFA4D</t>
  </si>
  <si>
    <t>50E3A1924D6F2A092AFFBA7B56475557E4119FCF9801A9CF2EADAC5C6575233FFA4D</t>
  </si>
  <si>
    <t>강관비계</t>
  </si>
  <si>
    <t>강관비계, 비계파이프, 48.6*2.3mm</t>
  </si>
  <si>
    <t>57E4119FCF9886C9C493E3CF57D4F56AD66EE4</t>
  </si>
  <si>
    <t>50E3A1924D6F2A092AFFBA7B56475557E4119FCF9886C9C493E3CF57D4F56AD66EE4</t>
  </si>
  <si>
    <t>건설용거푸집액세서리, 웨일후크, 스틸수직(대), 63.5패널용</t>
  </si>
  <si>
    <t>57E4119FCF9801A9CF2EADAC5C6575233FFA49</t>
  </si>
  <si>
    <t>50E3A1924D6F2A092AFFBA7B56475557E4119FCF9801A9CF2EADAC5C6575233FFA49</t>
  </si>
  <si>
    <t>잡재료(박리재,철선,보조각재 등)</t>
  </si>
  <si>
    <t>패널 재료비의 5%</t>
  </si>
  <si>
    <t>50E3A1924D6F2A092AFFBA7B56475551D5319009DCDF790E921F495255001</t>
  </si>
  <si>
    <t>유로폼 - 인력투입  보통, 수직고 7m까지  M2  공통 6-3-3.3   ( 호표 95 )</t>
  </si>
  <si>
    <t>호표 95</t>
  </si>
  <si>
    <t>50E3A1924D6F2A092AFCE69C547905501F619C90B73FF90FEEE04E5D7445C1D6DDBE</t>
  </si>
  <si>
    <t>50E3A1924D6F2A092AFCE69C547905501F619C90B73FF90FEEE04E5D7445C1D6DDBB</t>
  </si>
  <si>
    <t>50E3A1924D6F2A092AFCE69C54790551D5319009DCDF790E921F495275003</t>
  </si>
  <si>
    <t>유로폼 - 인력투입  간단, 수직고 7m까지  M2  공통 6-3-3.3   ( 호표 96 )</t>
  </si>
  <si>
    <t>호표 96</t>
  </si>
  <si>
    <t>50E3A1924D6F2A092AFCE69C546895501F619C90B73FF90FEEE04E5D7445C1D6DDBE</t>
  </si>
  <si>
    <t>50E3A1924D6F2A092AFCE69C546895501F619C90B73FF90FEEE04E5D7445C1D6DDBB</t>
  </si>
  <si>
    <t>50E3A1924D6F2A092AFCE69C54689551D5319009DCDF790E921F495275003</t>
  </si>
  <si>
    <t>철근 현장가공  간단  TON  공통 6-2-1   ( 호표 97 )</t>
  </si>
  <si>
    <t>호표 97</t>
  </si>
  <si>
    <t>철근공</t>
  </si>
  <si>
    <t>501F619C90B73FF90FEEE04E5D7445C1D6DDB1</t>
  </si>
  <si>
    <t>50E3B19097EC1EC93517403E55C7E5501F619C90B73FF90FEEE04E5D7445C1D6DDB1</t>
  </si>
  <si>
    <t>50E3B19097EC1EC93517403E55C7E5501F619C90B73FF90FEEE04E5D7445C1D6DDBB</t>
  </si>
  <si>
    <t>50E3B19097EC1EC93517403E55C7E551D5319009DCDF790E921F495265002</t>
  </si>
  <si>
    <t>철근 현장조립  간단  TON  공통 6-2-1   ( 호표 98 )</t>
  </si>
  <si>
    <t>호표 98</t>
  </si>
  <si>
    <t>50E3B19097EC1EC935148C7754EC25501F619C90B73FF90FEEE04E5D7445C1D6DDB1</t>
  </si>
  <si>
    <t>50E3B19097EC1EC935148C7754EC25501F619C90B73FF90FEEE04E5D7445C1D6DDBB</t>
  </si>
  <si>
    <t>유로폼 설치 및 해체  간단, 수직고 7m까지  M2  공통 6-3-3   ( 호표 99 )</t>
  </si>
  <si>
    <t>호표 99</t>
  </si>
  <si>
    <t>50CF419C6042B85986AEF9865988F5</t>
  </si>
  <si>
    <t>50CF419C6042B85987B6F1A8511FD550CF419C6042B85986AEF9865988F5</t>
  </si>
  <si>
    <t>50CF419C6042B85987B6F1A8511FD550CF419C6042B85986ADD2FC56C635</t>
  </si>
  <si>
    <t>철골 가공 조립(공장생산, 적은구조)  Built up, 60ton 미만  TON  건축 1-1-1, 1-1-2   ( 호표 100 )</t>
  </si>
  <si>
    <t>호표 100</t>
  </si>
  <si>
    <t>건축 1-1-1, 1-1-2</t>
  </si>
  <si>
    <t>철골공수 산정방법&lt;소요 부자재량&gt;</t>
  </si>
  <si>
    <t>전용접부재(Built up)</t>
  </si>
  <si>
    <t>50CF5192D3B42459BD52FCBF522355</t>
  </si>
  <si>
    <t>50CF5192D3B42459BD52FD465F601550CF5192D3B42459BD52FCBF522355</t>
  </si>
  <si>
    <t>철골공</t>
  </si>
  <si>
    <t>501F619C90B73FF90FEEE04E5D7445C1D6DC93</t>
  </si>
  <si>
    <t>50CF5192D3B42459BD52FD465F6015501F619C90B73FF90FEEE04E5D7445C1D6DC93</t>
  </si>
  <si>
    <t>제경비</t>
  </si>
  <si>
    <t>인력품의 60%</t>
  </si>
  <si>
    <t>50CF5192D3B42459BD52FD465F601551D5319009DCDF790E921F495255001</t>
  </si>
  <si>
    <t>철골세우기 - 표준단가  6층 미만  TON  건축 1-2-1   ( 호표 101 )</t>
  </si>
  <si>
    <t>호표 101</t>
  </si>
  <si>
    <t>건축 1-2-1</t>
  </si>
  <si>
    <t>50CF5192B0F743F9ED7DBA8A5393A5501F619C90B73FF90FEEE04E5D7445C1D6DC93</t>
  </si>
  <si>
    <t>50CF5192B0F743F9ED7DBA8A5393A5501F619C90B73FF90FEEE04E5D7445C1D6DDBF</t>
  </si>
  <si>
    <t>50CF5192B0F743F9ED7DBA8A5393A5501F619C90B73FF90FEEE04E5D7445C1D6DDBA</t>
  </si>
  <si>
    <t>각종 잡철물 제작 설치  철재, 간단  TON  건축 8-4-1   ( 호표 102 )</t>
  </si>
  <si>
    <t>호표 102</t>
  </si>
  <si>
    <t>50CFA19A27DDA5492BE0023E58BCD5</t>
  </si>
  <si>
    <t>50CFA19A27DDA549282C9DC45CCFB550CFA19A27DDA5492BE0023E58BCD5</t>
  </si>
  <si>
    <t>50CFA19A27DDA5492BE003C551CB65</t>
  </si>
  <si>
    <t>50CFA19A27DDA549282C9DC45CCFB550CFA19A27DDA5492BE003C551CB65</t>
  </si>
  <si>
    <t>유성페인트 붓칠(재료비 미포함)  철재면, 1회 1급  M2  건축 11-2-4   ( 호표 103 )</t>
  </si>
  <si>
    <t>호표 103</t>
  </si>
  <si>
    <t>건축 11-2-4</t>
  </si>
  <si>
    <t>유성페인트 붓칠</t>
  </si>
  <si>
    <t>철재면 1회 노무비</t>
  </si>
  <si>
    <t>50CFE19C8A78701980C290D05607C5</t>
  </si>
  <si>
    <t>50CFE19C8A78701980C2929E5F594550CFE19C8A78701980C290D05607C5</t>
  </si>
  <si>
    <t>녹막이페인트 붓칠(재료비 미포함)  철재면, 2회 1종  M2  건축 11-2-6   ( 호표 104 )</t>
  </si>
  <si>
    <t>호표 104</t>
  </si>
  <si>
    <t>건축 11-2-6</t>
  </si>
  <si>
    <t>녹막이 페인트칠</t>
  </si>
  <si>
    <t>철재면 2회 노무비</t>
  </si>
  <si>
    <t>50CFE19CB7B651C9F7C0FF5157A0D5</t>
  </si>
  <si>
    <t>50CFE19CB7B651C9F638471E54D66550CFE19CB7B651C9F7C0FF5157A0D5</t>
  </si>
  <si>
    <t>유성페인트 붓칠 재료비(20년 품셈기준)  철재면, 1회, 1급  M2     ( 호표 105 )</t>
  </si>
  <si>
    <t>호표 105</t>
  </si>
  <si>
    <t>조합페인트</t>
  </si>
  <si>
    <t>조합페인트, KSM6020-1종1급, 백색</t>
  </si>
  <si>
    <t>57E4019D4C1E62D9C796394350E2F5D5201C3B</t>
  </si>
  <si>
    <t>50CFE19C8A78701980C290D150993557E4019D4C1E62D9C796394350E2F5D5201C3B</t>
  </si>
  <si>
    <t>시너</t>
  </si>
  <si>
    <t>시너, KSM6060, 1종</t>
  </si>
  <si>
    <t>57E4019D4C1E62097797C0BC5E6FA5C5D910B8</t>
  </si>
  <si>
    <t>50CFE19C8A78701980C290D150993557E4019D4C1E62097797C0BC5E6FA5C5D910B8</t>
  </si>
  <si>
    <t>주재료비의 4%</t>
  </si>
  <si>
    <t>50CFE19C8A78701980C290D150993551D5319009DCDF790E921F495255001</t>
  </si>
  <si>
    <t>녹막이 페인트칠 재료비(20년 품셈기준)  철재면, 2회, 1종  M2     ( 호표 106 )</t>
  </si>
  <si>
    <t>호표 106</t>
  </si>
  <si>
    <t>방청페인트</t>
  </si>
  <si>
    <t>방청페인트, KSM6030-1종1류, 광명단페인트</t>
  </si>
  <si>
    <t>57E4019D4C1E62D9C79242B659B9651FDE3F02</t>
  </si>
  <si>
    <t>50CFE19CB7B651C9F7C1862152B63557E4019D4C1E62D9C79242B659B9651FDE3F02</t>
  </si>
  <si>
    <t>50CFE19CB7B651C9F7C1862152B63557E4019D4C1E62097797C0BC5E6FA5C5D910B8</t>
  </si>
  <si>
    <t>주재료비의 3%</t>
  </si>
  <si>
    <t>50CFE19CB7B651C9F7C1862152B63551D5319009DCDF790E921F495255001</t>
  </si>
  <si>
    <t>유로폼 - 자재비    M2  공통 6-3-3.2   ( 호표 107 )</t>
  </si>
  <si>
    <t>호표 107</t>
  </si>
  <si>
    <t>50CF419C6042B85986AEF9865988F557E4119FCF9801A9CF2FB49E59EA155C5589A5</t>
  </si>
  <si>
    <t>50CF419C6042B85986AEF9865988F557E4119FCF9801A9CF2FB49E59EA155C558D04</t>
  </si>
  <si>
    <t>50CF419C6042B85986AEF9865988F557E4119FCF9801A9CF2EADAC5C6575233FFB51</t>
  </si>
  <si>
    <t>50CF419C6042B85986AEF9865988F557E4119FCF9801A9CF2EADAC5C6575233FFA4D</t>
  </si>
  <si>
    <t>50CF419C6042B85986AEF9865988F557E4119FCF9886C9C493E3CF57D4F56AD66EE4</t>
  </si>
  <si>
    <t>50CF419C6042B85986AEF9865988F557E4119FCF9801A9CF2EADAC5C6575233FFA49</t>
  </si>
  <si>
    <t>50CF419C6042B85986AEF9865988F551D5319009DCDF790E921F495255001</t>
  </si>
  <si>
    <t>철골공수 산정방법&lt;소요 부자재량&gt;  전용접부재(Built up)  TON  건축 1-1-2   ( 호표 108 )</t>
  </si>
  <si>
    <t>호표 108</t>
  </si>
  <si>
    <t>건축 1-1-2</t>
  </si>
  <si>
    <t>산소가스, 기체(㎥)</t>
  </si>
  <si>
    <t>57C9619D40AF9A09E41CDDA350E6A50726F093</t>
  </si>
  <si>
    <t>50CF5192D3B42459BD52FCBF52235557C9619D40AF9A09E41CDDA350E6A50726F093</t>
  </si>
  <si>
    <t>50CF5192D3B42459BD52FCBF52235557C91195274494B9FC22DA335F3C951BE67538</t>
  </si>
  <si>
    <t>육각볼트, M20*100</t>
  </si>
  <si>
    <t>57E4019D792F0459F31A409B5556C57DED7E69</t>
  </si>
  <si>
    <t>50CF5192D3B42459BD52FCBF52235557E4019D792F0459F31A409B5556C57DED7E69</t>
  </si>
  <si>
    <t>보조강재</t>
  </si>
  <si>
    <t>대강</t>
  </si>
  <si>
    <t>57E4119FCF0ADEB953C01A0C505255272F703A</t>
  </si>
  <si>
    <t>50CF5192D3B42459BD52FCBF52235557E4119FCF0ADEB953C01A0C505255272F703A</t>
  </si>
  <si>
    <t>각종 잡철물 제작  철재, 간단  TON  건축 8-4-1   ( 호표 109 )</t>
  </si>
  <si>
    <t>호표 109</t>
  </si>
  <si>
    <t>50CFA19A27DDA5492BE0023E58BCD557F6B1959F58C5292FBF35315A8EA5241A3DEA</t>
  </si>
  <si>
    <t>50CFA19A27DDA5492BE0023E58BCD557C9619D40AF9A09E41CDDA350E6A50726F09D</t>
  </si>
  <si>
    <t>50CFA19A27DDA5492BE0023E58BCD557C91195274494B9FC22DA335F3C951BE67538</t>
  </si>
  <si>
    <t>50CFA19A27DDA5492BE0023E58BCD557DBB193144AE819274AEE0051DAA59078108A45</t>
  </si>
  <si>
    <t>50CFA19A27DDA5492BE0023E58BCD55082519D82306509BA79CC14545195395D09F3</t>
  </si>
  <si>
    <t>50CFA19A27DDA5492BE0023E58BCD5501F619C90B73FF90FEEE04E5D7445C1D6DDB0</t>
  </si>
  <si>
    <t>50CFA19A27DDA5492BE0023E58BCD5501F619C90B73FF90FEEE04E5D7445C1D6DDBB</t>
  </si>
  <si>
    <t>50CFA19A27DDA5492BE0023E58BCD5501F619C90B73FF90FEEE04E5D7445C1D6DC90</t>
  </si>
  <si>
    <t>50CFA19A27DDA5492BE0023E58BCD5501F619C90B73FF90FEEE04E5D7445C1D6DDBA</t>
  </si>
  <si>
    <t>50CFA19A27DDA5492BE0023E58BCD551D5319009DCDF790E921F495255001</t>
  </si>
  <si>
    <t>각종 잡철물 설치  철재, 간단  TON  건축 8-4-1   ( 호표 110 )</t>
  </si>
  <si>
    <t>호표 110</t>
  </si>
  <si>
    <t>50CFA19A27DDA5492BE003C551CB6557F6B1959F58C5292FBF35315A8EA5241A3DEA</t>
  </si>
  <si>
    <t>50CFA19A27DDA5492BE003C551CB6557C9619D40AF9A09E41CDDA350E6A50726F09D</t>
  </si>
  <si>
    <t>50CFA19A27DDA5492BE003C551CB6557C91195274494B9FC22DA335F3C951BE67538</t>
  </si>
  <si>
    <t>50CFA19A27DDA5492BE003C551CB6557DBB193144AE819274AEE0051DAA59078108A45</t>
  </si>
  <si>
    <t>50CFA19A27DDA5492BE003C551CB655082519D82306509BA79CC14545195395D09F3</t>
  </si>
  <si>
    <t>50CFA19A27DDA5492BE003C551CB65501F619C90B73FF90FEEE04E5D7445C1D6DDB0</t>
  </si>
  <si>
    <t>50CFA19A27DDA5492BE003C551CB65501F619C90B73FF90FEEE04E5D7445C1D6DDBB</t>
  </si>
  <si>
    <t>50CFA19A27DDA5492BE003C551CB65501F619C90B73FF90FEEE04E5D7445C1D6DC90</t>
  </si>
  <si>
    <t>50CFA19A27DDA5492BE003C551CB65501F619C90B73FF90FEEE04E5D7445C1D6DDBA</t>
  </si>
  <si>
    <t>50CFA19A27DDA5492BE003C551CB6551D5319009DCDF790E921F495255001</t>
  </si>
  <si>
    <t>유성페인트 붓칠  철재면 1회 노무비  M2  건축 11-2-4   ( 호표 111 )</t>
  </si>
  <si>
    <t>호표 111</t>
  </si>
  <si>
    <t>도장공</t>
  </si>
  <si>
    <t>501F619C90B73FF90FEEE04E5D7445C1D6DF6E</t>
  </si>
  <si>
    <t>50CFE19C8A78701980C290D05607C5501F619C90B73FF90FEEE04E5D7445C1D6DF6E</t>
  </si>
  <si>
    <t>50CFE19C8A78701980C290D05607C5501F619C90B73FF90FEEE04E5D7445C1D6DDBB</t>
  </si>
  <si>
    <t>공구손료 및 잡재료비</t>
  </si>
  <si>
    <t>50CFE19C8A78701980C290D05607C551D5319009DCDF790E921F495255001</t>
  </si>
  <si>
    <t>녹막이 페인트칠  철재면 2회 노무비  M2  건축 11-2-6   ( 호표 112 )</t>
  </si>
  <si>
    <t>호표 112</t>
  </si>
  <si>
    <t>50CFE19CB7B651C9F7C0FF5157A0D5501F619C90B73FF90FEEE04E5D7445C1D6DF6E</t>
  </si>
  <si>
    <t>50CFE19CB7B651C9F7C0FF5157A0D5501F619C90B73FF90FEEE04E5D7445C1D6DDBB</t>
  </si>
  <si>
    <t>50CFE19CB7B651C9F7C0FF5157A0D551D5319009DCDF790E921F495255001</t>
  </si>
  <si>
    <t>부착용 집게  0.2㎥  HR  공통 8-3(7206)   ( 호표 113 )</t>
  </si>
  <si>
    <t>호표 113</t>
  </si>
  <si>
    <t>공통 8-3(7206)</t>
  </si>
  <si>
    <t>57DBB193144AE85981932C525825252C36FC2E</t>
  </si>
  <si>
    <t>57DBB193144AE85981932C525825252C36FC2E2557DBB193144AE85981932C525825252C36FC2E</t>
  </si>
  <si>
    <t>목재가공조립  보통구조(하) 설치간단  M3   조경적산 표5.1-99   ( 호표 114 )</t>
  </si>
  <si>
    <t>호표 114</t>
  </si>
  <si>
    <t xml:space="preserve"> 조경적산 표5.1-99</t>
  </si>
  <si>
    <t>5783F1949F81C479E07D1BB25255501F619C90B73FF90FEEE04E5D7445C1D6DF64</t>
  </si>
  <si>
    <t>5783F1949F81C479E07D1BB25255501F619C90B73FF90FEEE04E5D7445C1D6DDBB</t>
  </si>
  <si>
    <t>인력굴착(토사) / 보통토사  H=1m 이하(구조물터파기, 흙깍기)  M3  공통 3-1-2   ( 호표 115 )</t>
  </si>
  <si>
    <t>호표 115</t>
  </si>
  <si>
    <t>공통 3-1-2</t>
  </si>
  <si>
    <t>50E3A192076005F9CB2E5787523D75501F619C90B73FF90FEEE04E5D7445C1D6DDBB</t>
  </si>
  <si>
    <t>잔토처리  인력(현장 내 소운반 깔고 고르기)  M3  공통 3-1-2 [비고]   ( 호표 116 )</t>
  </si>
  <si>
    <t>호표 116</t>
  </si>
  <si>
    <t>공통 3-1-2 [비고]</t>
  </si>
  <si>
    <t>50E3A192076005F9C960C22C5927D5501F619C90B73FF90FEEE04E5D7445C1D6DDBB</t>
  </si>
  <si>
    <t>되메우기 - 20-1/4삭제 - 20-1/4삭제  인력  M3  공통 3-3-1   ( 호표 117 )</t>
  </si>
  <si>
    <t>호표 117</t>
  </si>
  <si>
    <t>50E3A192076005F9C85AF92C5BF775501F619C90B73FF90FEEE04E5D7445C1D6DDBB</t>
  </si>
  <si>
    <t>콘크리트 인력비빔  무근 구조물  M3  일반공통 6-1-2   ( 호표 118 )</t>
  </si>
  <si>
    <t>호표 118</t>
  </si>
  <si>
    <t>일반공통 6-1-2</t>
  </si>
  <si>
    <t>50CF419C19E2D5D9D751384353FFF557E4119FCF1B216907496EFD5AD045174E4887</t>
  </si>
  <si>
    <t>50CF419C19E2D5D9D751384353FFF557C9519CFCBDC099193E20BB5CD6F520A5FDD2</t>
  </si>
  <si>
    <t>자갈</t>
  </si>
  <si>
    <t>자갈, 서울, 도착도, #467</t>
  </si>
  <si>
    <t>57C9519CFCBDC089735A9E2C59BA85D0F46F47</t>
  </si>
  <si>
    <t>50CF419C19E2D5D9D751384353FFF557C9519CFCBDC089735A9E2C59BA85D0F46F47</t>
  </si>
  <si>
    <t>50CF419C19E2D5D9D751384353FFF5501F619C90B73FF90FEEE04E5D7445C1D6DC91</t>
  </si>
  <si>
    <t>50CF419C19E2D5D9D751384353FFF5501F619C90B73FF90FEEE04E5D7445C1D6DDBB</t>
  </si>
  <si>
    <t>기초 지정  자갈지정  M3  공통 3-2-4   ( 호표 119 )</t>
  </si>
  <si>
    <t>호표 119</t>
  </si>
  <si>
    <t>50E3A192C2E59169E695D51656DBB5501F619C90B73FF90FEEE04E5D7445C1D6DDBB</t>
  </si>
  <si>
    <t>50E3A192C2E59169E695D51656DBB557DBB193144A907962D258355DB74524FE086EFA</t>
  </si>
  <si>
    <t>50E3A192C2E59169E695D51656DBB557DBB193144A87C93501314C53FD158E4251D5F9</t>
  </si>
  <si>
    <t>중 기 단 가 목 록</t>
  </si>
  <si>
    <t>비    고</t>
  </si>
  <si>
    <t>START</t>
  </si>
  <si>
    <t>코드</t>
  </si>
  <si>
    <t>규격</t>
  </si>
  <si>
    <t>산근 1</t>
  </si>
  <si>
    <t>C</t>
  </si>
  <si>
    <t>산근 2</t>
  </si>
  <si>
    <t>산근 3</t>
  </si>
  <si>
    <t>산근 4</t>
  </si>
  <si>
    <t>산근 5</t>
  </si>
  <si>
    <t>산근 6</t>
  </si>
  <si>
    <t>산근 7</t>
  </si>
  <si>
    <t>산근 8</t>
  </si>
  <si>
    <t>산근 9</t>
  </si>
  <si>
    <t>산근 10</t>
  </si>
  <si>
    <t>산근 11</t>
  </si>
  <si>
    <t>산근 12</t>
  </si>
  <si>
    <t>산근 13</t>
  </si>
  <si>
    <t>산근 14</t>
  </si>
  <si>
    <t>산근 15</t>
  </si>
  <si>
    <t>산근 16</t>
  </si>
  <si>
    <t>산근 17</t>
  </si>
  <si>
    <t>산근 18</t>
  </si>
  <si>
    <t>산근 19</t>
  </si>
  <si>
    <t>단 가 대 비 표</t>
  </si>
  <si>
    <t>조달청가격</t>
  </si>
  <si>
    <t>PAGE</t>
  </si>
  <si>
    <t>거래가격</t>
  </si>
  <si>
    <t>유통물가</t>
  </si>
  <si>
    <t>조사가격1</t>
  </si>
  <si>
    <t>조사가격2</t>
  </si>
  <si>
    <t>적용단가</t>
  </si>
  <si>
    <t>품목구분</t>
  </si>
  <si>
    <t>노임구분</t>
  </si>
  <si>
    <t>소수점처리</t>
  </si>
  <si>
    <t>자재 1</t>
  </si>
  <si>
    <t>자재 2</t>
  </si>
  <si>
    <t>자재 3</t>
  </si>
  <si>
    <t>자재 4</t>
  </si>
  <si>
    <t>자재 5</t>
  </si>
  <si>
    <t>자재 6</t>
  </si>
  <si>
    <t>자재 7</t>
  </si>
  <si>
    <t>자재 8</t>
  </si>
  <si>
    <t>자재 10</t>
  </si>
  <si>
    <t>자재 11</t>
  </si>
  <si>
    <t>자재 12</t>
  </si>
  <si>
    <t>자재 13</t>
  </si>
  <si>
    <t>자재 14</t>
  </si>
  <si>
    <t>자재 15</t>
  </si>
  <si>
    <t>자재 16</t>
  </si>
  <si>
    <t>자재 17</t>
  </si>
  <si>
    <t>자재 18</t>
  </si>
  <si>
    <t>자재 19</t>
  </si>
  <si>
    <t>자재 20</t>
  </si>
  <si>
    <t>자재 21</t>
  </si>
  <si>
    <t>자재 22</t>
  </si>
  <si>
    <t>자재 23</t>
  </si>
  <si>
    <t>자재 24</t>
  </si>
  <si>
    <t>자재 25</t>
  </si>
  <si>
    <t>자재 26</t>
  </si>
  <si>
    <t>373</t>
  </si>
  <si>
    <t>자재 27</t>
  </si>
  <si>
    <t>107</t>
  </si>
  <si>
    <t>자재 28</t>
  </si>
  <si>
    <t>자재 29</t>
  </si>
  <si>
    <t>자재 30</t>
  </si>
  <si>
    <t>61</t>
  </si>
  <si>
    <t>자재 31</t>
  </si>
  <si>
    <t>655</t>
  </si>
  <si>
    <t>417</t>
  </si>
  <si>
    <t>자재 32</t>
  </si>
  <si>
    <t>1467</t>
  </si>
  <si>
    <t>1238</t>
  </si>
  <si>
    <t>자재 33</t>
  </si>
  <si>
    <t>자재 34</t>
  </si>
  <si>
    <t>1237</t>
  </si>
  <si>
    <t>자재 35</t>
  </si>
  <si>
    <t>자재 36</t>
  </si>
  <si>
    <t>자재 37</t>
  </si>
  <si>
    <t>자재 38</t>
  </si>
  <si>
    <t>57F681987C9CB09906FB79BA533E358D03C8</t>
  </si>
  <si>
    <t>카고트럭</t>
  </si>
  <si>
    <t>10.5ton, 20km미만</t>
  </si>
  <si>
    <t>자재 39</t>
  </si>
  <si>
    <t>57F681987C9CB09906FB79BB5DB335F07500</t>
  </si>
  <si>
    <t>하차비</t>
  </si>
  <si>
    <t>톤</t>
  </si>
  <si>
    <t>심사</t>
  </si>
  <si>
    <t>자재 40</t>
  </si>
  <si>
    <t>210</t>
  </si>
  <si>
    <t>자재 41</t>
  </si>
  <si>
    <t>자재 42</t>
  </si>
  <si>
    <t>자재 43</t>
  </si>
  <si>
    <t>211</t>
  </si>
  <si>
    <t>자재 44</t>
  </si>
  <si>
    <t>자재 45</t>
  </si>
  <si>
    <t>831</t>
  </si>
  <si>
    <t>자재 46</t>
  </si>
  <si>
    <t>22678597</t>
  </si>
  <si>
    <t>자재 47</t>
  </si>
  <si>
    <t>22678602</t>
  </si>
  <si>
    <t>자재 48</t>
  </si>
  <si>
    <t>1342</t>
  </si>
  <si>
    <t>자재 49</t>
  </si>
  <si>
    <t>171</t>
  </si>
  <si>
    <t>자재 50</t>
  </si>
  <si>
    <t>56</t>
  </si>
  <si>
    <t>자재 51</t>
  </si>
  <si>
    <t>19</t>
  </si>
  <si>
    <t>자재 53</t>
  </si>
  <si>
    <t>63</t>
  </si>
  <si>
    <t>26</t>
  </si>
  <si>
    <t>372</t>
  </si>
  <si>
    <t>자재 55</t>
  </si>
  <si>
    <t>243</t>
  </si>
  <si>
    <t>자재 56</t>
  </si>
  <si>
    <t>244</t>
  </si>
  <si>
    <t>자재 57</t>
  </si>
  <si>
    <t>151</t>
  </si>
  <si>
    <t>73</t>
  </si>
  <si>
    <t>자재 58</t>
  </si>
  <si>
    <t>자재 59</t>
  </si>
  <si>
    <t>자재 60</t>
  </si>
  <si>
    <t>자재 61</t>
  </si>
  <si>
    <t>108</t>
  </si>
  <si>
    <t>62</t>
  </si>
  <si>
    <t>자재 62</t>
  </si>
  <si>
    <t>104</t>
  </si>
  <si>
    <t>58</t>
  </si>
  <si>
    <t>자재 63</t>
  </si>
  <si>
    <t>견적</t>
  </si>
  <si>
    <t>자재 64</t>
  </si>
  <si>
    <t>234</t>
  </si>
  <si>
    <t>자재 65</t>
  </si>
  <si>
    <t>223</t>
  </si>
  <si>
    <t>자재 66</t>
  </si>
  <si>
    <t>자재 67</t>
  </si>
  <si>
    <t>509</t>
  </si>
  <si>
    <t>422</t>
  </si>
  <si>
    <t>자재 68</t>
  </si>
  <si>
    <t>자재 69</t>
  </si>
  <si>
    <t>1155</t>
  </si>
  <si>
    <t>자재 70</t>
  </si>
  <si>
    <t>169</t>
  </si>
  <si>
    <t>자재 71</t>
  </si>
  <si>
    <t>168</t>
  </si>
  <si>
    <t>자재 72</t>
  </si>
  <si>
    <t>자재 73</t>
  </si>
  <si>
    <t>자재 74</t>
  </si>
  <si>
    <t>자재 75</t>
  </si>
  <si>
    <t>자재 76</t>
  </si>
  <si>
    <t>자재 77</t>
  </si>
  <si>
    <t>자재 78</t>
  </si>
  <si>
    <t>자재 79</t>
  </si>
  <si>
    <t>84</t>
  </si>
  <si>
    <t>자재 80</t>
  </si>
  <si>
    <t>자재 81</t>
  </si>
  <si>
    <t>자재 82</t>
  </si>
  <si>
    <t>86</t>
  </si>
  <si>
    <t>자재 83</t>
  </si>
  <si>
    <t>174</t>
  </si>
  <si>
    <t>자재 84</t>
  </si>
  <si>
    <t>자재 85</t>
  </si>
  <si>
    <t>736</t>
  </si>
  <si>
    <t>89</t>
  </si>
  <si>
    <t>자재 86</t>
  </si>
  <si>
    <t>자재 87</t>
  </si>
  <si>
    <t>자재 88</t>
  </si>
  <si>
    <t>자재 89</t>
  </si>
  <si>
    <t>자재 90</t>
  </si>
  <si>
    <t>자재 91</t>
  </si>
  <si>
    <t>88</t>
  </si>
  <si>
    <t>42</t>
  </si>
  <si>
    <t>자재 92</t>
  </si>
  <si>
    <t>자재 93</t>
  </si>
  <si>
    <t>99</t>
  </si>
  <si>
    <t>53</t>
  </si>
  <si>
    <t>자재 94</t>
  </si>
  <si>
    <t>95</t>
  </si>
  <si>
    <t>49</t>
  </si>
  <si>
    <t>자재 95</t>
  </si>
  <si>
    <t>50</t>
  </si>
  <si>
    <t>자재 96</t>
  </si>
  <si>
    <t>87</t>
  </si>
  <si>
    <t>43</t>
  </si>
  <si>
    <t>자재 97</t>
  </si>
  <si>
    <t>자재 98</t>
  </si>
  <si>
    <t>599</t>
  </si>
  <si>
    <t>476</t>
  </si>
  <si>
    <t>자재 99</t>
  </si>
  <si>
    <t>자재 100</t>
  </si>
  <si>
    <t>247</t>
  </si>
  <si>
    <t>자재 101</t>
  </si>
  <si>
    <t>자재 102</t>
  </si>
  <si>
    <t>자재 103</t>
  </si>
  <si>
    <t>자재 104</t>
  </si>
  <si>
    <t>자재 105</t>
  </si>
  <si>
    <t>317</t>
  </si>
  <si>
    <t>자재 106</t>
  </si>
  <si>
    <t>779</t>
  </si>
  <si>
    <t>568</t>
  </si>
  <si>
    <t>자재 107</t>
  </si>
  <si>
    <t>72</t>
  </si>
  <si>
    <t>자재 108</t>
  </si>
  <si>
    <t>자재 109</t>
  </si>
  <si>
    <t>791</t>
  </si>
  <si>
    <t>604</t>
  </si>
  <si>
    <t>자재 110</t>
  </si>
  <si>
    <t>자재 111</t>
  </si>
  <si>
    <t>22546211</t>
  </si>
  <si>
    <t>자재 112</t>
  </si>
  <si>
    <t>23776813</t>
  </si>
  <si>
    <t>자재 113</t>
  </si>
  <si>
    <t>23776824</t>
  </si>
  <si>
    <t>자재 114</t>
  </si>
  <si>
    <t>20949330</t>
  </si>
  <si>
    <t>자재 115</t>
  </si>
  <si>
    <t>20949331</t>
  </si>
  <si>
    <t>자재 116</t>
  </si>
  <si>
    <t>23681444</t>
  </si>
  <si>
    <t>자재 117</t>
  </si>
  <si>
    <t>20160900</t>
  </si>
  <si>
    <t>자재 118</t>
  </si>
  <si>
    <t>20160899</t>
  </si>
  <si>
    <t>자재 119</t>
  </si>
  <si>
    <t>23220772</t>
  </si>
  <si>
    <t>자재 120</t>
  </si>
  <si>
    <t>23123122</t>
  </si>
  <si>
    <t>자재 121</t>
  </si>
  <si>
    <t>141</t>
  </si>
  <si>
    <t>155</t>
  </si>
  <si>
    <t>자재 122</t>
  </si>
  <si>
    <t>자재 123</t>
  </si>
  <si>
    <t>176</t>
  </si>
  <si>
    <t>자재 124</t>
  </si>
  <si>
    <t>자재 125</t>
  </si>
  <si>
    <t>자재 126</t>
  </si>
  <si>
    <t>93</t>
  </si>
  <si>
    <t>자재 127</t>
  </si>
  <si>
    <t>404</t>
  </si>
  <si>
    <t>자재 128</t>
  </si>
  <si>
    <t>자재 129</t>
  </si>
  <si>
    <t>자재 130</t>
  </si>
  <si>
    <t>자재 131</t>
  </si>
  <si>
    <t>자재 132</t>
  </si>
  <si>
    <t>자재 133</t>
  </si>
  <si>
    <t>자재 134</t>
  </si>
  <si>
    <t>자재 135</t>
  </si>
  <si>
    <t>자재 136</t>
  </si>
  <si>
    <t>자재 137</t>
  </si>
  <si>
    <t>자재 138</t>
  </si>
  <si>
    <t>자재 139</t>
  </si>
  <si>
    <t>5082519D82306509BA79CC145451953B0F5E1B</t>
  </si>
  <si>
    <t>물(상수+하수포함)</t>
  </si>
  <si>
    <t>물(용수), 일반영업용 41∼50m3이하</t>
  </si>
  <si>
    <t>자재 140</t>
  </si>
  <si>
    <t>서울시수도</t>
  </si>
  <si>
    <t>B</t>
  </si>
  <si>
    <t>노임 2</t>
  </si>
  <si>
    <t>노임 3</t>
  </si>
  <si>
    <t>노임 5</t>
  </si>
  <si>
    <t>노임 6</t>
  </si>
  <si>
    <t>노임 7</t>
  </si>
  <si>
    <t>노임 8</t>
  </si>
  <si>
    <t>노임 9</t>
  </si>
  <si>
    <t>501F619C90B73FF90FEEE04E5D7445C1D6DC9B</t>
  </si>
  <si>
    <t>포장공</t>
  </si>
  <si>
    <t>노임 10</t>
  </si>
  <si>
    <t>노임 11</t>
  </si>
  <si>
    <t>노임 12</t>
  </si>
  <si>
    <t>노임 13</t>
  </si>
  <si>
    <t>노임 14</t>
  </si>
  <si>
    <t>노임 15</t>
  </si>
  <si>
    <t>노임 16</t>
  </si>
  <si>
    <t>노임 17</t>
  </si>
  <si>
    <t>노임 18</t>
  </si>
  <si>
    <t>노임 19</t>
  </si>
  <si>
    <t>노임 20</t>
  </si>
  <si>
    <t>공 사 원 가 계 산 서</t>
  </si>
  <si>
    <t>공사명 : 흥원(주변지역)정비및관리공사</t>
  </si>
  <si>
    <t>비        목</t>
  </si>
  <si>
    <t>금      액</t>
  </si>
  <si>
    <t>구        성        비</t>
  </si>
  <si>
    <t>순   공   사   원   가</t>
  </si>
  <si>
    <t>재   료   비</t>
  </si>
  <si>
    <t>노   무   비</t>
  </si>
  <si>
    <t>경        비</t>
  </si>
  <si>
    <t>A1</t>
  </si>
  <si>
    <t>직  접  재  료  비</t>
  </si>
  <si>
    <t>A2</t>
  </si>
  <si>
    <t>간  접  재  료  비</t>
  </si>
  <si>
    <t>A3</t>
  </si>
  <si>
    <t>작업설, 부산물(△)</t>
  </si>
  <si>
    <t>AS</t>
  </si>
  <si>
    <t>[ 소          계 ]</t>
  </si>
  <si>
    <t>B1</t>
  </si>
  <si>
    <t>직  접  노  무  비</t>
  </si>
  <si>
    <t>B2</t>
  </si>
  <si>
    <t>간  접  노  무  비</t>
  </si>
  <si>
    <t>직접노무비 * 11.6%</t>
  </si>
  <si>
    <t>BS</t>
  </si>
  <si>
    <t>C2</t>
  </si>
  <si>
    <t>경              비</t>
  </si>
  <si>
    <t>C4</t>
  </si>
  <si>
    <t>산  재  보  험  료</t>
  </si>
  <si>
    <t>노무비 * 3.7%</t>
  </si>
  <si>
    <t>C5</t>
  </si>
  <si>
    <t>고  용  보  험  료</t>
  </si>
  <si>
    <t>노무비 * 1.01%</t>
  </si>
  <si>
    <t>C6</t>
  </si>
  <si>
    <t>국민  건강  보험료</t>
  </si>
  <si>
    <t>직접노무비 * 3.43%</t>
  </si>
  <si>
    <t>C7</t>
  </si>
  <si>
    <t>국민  연금  보험료</t>
  </si>
  <si>
    <t>직접노무비 * 4.5%</t>
  </si>
  <si>
    <t>CB</t>
  </si>
  <si>
    <t>노인장기요양보험료</t>
  </si>
  <si>
    <t>건강보험료 * 11.52%</t>
  </si>
  <si>
    <t>C8</t>
  </si>
  <si>
    <t>퇴직  공제  부금비</t>
  </si>
  <si>
    <t>직접노무비 * 2.3%</t>
  </si>
  <si>
    <t>CA</t>
  </si>
  <si>
    <t>산업안전보건관리비</t>
  </si>
  <si>
    <t>(재료비+직노) * 2.93% *1.2</t>
  </si>
  <si>
    <t>CD</t>
  </si>
  <si>
    <t>수 리 보 고 서</t>
  </si>
  <si>
    <t>CE</t>
  </si>
  <si>
    <t>폐 기 물 처 리</t>
  </si>
  <si>
    <t>CG</t>
  </si>
  <si>
    <t>기   타    경   비</t>
  </si>
  <si>
    <t>(재료비+노무비) * 6.7%</t>
  </si>
  <si>
    <t>CS</t>
  </si>
  <si>
    <t>S1</t>
  </si>
  <si>
    <t xml:space="preserve">        계</t>
  </si>
  <si>
    <t>D1</t>
  </si>
  <si>
    <t>일  반  관  리  비</t>
  </si>
  <si>
    <t>계 * 6.0%</t>
  </si>
  <si>
    <t>D2</t>
  </si>
  <si>
    <t>이              윤</t>
  </si>
  <si>
    <t>(노무비+경비+일반관리비) * 13.4%</t>
  </si>
  <si>
    <t>D9</t>
  </si>
  <si>
    <t>공   급    가   액</t>
  </si>
  <si>
    <t>DB</t>
  </si>
  <si>
    <t>부  가  가  치  세</t>
  </si>
  <si>
    <t>공급가액 * 10%</t>
  </si>
  <si>
    <t>DH</t>
  </si>
  <si>
    <t>도      급      액</t>
  </si>
  <si>
    <t>DJ</t>
  </si>
  <si>
    <t>도 급 자 관 급</t>
  </si>
  <si>
    <t>DK</t>
  </si>
  <si>
    <t>관 급 자 관 급</t>
  </si>
  <si>
    <t>S2</t>
  </si>
  <si>
    <t>총   공   사    비</t>
  </si>
  <si>
    <t>이 Sheet는 수정하지 마십시요</t>
  </si>
  <si>
    <t>공사구분</t>
  </si>
  <si>
    <t>타이틀</t>
  </si>
  <si>
    <t>확정내역</t>
  </si>
  <si>
    <t>원내역</t>
  </si>
  <si>
    <t>자재단가적용</t>
  </si>
  <si>
    <t>경비단가적용</t>
  </si>
  <si>
    <t>품목코드형식</t>
  </si>
  <si>
    <t>XXXX-XXXXXXXXXXXXX</t>
  </si>
  <si>
    <t>내역금액소수점처리</t>
  </si>
  <si>
    <t>일위대가내역소수점처리</t>
  </si>
  <si>
    <t>단가명</t>
  </si>
  <si>
    <t>TTTTT</t>
  </si>
  <si>
    <t>환율</t>
  </si>
  <si>
    <t>시간당작업량</t>
  </si>
  <si>
    <t>R</t>
  </si>
  <si>
    <t>1회 사이클시간</t>
  </si>
  <si>
    <t>시간당 작업사이클</t>
  </si>
  <si>
    <t>일반변수</t>
  </si>
  <si>
    <t>시간당 노임산출 계수</t>
  </si>
  <si>
    <t>1/8*16/12*25/20</t>
  </si>
  <si>
    <t>재료비 할증 계수</t>
  </si>
  <si>
    <t>노무비 할증 계수</t>
  </si>
  <si>
    <t>경비 할증 계수</t>
  </si>
  <si>
    <t>내역,일위대가 품명,규격,단위 따로적용</t>
  </si>
  <si>
    <t>내역단가 소수점처리</t>
  </si>
  <si>
    <t>공종구분명</t>
  </si>
  <si>
    <t>원가비목코드</t>
  </si>
  <si>
    <t>작 업 부 산 물</t>
  </si>
  <si>
    <t>운    반    비</t>
  </si>
  <si>
    <t>C1</t>
  </si>
  <si>
    <t>사 급 자 재 비</t>
  </si>
  <si>
    <t>D3</t>
  </si>
  <si>
    <t>외    자    재</t>
  </si>
  <si>
    <t>...</t>
  </si>
  <si>
    <t>경  비</t>
    <phoneticPr fontId="1" type="noConversion"/>
  </si>
  <si>
    <t>산    출    근    거</t>
  </si>
  <si>
    <t>노무비</t>
  </si>
  <si>
    <t>재료비</t>
  </si>
  <si>
    <t>1.철근콘크리트깨기(T=30cm미만(대형브레이커+0.7㎥))[㎥]</t>
  </si>
  <si>
    <t>1.</t>
  </si>
  <si>
    <t>구조물깨기</t>
  </si>
  <si>
    <t>&lt;품셈 9-18&gt;</t>
  </si>
  <si>
    <t>가</t>
  </si>
  <si>
    <t>.</t>
  </si>
  <si>
    <t>대형브레이카</t>
  </si>
  <si>
    <t>Q</t>
  </si>
  <si>
    <t>=</t>
  </si>
  <si>
    <t>(</t>
  </si>
  <si>
    <t>+</t>
  </si>
  <si>
    <t>)</t>
  </si>
  <si>
    <t>÷</t>
  </si>
  <si>
    <t>㎥</t>
  </si>
  <si>
    <t>/</t>
  </si>
  <si>
    <t>hr</t>
  </si>
  <si>
    <t>:</t>
  </si>
  <si>
    <t>경</t>
  </si>
  <si>
    <t>비</t>
  </si>
  <si>
    <t>소</t>
  </si>
  <si>
    <t>계</t>
  </si>
  <si>
    <t>나</t>
    <phoneticPr fontId="1" type="noConversion"/>
  </si>
  <si>
    <t>굴삭기(0.7㎥)</t>
    <phoneticPr fontId="1" type="noConversion"/>
  </si>
  <si>
    <t>다</t>
    <phoneticPr fontId="1" type="noConversion"/>
  </si>
  <si>
    <t>보조인부</t>
  </si>
  <si>
    <t>×</t>
  </si>
  <si>
    <t>라</t>
    <phoneticPr fontId="1" type="noConversion"/>
  </si>
  <si>
    <t>치즐소모비</t>
  </si>
  <si>
    <t>치즐(0.7㎥)</t>
  </si>
  <si>
    <t>마</t>
    <phoneticPr fontId="1" type="noConversion"/>
  </si>
  <si>
    <t>노무비</t>
    <phoneticPr fontId="1" type="noConversion"/>
  </si>
  <si>
    <t>2.</t>
  </si>
  <si>
    <t>합</t>
  </si>
  <si>
    <t>2.가드레일철거(표준레일(지주간격2m,2W))[M]</t>
    <phoneticPr fontId="1" type="noConversion"/>
  </si>
  <si>
    <t>&lt; 2020년 품셈 개정 &gt;</t>
  </si>
  <si>
    <t>지주철거</t>
    <phoneticPr fontId="1" type="noConversion"/>
  </si>
  <si>
    <t>Qd1</t>
  </si>
  <si>
    <t>m</t>
  </si>
  <si>
    <t>일</t>
  </si>
  <si>
    <t>인건비</t>
  </si>
  <si>
    <t>인부소계</t>
  </si>
  <si>
    <t>나</t>
  </si>
  <si>
    <t>(+굴삭기(0.6㎥)</t>
  </si>
  <si>
    <t>다</t>
  </si>
  <si>
    <t>(2.5Ton)</t>
  </si>
  <si>
    <t>라</t>
  </si>
  <si>
    <t>3.가드레일판철거(표준레일(지주간격2m,2W))[M]</t>
    <phoneticPr fontId="1" type="noConversion"/>
  </si>
  <si>
    <t>판철거</t>
    <phoneticPr fontId="1" type="noConversion"/>
  </si>
  <si>
    <t>지주간격</t>
  </si>
  <si>
    <t>2</t>
  </si>
  <si>
    <t>m,</t>
  </si>
  <si>
    <t>W</t>
  </si>
  <si>
    <t>기준</t>
  </si>
  <si>
    <t>Qd2</t>
  </si>
  <si>
    <t>HR</t>
    <phoneticPr fontId="1" type="noConversion"/>
  </si>
  <si>
    <t>및</t>
  </si>
  <si>
    <t>경장비</t>
  </si>
  <si>
    <t>노무비의</t>
  </si>
  <si>
    <t>5</t>
  </si>
  <si>
    <t>%</t>
  </si>
  <si>
    <t>4.</t>
  </si>
  <si>
    <t>4.흙깎기 (백호1.0㎥) [㎥]</t>
    <phoneticPr fontId="1" type="noConversion"/>
  </si>
  <si>
    <t>기</t>
  </si>
  <si>
    <t>(1.0㎥)</t>
    <phoneticPr fontId="1" type="noConversion"/>
  </si>
  <si>
    <t>q</t>
  </si>
  <si>
    <t>f</t>
  </si>
  <si>
    <t>k</t>
  </si>
  <si>
    <t>E</t>
  </si>
  <si>
    <t>Cm</t>
  </si>
  <si>
    <t>sec</t>
  </si>
  <si>
    <t>─</t>
  </si>
  <si>
    <t>5.흙쌓기(노상부설) (그레이더3.6m) [㎥]</t>
    <phoneticPr fontId="1" type="noConversion"/>
  </si>
  <si>
    <t>설</t>
  </si>
  <si>
    <t>D</t>
  </si>
  <si>
    <t>V1</t>
  </si>
  <si>
    <t>V2</t>
  </si>
  <si>
    <t>t</t>
  </si>
  <si>
    <t>H</t>
  </si>
  <si>
    <t>N</t>
  </si>
  <si>
    <t>6.흙쌓기(노상다짐) (진동롤러 10ton+타이어롤러 8∼15ton+살수) [㎥]</t>
    <phoneticPr fontId="1" type="noConversion"/>
  </si>
  <si>
    <t>1.</t>
    <phoneticPr fontId="1" type="noConversion"/>
  </si>
  <si>
    <t>살</t>
  </si>
  <si>
    <t>수</t>
  </si>
  <si>
    <t>물탱크</t>
  </si>
  <si>
    <t>(5500ℓ)</t>
  </si>
  <si>
    <t>OMC</t>
  </si>
  <si>
    <t>NMC</t>
  </si>
  <si>
    <t>t1</t>
  </si>
  <si>
    <t>분</t>
  </si>
  <si>
    <t>흡입준비</t>
  </si>
  <si>
    <t>t2</t>
  </si>
  <si>
    <t>흡입시간</t>
  </si>
  <si>
    <t>t3</t>
  </si>
  <si>
    <t>살수시간</t>
  </si>
  <si>
    <t>t4</t>
  </si>
  <si>
    <t>살수대기</t>
  </si>
  <si>
    <t>t5</t>
    <phoneticPr fontId="1" type="noConversion"/>
  </si>
  <si>
    <t>(</t>
    <phoneticPr fontId="1" type="noConversion"/>
  </si>
  <si>
    <t>)</t>
    <phoneticPr fontId="1" type="noConversion"/>
  </si>
  <si>
    <t>살수량</t>
  </si>
  <si>
    <t>산정</t>
  </si>
  <si>
    <t>소요함수비</t>
  </si>
  <si>
    <t>5.0</t>
  </si>
  <si>
    <t>Ww</t>
  </si>
  <si>
    <t>13</t>
  </si>
  <si>
    <t>Ws</t>
  </si>
  <si>
    <t>100</t>
  </si>
  <si>
    <t>1,600</t>
  </si>
  <si>
    <t>160,000</t>
  </si>
  <si>
    <t>113</t>
  </si>
  <si>
    <t>Qt</t>
  </si>
  <si>
    <t>ℓ</t>
  </si>
  <si>
    <t>Q2</t>
    <phoneticPr fontId="1" type="noConversion"/>
  </si>
  <si>
    <t>))</t>
    <phoneticPr fontId="1" type="noConversion"/>
  </si>
  <si>
    <t>2.</t>
    <phoneticPr fontId="1" type="noConversion"/>
  </si>
  <si>
    <t>짐</t>
  </si>
  <si>
    <t>진동로울러(자주식)</t>
  </si>
  <si>
    <t>(10Ton)</t>
  </si>
  <si>
    <t>V</t>
  </si>
  <si>
    <t>타이어로울러(자주식)</t>
  </si>
  <si>
    <t>(8~15Ton)</t>
  </si>
  <si>
    <t>3.</t>
    <phoneticPr fontId="1" type="noConversion"/>
  </si>
  <si>
    <t>7.터파기 (백호0.7㎥(100%)) [㎥]</t>
  </si>
  <si>
    <t>(0.7㎥)</t>
  </si>
  <si>
    <t>K</t>
  </si>
  <si>
    <t>135</t>
  </si>
  <si>
    <t>˚</t>
  </si>
  <si>
    <t>90</t>
    <phoneticPr fontId="1" type="noConversion"/>
  </si>
  <si>
    <t>다짐</t>
  </si>
  <si>
    <t>회</t>
  </si>
  <si>
    <t>3.</t>
  </si>
  <si>
    <t>9.사토운반(토사) (덤프20톤+백호1.0㎥) [㎥]</t>
    <phoneticPr fontId="1" type="noConversion"/>
  </si>
  <si>
    <t>적</t>
  </si>
  <si>
    <t>재</t>
  </si>
  <si>
    <t>(1.0㎥)</t>
    <phoneticPr fontId="1" type="noConversion"/>
  </si>
  <si>
    <t>qs</t>
  </si>
  <si>
    <t>Es</t>
  </si>
  <si>
    <t>Cms</t>
  </si>
  <si>
    <t>운</t>
  </si>
  <si>
    <t>반</t>
  </si>
  <si>
    <t>덤프트럭(자동덮개)</t>
  </si>
  <si>
    <t>(20Ton)</t>
  </si>
  <si>
    <t>비포장</t>
  </si>
  <si>
    <t>포장도로</t>
  </si>
  <si>
    <t>현장</t>
  </si>
  <si>
    <t>L1</t>
  </si>
  <si>
    <t>km</t>
  </si>
  <si>
    <t>현장입구</t>
  </si>
  <si>
    <t>L2</t>
  </si>
  <si>
    <t>사토장</t>
  </si>
  <si>
    <t>⊙</t>
  </si>
  <si>
    <t>V3</t>
  </si>
  <si>
    <t>V5</t>
    <phoneticPr fontId="1" type="noConversion"/>
  </si>
  <si>
    <t>V4</t>
  </si>
  <si>
    <t>V6</t>
    <phoneticPr fontId="1" type="noConversion"/>
  </si>
  <si>
    <t>ton</t>
  </si>
  <si>
    <t>rt</t>
  </si>
  <si>
    <t>Lo</t>
  </si>
  <si>
    <t>n</t>
  </si>
  <si>
    <t>L3</t>
    <phoneticPr fontId="1" type="noConversion"/>
  </si>
  <si>
    <t>t5</t>
  </si>
  <si>
    <t>t6</t>
  </si>
  <si>
    <t>자동덮개시설</t>
    <phoneticPr fontId="1" type="noConversion"/>
  </si>
  <si>
    <t>덤프20톤용</t>
    <phoneticPr fontId="1" type="noConversion"/>
  </si>
  <si>
    <t>10.표토제거 (답구간) [㎡]</t>
    <phoneticPr fontId="1" type="noConversion"/>
  </si>
  <si>
    <t>불도우저(무한궤도)</t>
  </si>
  <si>
    <t>(19Ton)</t>
  </si>
  <si>
    <t>qo</t>
  </si>
  <si>
    <t>거리를</t>
  </si>
  <si>
    <t>고려하지않은</t>
  </si>
  <si>
    <t>삽날의</t>
  </si>
  <si>
    <t>용량</t>
  </si>
  <si>
    <t>e</t>
  </si>
  <si>
    <t>운반거리계수</t>
  </si>
  <si>
    <t>토량환산계수</t>
  </si>
  <si>
    <t>작업효율</t>
  </si>
  <si>
    <t>작업거리</t>
  </si>
  <si>
    <t>min</t>
  </si>
  <si>
    <t>전진속도</t>
  </si>
  <si>
    <t>기어</t>
  </si>
  <si>
    <t>변속시간</t>
  </si>
  <si>
    <t>표토두께</t>
  </si>
  <si>
    <t>1</t>
  </si>
  <si>
    <t>싸이클</t>
  </si>
  <si>
    <t>시간</t>
  </si>
  <si>
    <t>11.차선도색제거[㎡]</t>
    <phoneticPr fontId="1" type="noConversion"/>
  </si>
  <si>
    <t>&lt; 2020年 품셈개정 : 토목 1-11-9 차선도색제거(유지보수) &gt;</t>
  </si>
  <si>
    <t>※</t>
  </si>
  <si>
    <t>일당시공량</t>
  </si>
  <si>
    <t>Qd</t>
  </si>
  <si>
    <t>시간당작업량</t>
    <phoneticPr fontId="1" type="noConversion"/>
  </si>
  <si>
    <t>Q</t>
    <phoneticPr fontId="1" type="noConversion"/>
  </si>
  <si>
    <t>Q</t>
    <phoneticPr fontId="1" type="noConversion"/>
  </si>
  <si>
    <t>차선제거기</t>
  </si>
  <si>
    <t>(6.71kW)</t>
  </si>
  <si>
    <t>12.10.5톤 카고 [㎥]</t>
    <phoneticPr fontId="1" type="noConversion"/>
  </si>
  <si>
    <t>운반비</t>
    <phoneticPr fontId="1" type="noConversion"/>
  </si>
  <si>
    <t>하차비</t>
    <phoneticPr fontId="1" type="noConversion"/>
  </si>
  <si>
    <t>13.보조기층포설및다짐 (기계시공-본선포장) [㎥]</t>
    <phoneticPr fontId="1" type="noConversion"/>
  </si>
  <si>
    <t>&lt; 2021년 품셈 개정 &gt;</t>
  </si>
  <si>
    <t>시공량</t>
  </si>
  <si>
    <t>시간당</t>
  </si>
  <si>
    <t>배치인원</t>
  </si>
  <si>
    <t>보통인부</t>
    <phoneticPr fontId="1" type="noConversion"/>
  </si>
  <si>
    <t>포</t>
  </si>
  <si>
    <t>(12Ton)</t>
  </si>
  <si>
    <t>(16000ℓ)</t>
  </si>
  <si>
    <t>5.</t>
  </si>
  <si>
    <t>14.콘크리트포장(기계포설) (대형장비,일반포장) [㎥]</t>
    <phoneticPr fontId="1" type="noConversion"/>
  </si>
  <si>
    <t>포 장 공</t>
  </si>
  <si>
    <t>콘크리트피니셔(포장용)</t>
  </si>
  <si>
    <t>(299.9kW)</t>
  </si>
  <si>
    <t>굴삭기(무한궤도)</t>
    <phoneticPr fontId="1" type="noConversion"/>
  </si>
  <si>
    <t>(1.0㎥)</t>
  </si>
  <si>
    <t>15.차선도색(융착식,일반형)-신설도로,수동식,파선 [㎡]</t>
    <phoneticPr fontId="1" type="noConversion"/>
  </si>
  <si>
    <t>파선</t>
    <phoneticPr fontId="1" type="noConversion"/>
  </si>
  <si>
    <t>라인마커</t>
  </si>
  <si>
    <t>,용해기</t>
  </si>
  <si>
    <t>의</t>
  </si>
  <si>
    <t>인력품의</t>
  </si>
  <si>
    <t>10</t>
  </si>
  <si>
    <t>(4.5Ton)</t>
  </si>
  <si>
    <t>용해기</t>
  </si>
  <si>
    <t>운반</t>
  </si>
  <si>
    <t>,공구및</t>
  </si>
  <si>
    <t>6.</t>
  </si>
  <si>
    <t>16.차선도색(융착식,일반형)-신설도로,수동식,실선 [㎡]</t>
    <phoneticPr fontId="1" type="noConversion"/>
  </si>
  <si>
    <t>실선</t>
    <phoneticPr fontId="1" type="noConversion"/>
  </si>
  <si>
    <t>17.차선도색(융착식,일반형)-신설도로,수동식,주차장(횡단보도) [㎡]</t>
    <phoneticPr fontId="1" type="noConversion"/>
  </si>
  <si>
    <t>18.차선도색(융착식,일반형)-신설도로,수동식,문자(기호) [㎡]</t>
    <phoneticPr fontId="1" type="noConversion"/>
  </si>
  <si>
    <t>19.주차블록 설치(750~1000)[개]</t>
    <phoneticPr fontId="1" type="noConversion"/>
  </si>
  <si>
    <t>2016</t>
  </si>
  <si>
    <t>年</t>
  </si>
  <si>
    <t>개정품셈</t>
  </si>
  <si>
    <t>신설</t>
  </si>
  <si>
    <t>교통안전시설</t>
  </si>
  <si>
    <t>계약심사 조정내역</t>
  </si>
  <si>
    <t>(단위 : 천원)</t>
  </si>
  <si>
    <t>구       분</t>
  </si>
  <si>
    <t>설계금액</t>
  </si>
  <si>
    <t>심사금액</t>
  </si>
  <si>
    <t>증(-감)액</t>
  </si>
  <si>
    <t>기준 (%)</t>
  </si>
  <si>
    <t>설계</t>
  </si>
  <si>
    <t>직접공사비</t>
    <phoneticPr fontId="17" type="noConversion"/>
  </si>
  <si>
    <t xml:space="preserve">제경비 </t>
    <phoneticPr fontId="17" type="noConversion"/>
  </si>
  <si>
    <t>간접노무비</t>
    <phoneticPr fontId="17" type="noConversion"/>
  </si>
  <si>
    <t>산재보험료</t>
    <phoneticPr fontId="17" type="noConversion"/>
  </si>
  <si>
    <t>고용보험료</t>
    <phoneticPr fontId="17" type="noConversion"/>
  </si>
  <si>
    <t>건강보험료</t>
    <phoneticPr fontId="17" type="noConversion"/>
  </si>
  <si>
    <t>연금보험료</t>
    <phoneticPr fontId="17" type="noConversion"/>
  </si>
  <si>
    <t>노인장기요양보험료</t>
    <phoneticPr fontId="17" type="noConversion"/>
  </si>
  <si>
    <t>퇴직공제부금비</t>
    <phoneticPr fontId="17" type="noConversion"/>
  </si>
  <si>
    <t>산업안전보건관리비</t>
    <phoneticPr fontId="17" type="noConversion"/>
  </si>
  <si>
    <t>기타경비</t>
    <phoneticPr fontId="17" type="noConversion"/>
  </si>
  <si>
    <t>일반관리비</t>
    <phoneticPr fontId="17" type="noConversion"/>
  </si>
  <si>
    <t>이윤</t>
    <phoneticPr fontId="17" type="noConversion"/>
  </si>
  <si>
    <t>소        계</t>
    <phoneticPr fontId="17" type="noConversion"/>
  </si>
  <si>
    <t>총   원   가</t>
    <phoneticPr fontId="17" type="noConversion"/>
  </si>
  <si>
    <t>부가가치세</t>
    <phoneticPr fontId="17" type="noConversion"/>
  </si>
  <si>
    <t>도   급   액</t>
    <phoneticPr fontId="17" type="noConversion"/>
  </si>
  <si>
    <t>조정률</t>
  </si>
  <si>
    <t>관   급   액</t>
    <phoneticPr fontId="17" type="noConversion"/>
  </si>
  <si>
    <t>총 공 사 비</t>
    <phoneticPr fontId="17" type="noConversion"/>
  </si>
  <si>
    <t>조정내용</t>
  </si>
  <si>
    <t>비목</t>
  </si>
  <si>
    <t>순공사원가</t>
  </si>
  <si>
    <t>직접재료비</t>
  </si>
  <si>
    <t>간접재료비</t>
  </si>
  <si>
    <t>작업설,부산물(△)</t>
  </si>
  <si>
    <t>[소계]</t>
  </si>
  <si>
    <t>직접노무비</t>
  </si>
  <si>
    <t>간접노무비</t>
  </si>
  <si>
    <t>경비</t>
  </si>
  <si>
    <t>산재보험료</t>
  </si>
  <si>
    <t>고용보험료</t>
  </si>
  <si>
    <t>국민건강보험료</t>
  </si>
  <si>
    <t>국민연금보험료</t>
  </si>
  <si>
    <t>퇴직공제부금비</t>
  </si>
  <si>
    <t>수리보고서</t>
  </si>
  <si>
    <t>폐기물처리</t>
  </si>
  <si>
    <t>기타경비</t>
  </si>
  <si>
    <t>일반관리비</t>
  </si>
  <si>
    <t>이윤</t>
  </si>
  <si>
    <t>공급가액</t>
  </si>
  <si>
    <t>부가가치세</t>
  </si>
  <si>
    <t>도급액</t>
  </si>
  <si>
    <t>도급자관급</t>
  </si>
  <si>
    <t>관급자관급</t>
  </si>
  <si>
    <t>총공사비</t>
  </si>
  <si>
    <t>수리보고서</t>
    <phoneticPr fontId="17" type="noConversion"/>
  </si>
  <si>
    <t>폐기물처리</t>
    <phoneticPr fontId="1" type="noConversion"/>
  </si>
  <si>
    <t>물가정보</t>
    <phoneticPr fontId="1" type="noConversion"/>
  </si>
  <si>
    <t>유통물가</t>
    <phoneticPr fontId="1" type="noConversion"/>
  </si>
  <si>
    <t>거래가격</t>
    <phoneticPr fontId="1" type="noConversion"/>
  </si>
  <si>
    <t>차선도색/융착식 도료 수동식/신설공사  주차장,횡단보도(백색) / 자재[2019 품셈 준용]  10M2  토목 1-8-9.4   ( 호표 13 )</t>
    <phoneticPr fontId="1" type="noConversion"/>
  </si>
  <si>
    <t>포설공</t>
    <phoneticPr fontId="1" type="noConversion"/>
  </si>
  <si>
    <t>포설공</t>
    <phoneticPr fontId="1" type="noConversion"/>
  </si>
  <si>
    <t>원가심사</t>
    <phoneticPr fontId="1" type="noConversion"/>
  </si>
  <si>
    <t>원가심사</t>
    <phoneticPr fontId="1" type="noConversion"/>
  </si>
  <si>
    <t>585C347FD6EE45732F6DB0990540E51F09C38C</t>
  </si>
  <si>
    <t>플레이트 콤팩터</t>
  </si>
  <si>
    <t>1.5ton</t>
  </si>
  <si>
    <t>자재 141</t>
    <phoneticPr fontId="1" type="noConversion"/>
  </si>
  <si>
    <t>585C347FD6EE45732F6DB0990540E51F09C38CEC</t>
  </si>
  <si>
    <t>585C347FD6EE45732F6DB0990540E51F09C38CEC585C347FD6EE45732F6DB0990540E51F09C38C</t>
  </si>
  <si>
    <t>58439418069B67F3836CCFD2080687367E5DA7</t>
  </si>
  <si>
    <t>585C347FD6EE45732F6DB0990540E51F09C38CEC58439418069B67F3836CCFD2080687367E5DA7</t>
  </si>
  <si>
    <t>5E52B46DE60610438A69387A057E001</t>
  </si>
  <si>
    <t>585C347FD6EE45732F6DB0990540E51F09C38CEC5E52B46DE60610438A69387A057E001</t>
  </si>
  <si>
    <t>5F9B242FE6568FE35360314B05F0E5C5190CFD</t>
  </si>
  <si>
    <t>585C347FD6EE45732F6DB0990540E51F09C38CEC5F9B242FE6568FE35360314B05F0E5C5190CFD</t>
  </si>
  <si>
    <t>플레이트콤펙터</t>
    <phoneticPr fontId="1" type="noConversion"/>
  </si>
  <si>
    <t>8.되메우기및다짐(플레이트콤펙터) (백호0.7㎥(100%)) [㎥]</t>
    <phoneticPr fontId="1" type="noConversion"/>
  </si>
  <si>
    <t>보통, 굴삭기 0.7m3+플레이트콤팩터 1000kg</t>
    <phoneticPr fontId="1" type="noConversion"/>
  </si>
  <si>
    <t>V   다짐속도(KM/HR)  =</t>
    <phoneticPr fontId="1" type="noConversion"/>
  </si>
  <si>
    <t>W   유효 다짐 폭(M)  =</t>
    <phoneticPr fontId="1" type="noConversion"/>
  </si>
  <si>
    <t>D   다짐두께(M)  =</t>
    <phoneticPr fontId="1" type="noConversion"/>
  </si>
  <si>
    <t>N</t>
    <phoneticPr fontId="1" type="noConversion"/>
  </si>
  <si>
    <t>(1.0TON)</t>
    <phoneticPr fontId="1" type="noConversion"/>
  </si>
  <si>
    <t>5F44545096F9BE931F6F7E38061E1E</t>
  </si>
  <si>
    <t>5F9B242FE6568FE35360314B05F0E5C5190920</t>
  </si>
  <si>
    <t>5F44545096F9BE931F6F7E38061E1E5F9B242FE6568FE35360314B05F0E5C5190920</t>
  </si>
  <si>
    <t>5F44545096F9BE931F6F7E38061E1E5E52B46DE60610438A69387A057E001</t>
  </si>
  <si>
    <t>플레이트 콤팩터  1.5ton  HR  공통 8-3,4(1730)   ( 호표 120 )</t>
    <phoneticPr fontId="1" type="noConversion"/>
  </si>
  <si>
    <t>경량형강철골조 조립설치  비내력식  TON  건축 1-4-4   ( 호표 121 )</t>
    <phoneticPr fontId="1" type="noConversion"/>
  </si>
  <si>
    <t>공통 8-3,4(1730)</t>
  </si>
  <si>
    <t>경량형강철골조 조립설치</t>
  </si>
  <si>
    <t>비내력식</t>
  </si>
  <si>
    <t>건축 1-4-4</t>
  </si>
  <si>
    <t>호표 120</t>
    <phoneticPr fontId="1" type="noConversion"/>
  </si>
  <si>
    <t>호표 121</t>
    <phoneticPr fontId="1" type="noConversion"/>
  </si>
  <si>
    <t>5F68A480567DC543D960B774081976</t>
  </si>
  <si>
    <t>585C347FD6EE57433269DEF2098C6BB94987DEFC</t>
  </si>
  <si>
    <t>5F68A480567DC543D960B774081976585C347FD6EE57433269DEF2098C6BB94987DEFC</t>
  </si>
  <si>
    <t>성토면 기계고르기  점토, 점질토, 모래, 사질토  M2  공통 3-4-1   ( 호표 122 )</t>
    <phoneticPr fontId="1" type="noConversion"/>
  </si>
  <si>
    <t>성토면 기계고르기</t>
  </si>
  <si>
    <t>점토, 점질토, 모래, 사질토</t>
  </si>
  <si>
    <t>공통 3-4-1</t>
  </si>
  <si>
    <t>호표 122</t>
    <phoneticPr fontId="1" type="noConversion"/>
  </si>
  <si>
    <t>M2</t>
    <phoneticPr fontId="1" type="noConversion"/>
  </si>
  <si>
    <t>○ 공사명 : 흥원(주변지역) 정비 및 관리 공사</t>
    <phoneticPr fontId="17" type="noConversion"/>
  </si>
  <si>
    <t>증액</t>
    <phoneticPr fontId="1" type="noConversion"/>
  </si>
  <si>
    <t>2.93*1.2</t>
    <phoneticPr fontId="17" type="noConversion"/>
  </si>
  <si>
    <t>(노무비+경비+일반관리비) * 15%</t>
    <phoneticPr fontId="1" type="noConversion"/>
  </si>
  <si>
    <t xml:space="preserve">  ○ 일위대가 및 단가산출 등 조정 : 16종(증 3종)
  ○ 가격정보 등을 통한 자재단가 조정 : 9종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</si>
</sst>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#"/>
    <numFmt numFmtId="177" formatCode="#,###;\-#,###;#;"/>
    <numFmt numFmtId="178" formatCode="#,##0.00#"/>
    <numFmt numFmtId="179" formatCode="#,##0.0"/>
    <numFmt numFmtId="180" formatCode="#,##0;\-#,##0;#"/>
    <numFmt numFmtId="181" formatCode="#,##0.00#;\-#,##0.00#;#"/>
    <numFmt numFmtId="182" formatCode="#,##0.#######"/>
    <numFmt numFmtId="183" formatCode="#,###,"/>
  </numFmts>
  <fonts count="2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b/>
      <u/>
      <sz val="16"/>
      <color theme="1"/>
      <name val="돋움체"/>
      <family val="3"/>
      <charset val="129"/>
    </font>
    <font>
      <sz val="10"/>
      <color indexed="8"/>
      <name val="Arial"/>
      <family val="2"/>
    </font>
    <font>
      <b/>
      <sz val="20"/>
      <color indexed="8"/>
      <name val="Arial"/>
      <family val="2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0"/>
      <color indexed="8"/>
      <name val="Arial"/>
      <family val="2"/>
    </font>
    <font>
      <sz val="11"/>
      <name val="돋움"/>
      <family val="3"/>
      <charset val="129"/>
    </font>
    <font>
      <b/>
      <u val="double"/>
      <sz val="24"/>
      <name val="돋움"/>
      <family val="3"/>
      <charset val="129"/>
    </font>
    <font>
      <sz val="9"/>
      <color indexed="8"/>
      <name val="굴림체"/>
      <family val="3"/>
      <charset val="129"/>
    </font>
    <font>
      <b/>
      <sz val="16"/>
      <name val="돋움"/>
      <family val="3"/>
      <charset val="129"/>
    </font>
    <font>
      <sz val="8"/>
      <name val="굴림체"/>
      <family val="3"/>
      <charset val="129"/>
    </font>
    <font>
      <sz val="10"/>
      <name val="돋움"/>
      <family val="3"/>
      <charset val="129"/>
    </font>
    <font>
      <b/>
      <sz val="11"/>
      <name val="돋움"/>
      <family val="3"/>
      <charset val="129"/>
    </font>
    <font>
      <b/>
      <sz val="11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1"/>
      <color rgb="FFFF0000"/>
      <name val="굴림체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8" fillId="0" borderId="0"/>
    <xf numFmtId="0" fontId="13" fillId="0" borderId="0"/>
    <xf numFmtId="0" fontId="15" fillId="0" borderId="0"/>
    <xf numFmtId="0" fontId="13" fillId="0" borderId="0" applyFont="0" applyFill="0" applyBorder="0" applyAlignment="0" applyProtection="0"/>
    <xf numFmtId="0" fontId="15" fillId="0" borderId="0"/>
    <xf numFmtId="9" fontId="15" fillId="0" borderId="0"/>
    <xf numFmtId="0" fontId="15" fillId="0" borderId="0"/>
  </cellStyleXfs>
  <cellXfs count="211">
    <xf numFmtId="0" fontId="0" fillId="0" borderId="0" xfId="0">
      <alignment vertical="center"/>
    </xf>
    <xf numFmtId="0" fontId="0" fillId="0" borderId="0" xfId="0" quotePrefix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6" fontId="5" fillId="0" borderId="1" xfId="0" applyNumberFormat="1" applyFont="1" applyBorder="1" applyAlignment="1">
      <alignment vertical="center" wrapText="1"/>
    </xf>
    <xf numFmtId="177" fontId="5" fillId="0" borderId="1" xfId="0" applyNumberFormat="1" applyFont="1" applyBorder="1" applyAlignment="1">
      <alignment vertical="center" wrapText="1"/>
    </xf>
    <xf numFmtId="0" fontId="0" fillId="0" borderId="1" xfId="0" quotePrefix="1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center" vertical="center" wrapText="1"/>
    </xf>
    <xf numFmtId="176" fontId="0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shrinkToFit="1"/>
    </xf>
    <xf numFmtId="0" fontId="3" fillId="0" borderId="1" xfId="0" quotePrefix="1" applyFont="1" applyBorder="1" applyAlignment="1">
      <alignment horizontal="center" vertical="center" shrinkToFit="1"/>
    </xf>
    <xf numFmtId="0" fontId="0" fillId="0" borderId="0" xfId="0" quotePrefix="1" applyAlignment="1">
      <alignment vertical="center" shrinkToFit="1"/>
    </xf>
    <xf numFmtId="0" fontId="5" fillId="0" borderId="1" xfId="0" quotePrefix="1" applyFont="1" applyBorder="1" applyAlignment="1">
      <alignment vertical="center" shrinkToFit="1"/>
    </xf>
    <xf numFmtId="181" fontId="5" fillId="0" borderId="1" xfId="0" quotePrefix="1" applyNumberFormat="1" applyFont="1" applyBorder="1" applyAlignment="1">
      <alignment vertical="center" shrinkToFit="1"/>
    </xf>
    <xf numFmtId="181" fontId="5" fillId="0" borderId="1" xfId="0" applyNumberFormat="1" applyFont="1" applyBorder="1" applyAlignment="1">
      <alignment vertical="center" shrinkToFit="1"/>
    </xf>
    <xf numFmtId="181" fontId="0" fillId="0" borderId="0" xfId="0" applyNumberFormat="1" applyAlignment="1">
      <alignment vertical="center" shrinkToFit="1"/>
    </xf>
    <xf numFmtId="0" fontId="8" fillId="0" borderId="0" xfId="1"/>
    <xf numFmtId="182" fontId="10" fillId="0" borderId="4" xfId="1" applyNumberFormat="1" applyFont="1" applyBorder="1" applyAlignment="1">
      <alignment horizontal="center" vertical="center"/>
    </xf>
    <xf numFmtId="182" fontId="10" fillId="0" borderId="5" xfId="1" applyNumberFormat="1" applyFont="1" applyBorder="1" applyAlignment="1">
      <alignment horizontal="center" vertical="center"/>
    </xf>
    <xf numFmtId="182" fontId="10" fillId="0" borderId="6" xfId="1" applyNumberFormat="1" applyFont="1" applyBorder="1" applyAlignment="1">
      <alignment horizontal="left" vertical="center"/>
    </xf>
    <xf numFmtId="182" fontId="11" fillId="0" borderId="6" xfId="1" applyNumberFormat="1" applyFont="1" applyBorder="1" applyAlignment="1">
      <alignment vertical="center"/>
    </xf>
    <xf numFmtId="182" fontId="11" fillId="0" borderId="7" xfId="1" applyNumberFormat="1" applyFont="1" applyBorder="1" applyAlignment="1">
      <alignment vertical="center"/>
    </xf>
    <xf numFmtId="3" fontId="10" fillId="0" borderId="8" xfId="1" applyNumberFormat="1" applyFont="1" applyBorder="1" applyAlignment="1">
      <alignment horizontal="right" vertical="center"/>
    </xf>
    <xf numFmtId="3" fontId="10" fillId="0" borderId="9" xfId="1" applyNumberFormat="1" applyFont="1" applyBorder="1" applyAlignment="1">
      <alignment horizontal="right" vertical="center"/>
    </xf>
    <xf numFmtId="0" fontId="8" fillId="0" borderId="0" xfId="1" applyAlignment="1">
      <alignment horizontal="right" vertical="center"/>
    </xf>
    <xf numFmtId="182" fontId="11" fillId="0" borderId="0" xfId="1" applyNumberFormat="1" applyFont="1" applyBorder="1" applyAlignment="1">
      <alignment vertical="center"/>
    </xf>
    <xf numFmtId="182" fontId="11" fillId="0" borderId="10" xfId="1" applyNumberFormat="1" applyFont="1" applyBorder="1" applyAlignment="1">
      <alignment vertical="center"/>
    </xf>
    <xf numFmtId="182" fontId="11" fillId="0" borderId="11" xfId="1" applyNumberFormat="1" applyFont="1" applyBorder="1" applyAlignment="1">
      <alignment horizontal="right" vertical="center"/>
    </xf>
    <xf numFmtId="182" fontId="11" fillId="0" borderId="12" xfId="1" applyNumberFormat="1" applyFont="1" applyBorder="1" applyAlignment="1">
      <alignment horizontal="right" vertical="center"/>
    </xf>
    <xf numFmtId="0" fontId="8" fillId="0" borderId="0" xfId="1" applyBorder="1"/>
    <xf numFmtId="3" fontId="11" fillId="0" borderId="12" xfId="1" applyNumberFormat="1" applyFont="1" applyBorder="1" applyAlignment="1">
      <alignment horizontal="right" vertical="center"/>
    </xf>
    <xf numFmtId="182" fontId="10" fillId="0" borderId="0" xfId="1" applyNumberFormat="1" applyFont="1" applyBorder="1" applyAlignment="1">
      <alignment horizontal="left" vertical="center"/>
    </xf>
    <xf numFmtId="3" fontId="10" fillId="0" borderId="11" xfId="1" applyNumberFormat="1" applyFont="1" applyBorder="1" applyAlignment="1">
      <alignment horizontal="right" vertical="center"/>
    </xf>
    <xf numFmtId="3" fontId="10" fillId="0" borderId="12" xfId="1" applyNumberFormat="1" applyFont="1" applyBorder="1" applyAlignment="1">
      <alignment horizontal="right" vertical="center"/>
    </xf>
    <xf numFmtId="182" fontId="11" fillId="0" borderId="0" xfId="1" quotePrefix="1" applyNumberFormat="1" applyFont="1" applyBorder="1" applyAlignment="1">
      <alignment vertical="center"/>
    </xf>
    <xf numFmtId="179" fontId="11" fillId="0" borderId="12" xfId="1" applyNumberFormat="1" applyFont="1" applyBorder="1" applyAlignment="1">
      <alignment horizontal="right" vertical="center"/>
    </xf>
    <xf numFmtId="182" fontId="10" fillId="0" borderId="0" xfId="1" applyNumberFormat="1" applyFont="1" applyBorder="1" applyAlignment="1">
      <alignment vertical="center"/>
    </xf>
    <xf numFmtId="182" fontId="10" fillId="0" borderId="10" xfId="1" applyNumberFormat="1" applyFont="1" applyBorder="1" applyAlignment="1">
      <alignment vertical="center"/>
    </xf>
    <xf numFmtId="182" fontId="10" fillId="0" borderId="12" xfId="1" applyNumberFormat="1" applyFont="1" applyBorder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/>
    <xf numFmtId="182" fontId="11" fillId="0" borderId="13" xfId="1" applyNumberFormat="1" applyFont="1" applyBorder="1" applyAlignment="1">
      <alignment vertical="center"/>
    </xf>
    <xf numFmtId="182" fontId="11" fillId="0" borderId="14" xfId="1" applyNumberFormat="1" applyFont="1" applyBorder="1" applyAlignment="1">
      <alignment vertical="center"/>
    </xf>
    <xf numFmtId="182" fontId="11" fillId="0" borderId="15" xfId="1" applyNumberFormat="1" applyFont="1" applyBorder="1" applyAlignment="1">
      <alignment horizontal="right" vertical="center"/>
    </xf>
    <xf numFmtId="182" fontId="11" fillId="0" borderId="16" xfId="1" applyNumberFormat="1" applyFont="1" applyBorder="1" applyAlignment="1">
      <alignment horizontal="right" vertical="center"/>
    </xf>
    <xf numFmtId="0" fontId="8" fillId="0" borderId="0" xfId="1" applyAlignment="1">
      <alignment vertical="center"/>
    </xf>
    <xf numFmtId="180" fontId="5" fillId="0" borderId="1" xfId="0" applyNumberFormat="1" applyFont="1" applyBorder="1" applyAlignment="1">
      <alignment horizontal="right" vertical="center" wrapText="1"/>
    </xf>
    <xf numFmtId="0" fontId="0" fillId="0" borderId="1" xfId="0" quotePrefix="1" applyFont="1" applyBorder="1" applyAlignment="1">
      <alignment vertical="center" wrapText="1"/>
    </xf>
    <xf numFmtId="0" fontId="0" fillId="0" borderId="1" xfId="0" quotePrefix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15" fillId="0" borderId="0" xfId="3"/>
    <xf numFmtId="0" fontId="13" fillId="0" borderId="0" xfId="2" applyAlignment="1">
      <alignment vertical="center"/>
    </xf>
    <xf numFmtId="0" fontId="18" fillId="0" borderId="0" xfId="2" applyFont="1" applyAlignment="1">
      <alignment horizontal="right"/>
    </xf>
    <xf numFmtId="0" fontId="15" fillId="0" borderId="17" xfId="3" applyBorder="1" applyAlignment="1">
      <alignment vertical="center"/>
    </xf>
    <xf numFmtId="0" fontId="19" fillId="2" borderId="25" xfId="2" applyFont="1" applyFill="1" applyBorder="1" applyAlignment="1">
      <alignment horizontal="center" vertical="center"/>
    </xf>
    <xf numFmtId="0" fontId="19" fillId="2" borderId="26" xfId="2" applyFont="1" applyFill="1" applyBorder="1" applyAlignment="1">
      <alignment horizontal="center" vertical="center"/>
    </xf>
    <xf numFmtId="183" fontId="19" fillId="4" borderId="1" xfId="4" applyNumberFormat="1" applyFont="1" applyFill="1" applyBorder="1" applyAlignment="1">
      <alignment vertical="center" shrinkToFit="1"/>
    </xf>
    <xf numFmtId="183" fontId="20" fillId="4" borderId="1" xfId="4" applyNumberFormat="1" applyFont="1" applyFill="1" applyBorder="1" applyAlignment="1">
      <alignment vertical="center" shrinkToFit="1"/>
    </xf>
    <xf numFmtId="0" fontId="13" fillId="4" borderId="1" xfId="2" applyFont="1" applyFill="1" applyBorder="1" applyAlignment="1">
      <alignment horizontal="center" vertical="center"/>
    </xf>
    <xf numFmtId="0" fontId="13" fillId="4" borderId="28" xfId="2" applyFont="1" applyFill="1" applyBorder="1" applyAlignment="1">
      <alignment horizontal="center" vertical="center"/>
    </xf>
    <xf numFmtId="0" fontId="13" fillId="4" borderId="29" xfId="2" applyFont="1" applyFill="1" applyBorder="1" applyAlignment="1">
      <alignment vertical="center"/>
    </xf>
    <xf numFmtId="0" fontId="13" fillId="4" borderId="26" xfId="2" applyFont="1" applyFill="1" applyBorder="1" applyAlignment="1">
      <alignment vertical="center"/>
    </xf>
    <xf numFmtId="0" fontId="15" fillId="0" borderId="30" xfId="5" applyBorder="1"/>
    <xf numFmtId="0" fontId="13" fillId="0" borderId="1" xfId="2" applyFont="1" applyBorder="1" applyAlignment="1">
      <alignment vertical="center" shrinkToFit="1"/>
    </xf>
    <xf numFmtId="183" fontId="13" fillId="0" borderId="1" xfId="4" applyNumberFormat="1" applyFont="1" applyFill="1" applyBorder="1" applyAlignment="1">
      <alignment vertical="center" shrinkToFit="1"/>
    </xf>
    <xf numFmtId="183" fontId="21" fillId="0" borderId="1" xfId="4" applyNumberFormat="1" applyFont="1" applyFill="1" applyBorder="1" applyAlignment="1">
      <alignment vertical="center" shrinkToFit="1"/>
    </xf>
    <xf numFmtId="183" fontId="13" fillId="0" borderId="1" xfId="2" applyNumberFormat="1" applyFont="1" applyFill="1" applyBorder="1" applyAlignment="1">
      <alignment horizontal="right" vertical="center" shrinkToFit="1"/>
    </xf>
    <xf numFmtId="0" fontId="13" fillId="0" borderId="1" xfId="2" applyFont="1" applyFill="1" applyBorder="1" applyAlignment="1">
      <alignment horizontal="center" vertical="center"/>
    </xf>
    <xf numFmtId="0" fontId="13" fillId="0" borderId="26" xfId="2" applyFont="1" applyFill="1" applyBorder="1" applyAlignment="1">
      <alignment horizontal="center" vertical="center"/>
    </xf>
    <xf numFmtId="0" fontId="15" fillId="0" borderId="31" xfId="5" applyBorder="1"/>
    <xf numFmtId="2" fontId="13" fillId="0" borderId="1" xfId="2" applyNumberFormat="1" applyFont="1" applyFill="1" applyBorder="1" applyAlignment="1">
      <alignment horizontal="center" vertical="center"/>
    </xf>
    <xf numFmtId="2" fontId="13" fillId="0" borderId="26" xfId="2" applyNumberFormat="1" applyFont="1" applyFill="1" applyBorder="1" applyAlignment="1">
      <alignment horizontal="center" vertical="center"/>
    </xf>
    <xf numFmtId="0" fontId="13" fillId="0" borderId="1" xfId="2" applyFont="1" applyBorder="1" applyAlignment="1">
      <alignment horizontal="left" vertical="center" wrapText="1" shrinkToFit="1"/>
    </xf>
    <xf numFmtId="2" fontId="13" fillId="0" borderId="1" xfId="2" applyNumberFormat="1" applyFont="1" applyFill="1" applyBorder="1" applyAlignment="1">
      <alignment horizontal="center" vertical="center" shrinkToFit="1"/>
    </xf>
    <xf numFmtId="0" fontId="13" fillId="0" borderId="1" xfId="2" applyNumberFormat="1" applyFont="1" applyFill="1" applyBorder="1" applyAlignment="1">
      <alignment horizontal="center" vertical="center" shrinkToFit="1"/>
    </xf>
    <xf numFmtId="0" fontId="13" fillId="0" borderId="26" xfId="2" applyNumberFormat="1" applyFont="1" applyFill="1" applyBorder="1" applyAlignment="1">
      <alignment horizontal="center" vertical="center" shrinkToFit="1"/>
    </xf>
    <xf numFmtId="0" fontId="13" fillId="0" borderId="1" xfId="2" applyFont="1" applyBorder="1" applyAlignment="1">
      <alignment horizontal="left" vertical="center" shrinkToFit="1"/>
    </xf>
    <xf numFmtId="183" fontId="19" fillId="3" borderId="1" xfId="4" applyNumberFormat="1" applyFont="1" applyFill="1" applyBorder="1" applyAlignment="1">
      <alignment vertical="center" shrinkToFit="1"/>
    </xf>
    <xf numFmtId="183" fontId="20" fillId="3" borderId="1" xfId="4" applyNumberFormat="1" applyFont="1" applyFill="1" applyBorder="1" applyAlignment="1">
      <alignment vertical="center" shrinkToFit="1"/>
    </xf>
    <xf numFmtId="183" fontId="19" fillId="3" borderId="32" xfId="2" applyNumberFormat="1" applyFont="1" applyFill="1" applyBorder="1" applyAlignment="1">
      <alignment vertical="center" shrinkToFit="1"/>
    </xf>
    <xf numFmtId="10" fontId="19" fillId="3" borderId="1" xfId="6" applyNumberFormat="1" applyFont="1" applyFill="1" applyBorder="1" applyAlignment="1">
      <alignment horizontal="center" vertical="center"/>
    </xf>
    <xf numFmtId="10" fontId="19" fillId="3" borderId="26" xfId="6" applyNumberFormat="1" applyFont="1" applyFill="1" applyBorder="1" applyAlignment="1">
      <alignment vertical="center"/>
    </xf>
    <xf numFmtId="0" fontId="13" fillId="5" borderId="33" xfId="2" applyFont="1" applyFill="1" applyBorder="1" applyAlignment="1">
      <alignment vertical="center" shrinkToFit="1"/>
    </xf>
    <xf numFmtId="0" fontId="13" fillId="5" borderId="3" xfId="2" applyFont="1" applyFill="1" applyBorder="1" applyAlignment="1">
      <alignment vertical="center" shrinkToFit="1"/>
    </xf>
    <xf numFmtId="10" fontId="13" fillId="5" borderId="1" xfId="6" applyNumberFormat="1" applyFont="1" applyFill="1" applyBorder="1" applyAlignment="1">
      <alignment horizontal="center" vertical="center"/>
    </xf>
    <xf numFmtId="10" fontId="13" fillId="5" borderId="26" xfId="6" applyNumberFormat="1" applyFont="1" applyFill="1" applyBorder="1" applyAlignment="1">
      <alignment vertical="center"/>
    </xf>
    <xf numFmtId="0" fontId="15" fillId="0" borderId="0" xfId="3" applyFont="1"/>
    <xf numFmtId="183" fontId="19" fillId="2" borderId="1" xfId="4" applyNumberFormat="1" applyFont="1" applyFill="1" applyBorder="1" applyAlignment="1">
      <alignment vertical="center" shrinkToFit="1"/>
    </xf>
    <xf numFmtId="183" fontId="19" fillId="2" borderId="32" xfId="2" applyNumberFormat="1" applyFont="1" applyFill="1" applyBorder="1" applyAlignment="1">
      <alignment vertical="center" shrinkToFit="1"/>
    </xf>
    <xf numFmtId="10" fontId="19" fillId="2" borderId="32" xfId="6" applyNumberFormat="1" applyFont="1" applyFill="1" applyBorder="1" applyAlignment="1">
      <alignment horizontal="center" vertical="center"/>
    </xf>
    <xf numFmtId="10" fontId="19" fillId="2" borderId="26" xfId="6" applyNumberFormat="1" applyFont="1" applyFill="1" applyBorder="1" applyAlignment="1">
      <alignment vertical="center"/>
    </xf>
    <xf numFmtId="183" fontId="19" fillId="5" borderId="1" xfId="4" applyNumberFormat="1" applyFont="1" applyFill="1" applyBorder="1" applyAlignment="1">
      <alignment vertical="center" shrinkToFit="1"/>
    </xf>
    <xf numFmtId="183" fontId="19" fillId="5" borderId="1" xfId="2" applyNumberFormat="1" applyFont="1" applyFill="1" applyBorder="1" applyAlignment="1">
      <alignment vertical="center" shrinkToFit="1"/>
    </xf>
    <xf numFmtId="10" fontId="19" fillId="5" borderId="1" xfId="6" applyNumberFormat="1" applyFont="1" applyFill="1" applyBorder="1" applyAlignment="1">
      <alignment horizontal="center" vertical="center"/>
    </xf>
    <xf numFmtId="10" fontId="19" fillId="5" borderId="26" xfId="6" applyNumberFormat="1" applyFont="1" applyFill="1" applyBorder="1" applyAlignment="1">
      <alignment vertical="center"/>
    </xf>
    <xf numFmtId="183" fontId="19" fillId="5" borderId="36" xfId="4" applyNumberFormat="1" applyFont="1" applyFill="1" applyBorder="1" applyAlignment="1">
      <alignment vertical="center" shrinkToFit="1"/>
    </xf>
    <xf numFmtId="183" fontId="19" fillId="5" borderId="36" xfId="2" applyNumberFormat="1" applyFont="1" applyFill="1" applyBorder="1" applyAlignment="1">
      <alignment vertical="center" shrinkToFit="1"/>
    </xf>
    <xf numFmtId="10" fontId="19" fillId="5" borderId="36" xfId="6" applyNumberFormat="1" applyFont="1" applyFill="1" applyBorder="1" applyAlignment="1">
      <alignment horizontal="center" vertical="center"/>
    </xf>
    <xf numFmtId="10" fontId="19" fillId="5" borderId="37" xfId="6" applyNumberFormat="1" applyFont="1" applyFill="1" applyBorder="1" applyAlignment="1">
      <alignment vertical="center"/>
    </xf>
    <xf numFmtId="0" fontId="13" fillId="0" borderId="0" xfId="2" applyFont="1" applyAlignment="1">
      <alignment vertical="center"/>
    </xf>
    <xf numFmtId="0" fontId="13" fillId="0" borderId="0" xfId="2" applyFont="1" applyAlignment="1">
      <alignment horizontal="left" vertical="center"/>
    </xf>
    <xf numFmtId="0" fontId="13" fillId="0" borderId="0" xfId="2" applyFont="1" applyBorder="1" applyAlignment="1">
      <alignment vertical="center" wrapText="1" shrinkToFit="1"/>
    </xf>
    <xf numFmtId="0" fontId="15" fillId="0" borderId="0" xfId="7"/>
    <xf numFmtId="0" fontId="5" fillId="6" borderId="1" xfId="0" quotePrefix="1" applyFont="1" applyFill="1" applyBorder="1" applyAlignment="1">
      <alignment vertical="center" shrinkToFit="1"/>
    </xf>
    <xf numFmtId="0" fontId="0" fillId="0" borderId="0" xfId="0" quotePrefix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0" fillId="0" borderId="0" xfId="0" quotePrefix="1" applyAlignment="1">
      <alignment vertical="center" shrinkToFit="1"/>
    </xf>
    <xf numFmtId="182" fontId="11" fillId="6" borderId="0" xfId="1" applyNumberFormat="1" applyFont="1" applyFill="1" applyBorder="1" applyAlignment="1">
      <alignment vertical="center"/>
    </xf>
    <xf numFmtId="182" fontId="11" fillId="6" borderId="10" xfId="1" applyNumberFormat="1" applyFont="1" applyFill="1" applyBorder="1" applyAlignment="1">
      <alignment vertical="center"/>
    </xf>
    <xf numFmtId="0" fontId="8" fillId="6" borderId="0" xfId="1" applyFill="1" applyBorder="1"/>
    <xf numFmtId="182" fontId="11" fillId="6" borderId="11" xfId="1" applyNumberFormat="1" applyFont="1" applyFill="1" applyBorder="1" applyAlignment="1">
      <alignment horizontal="right" vertical="center"/>
    </xf>
    <xf numFmtId="182" fontId="11" fillId="6" borderId="12" xfId="1" applyNumberFormat="1" applyFont="1" applyFill="1" applyBorder="1" applyAlignment="1">
      <alignment horizontal="right" vertical="center"/>
    </xf>
    <xf numFmtId="0" fontId="8" fillId="6" borderId="0" xfId="1" applyFill="1" applyAlignment="1">
      <alignment horizontal="right" vertical="center"/>
    </xf>
    <xf numFmtId="0" fontId="8" fillId="6" borderId="0" xfId="1" applyFill="1"/>
    <xf numFmtId="0" fontId="5" fillId="6" borderId="1" xfId="0" quotePrefix="1" applyFont="1" applyFill="1" applyBorder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178" fontId="5" fillId="6" borderId="1" xfId="0" applyNumberFormat="1" applyFont="1" applyFill="1" applyBorder="1" applyAlignment="1">
      <alignment vertical="center" wrapText="1"/>
    </xf>
    <xf numFmtId="179" fontId="5" fillId="6" borderId="1" xfId="0" applyNumberFormat="1" applyFont="1" applyFill="1" applyBorder="1" applyAlignment="1">
      <alignment vertical="center" wrapText="1"/>
    </xf>
    <xf numFmtId="0" fontId="0" fillId="6" borderId="0" xfId="0" quotePrefix="1" applyFill="1" applyAlignment="1">
      <alignment vertical="center"/>
    </xf>
    <xf numFmtId="0" fontId="0" fillId="6" borderId="0" xfId="0" applyFill="1" applyAlignment="1">
      <alignment vertical="center"/>
    </xf>
    <xf numFmtId="0" fontId="0" fillId="6" borderId="0" xfId="0" applyFill="1">
      <alignment vertical="center"/>
    </xf>
    <xf numFmtId="0" fontId="0" fillId="6" borderId="0" xfId="0" quotePrefix="1" applyFill="1">
      <alignment vertical="center"/>
    </xf>
    <xf numFmtId="181" fontId="5" fillId="6" borderId="1" xfId="0" quotePrefix="1" applyNumberFormat="1" applyFont="1" applyFill="1" applyBorder="1" applyAlignment="1">
      <alignment vertical="center" shrinkToFit="1"/>
    </xf>
    <xf numFmtId="181" fontId="5" fillId="6" borderId="1" xfId="0" applyNumberFormat="1" applyFont="1" applyFill="1" applyBorder="1" applyAlignment="1">
      <alignment vertical="center" shrinkToFit="1"/>
    </xf>
    <xf numFmtId="0" fontId="0" fillId="6" borderId="0" xfId="0" quotePrefix="1" applyFill="1" applyAlignment="1">
      <alignment vertical="center" shrinkToFit="1"/>
    </xf>
    <xf numFmtId="181" fontId="0" fillId="6" borderId="0" xfId="0" applyNumberFormat="1" applyFill="1" applyAlignment="1">
      <alignment vertical="center" shrinkToFit="1"/>
    </xf>
    <xf numFmtId="0" fontId="0" fillId="6" borderId="0" xfId="0" applyFill="1" applyAlignment="1">
      <alignment vertical="center" shrinkToFit="1"/>
    </xf>
    <xf numFmtId="0" fontId="25" fillId="6" borderId="1" xfId="0" quotePrefix="1" applyFont="1" applyFill="1" applyBorder="1" applyAlignment="1">
      <alignment vertical="center" wrapText="1"/>
    </xf>
    <xf numFmtId="0" fontId="25" fillId="6" borderId="1" xfId="0" applyFont="1" applyFill="1" applyBorder="1" applyAlignment="1">
      <alignment vertical="center" wrapText="1"/>
    </xf>
    <xf numFmtId="178" fontId="25" fillId="6" borderId="1" xfId="0" applyNumberFormat="1" applyFont="1" applyFill="1" applyBorder="1" applyAlignment="1">
      <alignment vertical="center" wrapText="1"/>
    </xf>
    <xf numFmtId="179" fontId="25" fillId="6" borderId="1" xfId="0" applyNumberFormat="1" applyFont="1" applyFill="1" applyBorder="1" applyAlignment="1">
      <alignment vertical="center" wrapText="1"/>
    </xf>
    <xf numFmtId="0" fontId="24" fillId="6" borderId="0" xfId="0" quotePrefix="1" applyFont="1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6" borderId="0" xfId="0" applyFont="1" applyFill="1">
      <alignment vertical="center"/>
    </xf>
    <xf numFmtId="181" fontId="5" fillId="0" borderId="1" xfId="0" quotePrefix="1" applyNumberFormat="1" applyFont="1" applyBorder="1" applyAlignment="1">
      <alignment vertical="center" wrapText="1"/>
    </xf>
    <xf numFmtId="181" fontId="5" fillId="0" borderId="1" xfId="0" applyNumberFormat="1" applyFont="1" applyBorder="1" applyAlignment="1">
      <alignment vertical="center" wrapText="1"/>
    </xf>
    <xf numFmtId="181" fontId="0" fillId="0" borderId="0" xfId="0" applyNumberFormat="1" applyAlignment="1">
      <alignment vertical="center"/>
    </xf>
    <xf numFmtId="176" fontId="0" fillId="6" borderId="1" xfId="0" applyNumberFormat="1" applyFont="1" applyFill="1" applyBorder="1" applyAlignment="1">
      <alignment vertical="center" wrapText="1"/>
    </xf>
    <xf numFmtId="0" fontId="0" fillId="6" borderId="1" xfId="0" quotePrefix="1" applyFont="1" applyFill="1" applyBorder="1" applyAlignment="1">
      <alignment vertical="center" wrapText="1"/>
    </xf>
    <xf numFmtId="0" fontId="14" fillId="0" borderId="0" xfId="2" applyFont="1" applyAlignment="1">
      <alignment horizontal="center" vertical="center"/>
    </xf>
    <xf numFmtId="0" fontId="16" fillId="0" borderId="0" xfId="2" applyFont="1" applyAlignment="1">
      <alignment horizontal="left" vertical="center" shrinkToFit="1"/>
    </xf>
    <xf numFmtId="0" fontId="15" fillId="0" borderId="0" xfId="3" applyAlignment="1">
      <alignment horizontal="left" vertical="center" shrinkToFit="1"/>
    </xf>
    <xf numFmtId="0" fontId="19" fillId="2" borderId="18" xfId="2" applyFont="1" applyFill="1" applyBorder="1" applyAlignment="1">
      <alignment horizontal="center" vertical="center"/>
    </xf>
    <xf numFmtId="0" fontId="19" fillId="2" borderId="19" xfId="2" applyFont="1" applyFill="1" applyBorder="1" applyAlignment="1">
      <alignment horizontal="center" vertical="center"/>
    </xf>
    <xf numFmtId="0" fontId="19" fillId="2" borderId="23" xfId="2" applyFont="1" applyFill="1" applyBorder="1" applyAlignment="1">
      <alignment horizontal="center" vertical="center"/>
    </xf>
    <xf numFmtId="0" fontId="19" fillId="2" borderId="14" xfId="2" applyFont="1" applyFill="1" applyBorder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0" fontId="19" fillId="2" borderId="24" xfId="2" applyFont="1" applyFill="1" applyBorder="1" applyAlignment="1">
      <alignment horizontal="center" vertical="center"/>
    </xf>
    <xf numFmtId="0" fontId="19" fillId="2" borderId="21" xfId="2" applyFont="1" applyFill="1" applyBorder="1" applyAlignment="1">
      <alignment horizontal="center" vertical="center"/>
    </xf>
    <xf numFmtId="0" fontId="19" fillId="2" borderId="22" xfId="2" applyFont="1" applyFill="1" applyBorder="1" applyAlignment="1">
      <alignment horizontal="center" vertical="center"/>
    </xf>
    <xf numFmtId="0" fontId="19" fillId="5" borderId="27" xfId="2" applyFont="1" applyFill="1" applyBorder="1" applyAlignment="1">
      <alignment horizontal="left" vertical="center" shrinkToFit="1"/>
    </xf>
    <xf numFmtId="0" fontId="19" fillId="5" borderId="3" xfId="2" applyFont="1" applyFill="1" applyBorder="1" applyAlignment="1">
      <alignment horizontal="left" vertical="center" shrinkToFit="1"/>
    </xf>
    <xf numFmtId="0" fontId="19" fillId="5" borderId="34" xfId="2" applyFont="1" applyFill="1" applyBorder="1" applyAlignment="1">
      <alignment horizontal="left" vertical="center" shrinkToFit="1"/>
    </xf>
    <xf numFmtId="0" fontId="19" fillId="5" borderId="35" xfId="2" applyFont="1" applyFill="1" applyBorder="1" applyAlignment="1">
      <alignment horizontal="left" vertical="center" shrinkToFit="1"/>
    </xf>
    <xf numFmtId="0" fontId="19" fillId="2" borderId="38" xfId="2" applyFont="1" applyFill="1" applyBorder="1" applyAlignment="1">
      <alignment horizontal="left" vertical="center"/>
    </xf>
    <xf numFmtId="0" fontId="19" fillId="2" borderId="39" xfId="2" applyFont="1" applyFill="1" applyBorder="1" applyAlignment="1">
      <alignment horizontal="left" vertical="center"/>
    </xf>
    <xf numFmtId="0" fontId="19" fillId="2" borderId="22" xfId="2" applyFont="1" applyFill="1" applyBorder="1" applyAlignment="1">
      <alignment horizontal="left" vertical="center"/>
    </xf>
    <xf numFmtId="0" fontId="22" fillId="0" borderId="30" xfId="2" applyFont="1" applyBorder="1" applyAlignment="1">
      <alignment horizontal="left" vertical="center" wrapText="1"/>
    </xf>
    <xf numFmtId="0" fontId="22" fillId="0" borderId="6" xfId="2" applyFont="1" applyBorder="1" applyAlignment="1">
      <alignment horizontal="left" vertical="center"/>
    </xf>
    <xf numFmtId="0" fontId="22" fillId="0" borderId="40" xfId="2" applyFont="1" applyBorder="1" applyAlignment="1">
      <alignment horizontal="left" vertical="center"/>
    </xf>
    <xf numFmtId="0" fontId="22" fillId="0" borderId="41" xfId="2" applyFont="1" applyBorder="1" applyAlignment="1">
      <alignment horizontal="left" vertical="center"/>
    </xf>
    <xf numFmtId="0" fontId="22" fillId="0" borderId="17" xfId="2" applyFont="1" applyBorder="1" applyAlignment="1">
      <alignment horizontal="left" vertical="center"/>
    </xf>
    <xf numFmtId="0" fontId="22" fillId="0" borderId="42" xfId="2" applyFont="1" applyBorder="1" applyAlignment="1">
      <alignment horizontal="left" vertical="center"/>
    </xf>
    <xf numFmtId="0" fontId="6" fillId="0" borderId="1" xfId="0" quotePrefix="1" applyFont="1" applyBorder="1" applyAlignment="1">
      <alignment horizontal="center" vertical="center" wrapText="1"/>
    </xf>
    <xf numFmtId="0" fontId="0" fillId="0" borderId="1" xfId="0" quotePrefix="1" applyFont="1" applyBorder="1" applyAlignment="1">
      <alignment horizontal="distributed" vertical="center" wrapText="1"/>
    </xf>
    <xf numFmtId="0" fontId="0" fillId="0" borderId="1" xfId="0" quotePrefix="1" applyFont="1" applyBorder="1" applyAlignment="1">
      <alignment vertical="center" wrapText="1"/>
    </xf>
    <xf numFmtId="0" fontId="0" fillId="0" borderId="1" xfId="0" quotePrefix="1" applyFont="1" applyBorder="1" applyAlignment="1">
      <alignment horizontal="center" vertical="center" wrapText="1"/>
    </xf>
    <xf numFmtId="0" fontId="19" fillId="3" borderId="27" xfId="2" applyFont="1" applyFill="1" applyBorder="1" applyAlignment="1">
      <alignment horizontal="left" vertical="center" shrinkToFit="1"/>
    </xf>
    <xf numFmtId="0" fontId="19" fillId="3" borderId="3" xfId="2" applyFont="1" applyFill="1" applyBorder="1" applyAlignment="1">
      <alignment horizontal="left" vertical="center" shrinkToFit="1"/>
    </xf>
    <xf numFmtId="0" fontId="19" fillId="2" borderId="27" xfId="2" applyFont="1" applyFill="1" applyBorder="1" applyAlignment="1">
      <alignment horizontal="left" vertical="center" shrinkToFit="1"/>
    </xf>
    <xf numFmtId="0" fontId="19" fillId="2" borderId="3" xfId="2" applyFont="1" applyFill="1" applyBorder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0" fontId="6" fillId="0" borderId="0" xfId="0" quotePrefix="1" applyFont="1" applyAlignment="1">
      <alignment vertical="center"/>
    </xf>
    <xf numFmtId="0" fontId="6" fillId="0" borderId="0" xfId="0" applyFont="1" applyAlignment="1">
      <alignment horizontal="right" vertical="center"/>
    </xf>
    <xf numFmtId="0" fontId="2" fillId="0" borderId="0" xfId="0" quotePrefix="1" applyFont="1" applyAlignment="1">
      <alignment horizontal="center" vertical="center"/>
    </xf>
    <xf numFmtId="0" fontId="0" fillId="0" borderId="0" xfId="0" quotePrefix="1" applyFont="1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 wrapText="1"/>
    </xf>
    <xf numFmtId="0" fontId="0" fillId="0" borderId="0" xfId="0" quotePrefix="1">
      <alignment vertical="center"/>
    </xf>
    <xf numFmtId="0" fontId="5" fillId="0" borderId="1" xfId="0" applyFont="1" applyBorder="1" applyAlignment="1">
      <alignment vertical="center" wrapText="1"/>
    </xf>
    <xf numFmtId="178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178" fontId="5" fillId="6" borderId="1" xfId="0" applyNumberFormat="1" applyFont="1" applyFill="1" applyBorder="1" applyAlignment="1">
      <alignment vertical="center" wrapText="1"/>
    </xf>
    <xf numFmtId="179" fontId="5" fillId="6" borderId="1" xfId="0" applyNumberFormat="1" applyFont="1" applyFill="1" applyBorder="1" applyAlignment="1">
      <alignment vertical="center" wrapText="1"/>
    </xf>
    <xf numFmtId="0" fontId="5" fillId="6" borderId="32" xfId="0" applyFont="1" applyFill="1" applyBorder="1" applyAlignment="1">
      <alignment vertical="center" wrapText="1"/>
    </xf>
    <xf numFmtId="0" fontId="5" fillId="6" borderId="2" xfId="0" applyFont="1" applyFill="1" applyBorder="1" applyAlignment="1">
      <alignment vertical="center" wrapText="1"/>
    </xf>
    <xf numFmtId="0" fontId="5" fillId="6" borderId="3" xfId="0" applyFont="1" applyFill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" fillId="0" borderId="0" xfId="0" quotePrefix="1" applyFont="1" applyAlignment="1">
      <alignment horizontal="center" vertical="center" shrinkToFit="1"/>
    </xf>
    <xf numFmtId="0" fontId="0" fillId="0" borderId="0" xfId="0" quotePrefix="1" applyFont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/>
    <xf numFmtId="182" fontId="10" fillId="0" borderId="2" xfId="1" applyNumberFormat="1" applyFont="1" applyBorder="1" applyAlignment="1">
      <alignment horizontal="center" vertical="center"/>
    </xf>
    <xf numFmtId="182" fontId="10" fillId="0" borderId="3" xfId="1" applyNumberFormat="1" applyFont="1" applyBorder="1" applyAlignment="1">
      <alignment horizontal="center" vertical="center"/>
    </xf>
    <xf numFmtId="0" fontId="0" fillId="0" borderId="0" xfId="0" quotePrefix="1" applyAlignment="1">
      <alignment vertical="center" shrinkToFit="1"/>
    </xf>
    <xf numFmtId="0" fontId="6" fillId="0" borderId="0" xfId="0" quotePrefix="1" applyFont="1" applyAlignment="1">
      <alignment vertical="center" shrinkToFit="1"/>
    </xf>
    <xf numFmtId="0" fontId="3" fillId="0" borderId="1" xfId="0" quotePrefix="1" applyFont="1" applyBorder="1" applyAlignment="1">
      <alignment horizontal="center" vertical="center" shrinkToFit="1"/>
    </xf>
  </cellXfs>
  <cellStyles count="8">
    <cellStyle name="백분율 2 3 2 2" xfId="6"/>
    <cellStyle name="쉼표 [0]_조사금액작성보고서(동읍-한림)" xfId="4"/>
    <cellStyle name="표준" xfId="0" builtinId="0"/>
    <cellStyle name="표준 2" xfId="1"/>
    <cellStyle name="표준 2 2 2" xfId="7"/>
    <cellStyle name="표준 2 3 2" xfId="3"/>
    <cellStyle name="표준 2 52 2" xfId="5"/>
    <cellStyle name="표준_조사금액작성보고서(동읍-한림)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38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3.xml"/><Relationship Id="rId159" Type="http://schemas.openxmlformats.org/officeDocument/2006/relationships/externalLink" Target="externalLinks/externalLink148.xml"/><Relationship Id="rId175" Type="http://schemas.openxmlformats.org/officeDocument/2006/relationships/styles" Target="styles.xml"/><Relationship Id="rId170" Type="http://schemas.openxmlformats.org/officeDocument/2006/relationships/externalLink" Target="externalLinks/externalLink159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3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60" Type="http://schemas.openxmlformats.org/officeDocument/2006/relationships/externalLink" Target="externalLinks/externalLink149.xml"/><Relationship Id="rId165" Type="http://schemas.openxmlformats.org/officeDocument/2006/relationships/externalLink" Target="externalLinks/externalLink15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3.xml"/><Relationship Id="rId139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55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0.xml"/><Relationship Id="rId176" Type="http://schemas.openxmlformats.org/officeDocument/2006/relationships/sharedStrings" Target="sharedStrings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externalLink" Target="externalLinks/externalLink118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40" Type="http://schemas.openxmlformats.org/officeDocument/2006/relationships/externalLink" Target="externalLinks/externalLink129.xml"/><Relationship Id="rId145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0.xml"/><Relationship Id="rId166" Type="http://schemas.openxmlformats.org/officeDocument/2006/relationships/externalLink" Target="externalLinks/externalLink1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53.xml"/><Relationship Id="rId169" Type="http://schemas.openxmlformats.org/officeDocument/2006/relationships/externalLink" Target="externalLinks/externalLink158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61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167" Type="http://schemas.openxmlformats.org/officeDocument/2006/relationships/externalLink" Target="externalLinks/externalLink15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162" Type="http://schemas.openxmlformats.org/officeDocument/2006/relationships/externalLink" Target="externalLinks/externalLink15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73" Type="http://schemas.openxmlformats.org/officeDocument/2006/relationships/externalLink" Target="externalLinks/externalLink162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168" Type="http://schemas.openxmlformats.org/officeDocument/2006/relationships/externalLink" Target="externalLinks/externalLink15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163" Type="http://schemas.openxmlformats.org/officeDocument/2006/relationships/externalLink" Target="externalLinks/externalLink15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externalLink" Target="externalLinks/externalLink147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53" Type="http://schemas.openxmlformats.org/officeDocument/2006/relationships/externalLink" Target="externalLinks/externalLink142.xml"/><Relationship Id="rId174" Type="http://schemas.openxmlformats.org/officeDocument/2006/relationships/theme" Target="theme/theme1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externalLink" Target="externalLinks/externalLink1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628;&#51333;&#50676;\project(&#51068;&#48169;)\&#44277;&#50976;&#54260;&#45908;\twotwo-note\Fyb\&#50516;&#54032;&#51221;(20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44608;&#49688;&#54788;\&#49444;&#44228;&#49436;\2007&#45380;\&#49328;&#45224;&#52488;&#44368;%20&#50526;%20&#54616;&#49688;&#44288;%20&#50672;&#44208;&#44277;&#49324;\&#50504;&#45397;&#46041;180-128&#54616;&#49688;&#44288;&#44277;&#49324;&#51068;&#50948;&#45824;&#44032;&#5436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50896;&#49444;&#44228;&#48320;&#44221;/2005&#45380;&#44277;&#49324;&#51068;&#50948;&#45824;&#44032;(&#52572;&#51333;)%20(version%201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51061;_&#44608;&#51456;&#48124;\2005\Documents%20and%20Settings\my\&#48148;&#53461;%20&#54868;&#47732;\05&#45380;&#51068;&#50948;&#45824;&#44032;(&#49569;&#51221;&#54840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&#44277;&#51676;&#48169;\NETWORK\BOX-E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49888;&#54413;(&#51221;&#49849;&#51649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9444;&#44228;&#54028;&#51068;&#47784;&#51020;\&#49444;&#44228;&#54532;&#47196;&#44536;&#47016;\&#51068;&#50948;&#45824;&#44032;&#5436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Startup" Target="IC&#49688;&#47049;/&#48176;&#49688;&#44288;&#44277;(IC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6041;&#54872;\&#44032;&#50724;&#51648;&#44396;\imsi\&#51116;&#54805;&#51060;%20&#44732;\&#49688;&#47049;&#49328;&#52636;\&#47592;&#54848;&#44277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54788;\C\WORK\EXL%20FILE\&#54868;&#49457;&#49884;\&#49933;&#54617;&#47532;\CIVIL\EXCLE\DAT\&#44256;&#50577;&#44288;&#51116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Excel-data\&#50504;&#49328;(&#49457;&#44284;&#54408;)\1&#44277;&#44396;\&#45800;&#50948;&#49688;&#47049;&#51665;&#44228;&#54364;\&#44277;&#50976;&#48169;\&#51109;&#48708;&#44277;&#4932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5.1.2.21:8888/servlet/04&#49688;&#46020;(&#44288;&#44277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54633;&#46041;&#49444;&#44228;\2007&#45380;&#46020;\&#49444;&#44228;&#51648;&#52840;&#49436;\2007&#49324;&#50629;&#49444;&#44228;(&#49345;&#48152;&#44592;-&#52572;&#51333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5.1.2.21:8888/Work1/2004&#49444;&#44228;&#44288;&#47144;/04&#49688;&#46020;(&#44288;&#44277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48712;\Project\My%20Documents\&#51648;&#51216;.&#51648;&#49324;\&#45224;&#51064;&#52380;\&#49444;&#44228;&#49436;\&#48324;&#54364;&#45236;&#50669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c\EXCEL\2001\&#50689;&#55141;&#50808;1&#47532;&#46020;&#47196;\&#49688;&#47049;&#49328;&#52636;&#49436;\&#50745;&#48317;&#44277;\CIVIL\EXCLE\DAT\&#44256;&#50577;&#44288;&#5111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652;4\C\My%20Documents\&#51228;&#51452;&#50724;&#46972;\&#49345;&#49688;\PHASE1-1&#49688;&#47049;&#49328;&#5263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/&#49444;&#4870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5.1.2.21:8888/Work1/&#51068;&#48152;%20&#47928;&#49436;/04&#51068;&#48152;&#49444;&#44228;&#49436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628;&#51333;&#50676;\project(&#51068;&#48169;)\&#51228;15&#44277;&#44396;(kim)\modify\YB-1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Startup" Target="&#50504;&#49849;&#53468;/&#51648;&#50672;/windows/TEMP/WORK/&#48149;&#53468;&#51456;/&#44277;&#49324;&#44288;&#47144;/&#49444;&#44228;&#51068;&#48152;/&#49444;&#44228;&#51068;&#48152;2/WORK/&#51060;&#54596;&#51116;/&#49444;&#44228;/&#49444;&#44228;&#44288;&#47144;/&#48708;&#51260;&#51109;&#51064;&#49688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&#49885;&#51116;&#51064;&#48512;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BH.DAT\SHEET\ETC\&#44592;&#53440;\BONG-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\data%20(g)\2008&#45380;\&#49444;&#44228;&#51088;&#47308;\2008&#51068;&#50948;&#45824;&#44032;&#54364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7924;&#54788;\WHASUNG\dwg\&#46041;&#49457;\&#46972;&#47704;\&#44396;&#51312;&#44228;&#49328;\&#54868;&#46041;&#44368;\ok\2000\&#45824;&#44396;-&#45824;&#46041;\&#44396;&#51312;&#44228;&#49328;&#49436;\example-1\&#49688;&#51221;\analysis\analysis\temp\4-2&#50976;&#54952;&#542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\d\W-EXCEL\&#49688;&#47049;&#49328;&#52636;&#49436;\&#45824;&#44396;&#51652;&#52380;&#49340;&#49457;APT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4CH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1%20&#49340;&#49457;&#44368;~&#48177;&#45380;&#44368;~&#44257;&#48152;&#51221;&#44368;&#44396;&#44036;%20&#54616;&#52380;&#54872;&#44221;&#51221;&#48708;&#49324;&#50629;\&#54620;&#44397;&#50528;&#45768;\&#51089;&#50629;\&#49436;&#47928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&#46041;&#46160;&#52380;\&#45236;&#50669;\&#48152;&#50900;&#51312;&#44221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&#46041;&#46160;&#52380;\&#45236;&#50669;\&#54644;&#44400;5AP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6041;&#45348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t\C\2001&#45380;\&#45224;&#50577;\&#50504;&#49437;&#51648;&#44396;&#50577;&#49688;&#51109;&#49444;&#52824;\CIVIL\EXCLE\DAT\&#44256;&#50577;&#44288;&#51116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4277;&#47924;&#45812;&#45817;/&#49569;&#51221;&#54840;/Work1/&#49444;&#44228;&#50641;&#49472;/&#54840;&#53588;&#52880;&#49836;&#4403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0896;&#50689;\D\My%20Documents\&#49444;&#44228;&#54028;&#51068;&#47784;&#51020;\&#49444;&#44228;&#54532;&#47196;&#44536;&#47016;\&#51068;&#50948;&#45824;&#44032;&#5436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47924;&#45784;\&#50745;&#51652;&#44400;\&#51652;1&#47532;&#50808;CD&#51228;&#51089;&#50857;\&#51652;1&#47532;&#52572;&#51333;\&#49688;&#47049;\&#44228;&#47329;\1.&#53664;&#44277;\&#50976;&#46041;&#52572;&#51333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51060;&#49849;&#51652;\&#48512;&#45824;&#44277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&#44400;&#54252;\DATA\XLS\DONGA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D\&#45236;&#48512;&#47928;&#49436;\&#44592;&#49457;\&#44228;&#50557;&#48320;&#44221;\&#49444;&#44228;&#48320;&#44221;&#45236;&#50669;&#49436;(&#51652;&#51676;&#52572;&#51333;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t\C\&#54532;&#47196;&#51229;&#53944;\&#54616;&#49688;&#46020;&#51221;&#48708;\&#48708;&#48393;%20&#49340;&#54868;&#47532;\excel\CIVIL\EXCLE\DAT\&#44256;&#50577;&#44288;&#51116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0668;&#44397;\&#49352;%20&#54260;&#45908;\heo_jb\&#45224;&#50952;&#49884;\&#49688;&#47049;(new)\00_10_23&#45224;&#54408;\YOUNGDOC\CIVIL\EXCLE\DAT\&#44288;&#51116;&#47308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1GONGGU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t\C\&#54532;&#47196;&#51229;&#53944;\&#54616;&#49688;&#46020;&#51221;&#48708;\&#49688;&#47049;\CIVIL\EXCLE\DAT\&#44256;&#50577;&#44288;&#51116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1%20&#49340;&#49457;&#44368;~&#48177;&#45380;&#44368;~&#44257;&#48152;&#51221;&#44368;&#44396;&#44036;%20&#54616;&#52380;&#54872;&#44221;&#51221;&#48708;&#49324;&#50629;\2001&#51089;&#50629;\2001&#51077;&#52272;\2001&#51312;&#45804;&#52397;\10-29&#44397;&#46020;38&#54840;&#49440;&#53685;&#47532;&#51648;&#44396;&#50724;&#47476;&#47561;&#52264;&#47196;&#49444;&#52824;&#44277;&#49324;\&#45236;&#50669;&#49436;\&#54620;&#44397;&#50528;&#45768;\&#51089;&#50629;\&#49436;&#47928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junggu\project\My%20Documents\&#51648;&#51216;.&#51648;&#49324;\&#45224;&#51064;&#52380;\&#49444;&#44228;&#49436;\&#48324;&#54364;&#45236;&#50669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&#46041;&#46160;&#52380;\&#45236;&#50669;\BYN\JUNKID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849;&#51649;\&#44277;&#50976;\&#45824;&#50808;&#54028;&#51068;\&#51060;&#49849;&#51652;\&#45824;&#50808;&#54028;&#51068;\&#48512;&#45824;&#4427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SUNG-PZQJW15\&#48516;&#45817;parkview\WINDOWS\&#48148;&#53461;%20&#54868;&#47732;\1&#52264;&#48320;&#44221;&#49444;&#44228;&#49436;\&#50504;&#49328;&#51204;&#52404;&#48516;&#49444;&#44228;&#48320;&#44221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95&#51312;&#44221;&#44277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089;&#50629;2000/&#51077;&#52272;2000/&#44060;&#49688;&#51221;&#47148;/&#44060;&#49688;&#51221;&#47148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2384;\&#44608;&#51452;&#52384;&#44277;&#50976;\&#45800;&#44032;\&#45800;&#44032;&#49328;&#52636;\&#53364;&#47200;&#48288;&#51060;&#49828;\&#53364;&#47200;&#48288;&#51060;&#49828;200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BANDAL/EXCEL/RAHMEN/RAHMEN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1089;&#50629;\&#49692;&#52285;-&#50868;&#50516;\&#49692;&#52285;~&#50868;&#50516;(&#51089;&#50629;)\&#49692;&#52285;&#53664;&#44277;\&#50516;&#44144;(&#49688;&#47049;&#48143;%20&#44396;&#51312;&#44228;&#49328;&#49436;)\&#49688;&#47049;\&#53685;&#47196;\3.5x3.5\&#53685;&#47196;(STA.5+020.000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ejunggu\project\handsome\dwg\&#50900;&#49457;&#50896;&#51088;&#47141;\&#49688;&#47049;\My%20Documents\&#51648;&#51216;.&#51648;&#49324;\&#45224;&#51064;&#52380;\&#49444;&#44228;&#49436;\&#48324;&#54364;&#45236;&#5066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857;&#54840;\C\Data\Old_d\&#50641;&#49472;\KYONGNAM\ULSAN\BIG\&#48372;&#50756;&#44277;&#49324;\&#51077;&#52272;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2\&#45224;&#52380;-&#52397;&#46020;\&#50516;&#44144;&#44277;\&#49688;&#47049;&#49328;&#52636;\&#45432;&#44480;&#51116;&#44396;&#44036;\sta0+140\&#45432;&#44480;&#51116;-2&#47144;&#49688;&#47196;(STA.0+140.00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4805;&#51652;\MY%20DOCUMENTS\&#45824;&#50808;&#54028;&#51068;\&#48512;&#45824;&#442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73;&#49328;&#44368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49569;&#51221;&#54840;\&#49444;&#44228;&#49436;\04&#45380;&#44277;&#49324;&#48156;&#51452;\&#47928;&#49436;&#48169;\&#51221;&#53440;&#44592;&#48169;\&#44592;&#48376;&#49444;&#44228;&#49436;\2004&#45380;&#44592;&#48376;&#49444;&#44228;\&#44592;&#48376;&#49444;&#44228;\2004%20&#44592;&#48376;&#49444;&#44228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3685;&#49888;\D\&#51076;&#48337;&#44397;\My%20Documents\&#50868;&#46041;&#51109;\&#44592;&#53440;\projct\ANSAN\EXL\GONG181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1%20&#49340;&#49457;&#44368;~&#48177;&#45380;&#44368;~&#44257;&#48152;&#51221;&#44368;&#44396;&#44036;%20&#54616;&#52380;&#54872;&#44221;&#51221;&#48708;&#49324;&#50629;\2001&#51089;&#50629;\2001&#51077;&#52272;\2001&#51312;&#45804;&#52397;\10-29&#44397;&#46020;38&#54840;&#49440;&#53685;&#47532;&#51648;&#44396;&#50724;&#47476;&#47561;&#52264;&#47196;&#49444;&#52824;&#44277;&#49324;\&#45236;&#50669;&#49436;\My%20Documents\&#50689;&#51452;&#49884;&#44288;&#45236;%20&#50864;&#54924;&#46020;&#47196;\&#50689;&#51452;&#50864;&#54924;&#46020;&#47196;\&#50689;&#51452;&#46020;&#47196;100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Documents%20and%20Settings\my\My%20Documents\&#45824;&#50896;&#51060;&#49444;&#44228;\2004&#45380;&#46020;%20&#51068;&#50948;&#45824;&#44032;&#54364;(&#54616;&#48152;&#44592;)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88;&#47308;&#48169;\E\&#44053;&#47497;&#49688;&#54644;&#48373;&#44396;.CD\&#50672;&#44257;&#51648;&#44396;\&#46160;&#47497;2&#44368;\&#49688;&#47049;\&#53664;&#44277;\&#52384;&#44144;&#49688;&#47049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50857;&#52268;\&#54620;&#52404;&#45824;&#54028;&#50892;&#54540;\My%20Documents\&#51648;&#51216;.&#51648;&#49324;\&#45224;&#51064;&#52380;\&#49444;&#44228;&#49436;\&#48324;&#54364;&#45236;&#50669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48712;\Project\handsome\dwg\&#50900;&#49457;&#50896;&#51088;&#47141;\&#49688;&#47049;\My%20Documents\&#51648;&#51216;.&#51648;&#49324;\&#45224;&#51064;&#52380;\&#49444;&#44228;&#49436;\&#48324;&#54364;&#45236;&#5066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7924;&#54788;\WHASUNG\dwg\&#46041;&#49457;\&#46972;&#47704;\&#44396;&#51312;&#44228;&#49328;\&#54868;&#46041;&#44368;\ok\&#45824;&#44396;-&#45824;&#46041;\&#44396;&#51312;&#44228;&#49328;&#49436;\&#52572;&#51333;\&#44368;&#45824;\77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7928;&#49436;&#48169;\&#51221;&#53440;&#44592;&#48169;\&#44592;&#48376;&#44277;&#49324;&#49436;&#47448;\&#49884;&#44277;&#44228;&#54925;&#49436;\&#49884;&#44277;&#44228;&#54925;&#49436;(&#44592;&#48376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&#51089;&#50629;\&#49688;&#47049;\RC&#49836;&#46972;&#48652;\&#54620;&#44221;\&#51473;&#49328;&#4436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5433;&#51648;&#44277;&#50896;&#44284;/&#47569;&#51008;&#47932;&#44277;&#44553;&#44284;/2005&#45380;&#44553;&#49688;&#44277;&#49324;&#49444;&#44228;&#49436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IA\00project(2021)\09&#55141;&#50896;(&#51452;&#48320;&#51648;&#50669;)&#51221;&#48708;%20&#44277;&#49324;\&#44228;&#50557;&#49900;&#49324;\&#48155;&#51020;\&#52572;&#51333;\123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IA\00project(2021)\09&#55141;&#50896;(&#51452;&#48320;&#51648;&#50669;)&#51221;&#48708;%20&#44277;&#49324;\&#44228;&#50557;&#49900;&#49324;\2.&#45236;&#50669;&#49436;\&#55141;&#50896;(&#51452;&#48320;&#51648;&#50669;)%20&#51221;&#48708;%20&#48143;%20&#44288;&#47532;&#44277;&#49324;%20(&#51452;&#52264;&#51109;)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KHJ\XLS\RC&#49836;&#46972;&#48652;\&#54620;&#44221;\&#51473;&#49328;&#443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9689;&#55148;\E\MY%20DOCUMENTS\&#51652;&#46041;\&#51064;&#44257;&#44368;\&#51064;&#44257;&#4436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51088;&#47308;&#44277;&#50976;\&#46041;&#50577;&#46041;&#51652;&#51077;&#47196;\&#49688;&#47049;\&#51204;&#52404;&#48516;-&#52572;&#51333;\Book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9892;&#47925;\&#47196;&#52972;%20&#46356;&#49828;&#53356;%20(d)\My%20Documents\&#50641;&#49472;&#50896;&#48376;\&#48176;&#49688;&#44277;\&#48149;&#44592;&#49324;-&#47732;&#4831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928;&#51221;&#53441;\2003&#47560;&#54252;\&#49457;&#49328;&#52488;&#44368;&#50808;\&#49457;&#49328;&#52488;&#44368;&#50808;2&#44060;&#4954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_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WORK/&#44221;&#52632;&#49440;/P2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9689;&#55148;\E\My%20Documents\&#51652;&#46041;\&#51652;&#51204;&#44368;\&#51652;&#51204;&#443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t\C\WORK\EXL%20FILE\&#54868;&#49457;&#49884;\&#49933;&#54617;&#47532;\CIVIL\EXCLE\DAT\&#44256;&#50577;&#44288;&#5111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952;&#51473;\&#54952;&#51473;&#51060;project\My%20Documents\&#44592;&#53440;\projct\ANSAN\EXL\GONG181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44396;&#49457;&#44256;&#46321;&#54617;&#44368;0203\&#49688;&#47049;&#49328;&#52636;(EXCEL)\My%20Documents\&#44592;&#53440;\projct\ANSAN\EXL\GONG181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77;&#51061;_&#44608;&#51456;&#48124;\2005\Documents%20and%20Settings\&#49457;&#51204;&#44148;&#49444;\&#48148;&#53461;%20&#54868;&#47732;\&#51089;&#50629;&#51473;\&#50689;&#54868;&#46041;407-2&#50526;&#46020;&#47196;&#51221;&#48708;&#50808;\2005&#45380;&#44277;&#49324;&#51068;&#50948;&#45824;&#44032;(&#52572;&#51333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8512;&#55148;\&#44277;&#50976;&#54260;&#45908;\WINDOWS\&#48148;&#53461;%20&#54868;&#47732;\&#44277;&#50976;&#54260;&#45908;\&#50672;&#4420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9689;&#55148;\E\MY%20DOCUMENTS\&#51652;&#46041;\&#51064;&#44257;&#44368;\&#51064;&#44257;&#44368;&#49345;&#4851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9900;&#50948;&#48372;&#51089;&#50629;&#48169;/&#54532;&#47196;&#44536;&#47016;/&#44368;&#45824;&#50745;&#48317;/&#44368;&#45824;-&#50745;&#4831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PI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9900;&#50948;&#48372;&#51089;&#50629;&#48169;/&#54532;&#47196;&#44536;&#47016;/&#44368;&#45824;&#50745;&#48317;/djdg_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221;&#54840;\&#49352;&#44284;&#50629;\&#54532;&#47196;&#51229;&#53944;\&#49688;&#54644;&#48373;&#44396;\&#49688;&#47049;\JB-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ILWIDAG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508;&#51221;\&#44552;&#44053;&#55092;&#44172;&#49548;\&#44552;&#44053;&#49688;&#47049;\&#44396;&#51312;&#47932;&#44277;\&#54364;&#51648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1%20&#49340;&#49457;&#44368;~&#48177;&#45380;&#44368;~&#44257;&#48152;&#51221;&#44368;&#44396;&#44036;%20&#54616;&#52380;&#54872;&#44221;&#51221;&#48708;&#49324;&#50629;\WORK\&#44592;&#55141;-&#46041;&#53444;\HK-Phil-ki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0668;&#44397;\&#49352;%20&#54260;&#45908;\1_WORK\9811&#51060;&#54980;\DAE-GU\EXCEL\HAN_KUK\&#44288;&#47196;&#44032;&#49884;&#49444;&#49688;&#47049;&#49328;&#52636;&#4943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dori\c\SE0-DWG\&#52404;&#50977;\XLS\ALL-XLS\ULSAN\PRI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WINDOWS\9605G\DS-LO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ur-li0dokp1n6\&#54364;&#51456;ec(&#51452;)\&#49444;&#44228;&#44288;&#47144;&#51088;&#47308;\&#44397;&#52384;&#45432;&#47049;&#51652;&#50669;&#54872;&#49849;&#53685;&#47196;&#49444;&#44228;(9-910&#44277;&#44396;)\&#44592;&#48376;&#51088;&#47308;\&#44277;&#49324;&#48708;&#45236;&#50669;&#49436;\&#49688;&#47049;&#49328;&#5263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JECT\LOAD\28LINE\HWP\LOAD\KH\HWP\OUT\Y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Lhs\OUT\Y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WORK/&#49345;&#48512;/steel/quantity/&#54665;&#52492;1&#44368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KHJ\XLS\RC&#49836;&#46972;&#48652;\&#54620;&#44221;\&#51473;&#49328;&#4436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hdd4\My%20Documents\PERSONAL\Q-ty-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B\700\740\742\&#44396;&#51312;&#44160;&#53664;&#49436;\&#46020;&#47196;&#44277;&#49324;\&#54633;&#46041;&#54924;&#51032;\&#54924;&#51032;96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2384;\&#44608;&#51452;&#52384;&#44277;&#50976;\01-project\ST\&#45225;&#54408;\2002\&#49437;&#47548;&#49324;&#51077;&#44396;&#50808;%2010&#44060;&#49548;%20&#51452;&#48124;&#49689;&#50896;&#49324;&#50629;%20&#49892;&#49884;&#49444;&#44228;\&#50024;&#48708;&#49828;\XLSDAT\2&#44396;&#44036;%20&#49688;&#47049;\&#49688;&#4704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9464;&#47448;&#49324;&#44144;&#47532;/&#49688;&#46020;&#51068;&#50948;&#45824;&#44032;(&#52572;&#51333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49692;\&#45824;&#51204;%20EXPO\hb\&#49340;&#49328;1&#51648;&#44396;(&#49892;&#49884;)\&#51452;&#44277;&#49688;&#47049;\&#51068;&#50948;&#45824;&#44032;98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TEST\&#51473;&#49328;&#4436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TEST\&#51473;&#49328;&#44368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01;&#49888;pc\&#49324;&#51109;&#45784;\Documents%20and%20Settings\HSPC\Local%20Settings\Temp\_AZTMP11_\My%20Documents\Book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5148;&#51456;\&#44148;&#49444;&#44368;&#53685;&#48512;&#50516;\Office\&#48149;&#44592;&#49324;%20&#51089;&#50629;&#50857;\DATA\MR-BAB\&#50641;&#49472;DATA\2.&#53664;&#44277;\&#48149;&#44592;&#49324;-&#45800;&#50948;&#49688;&#4704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Office\&#48149;&#44592;&#49324;%20&#51089;&#50629;&#50857;\DATA\MR-BAB\&#50641;&#49472;DATA\2.&#53664;&#44277;\&#48149;&#44592;&#49324;-&#45800;&#50948;&#49688;&#4704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KHJ\XLS\DATA\&#51473;&#49328;&#4436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KHJ\XLS\DATA\&#51473;&#49328;&#44368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292;&#44221;&#54840;\00_&#54788;&#51116;&#51652;&#54665;\&#44277;&#50976;&#48169;\&#44060;&#47029;&#44277;&#49324;&#48708;\1.&#48376;&#52404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55148;\E\&#44277;&#50976;&#48169;\(01.04.00)&#54924;&#52380;&#49548;&#46020;&#51021;\XLS\2&#44396;&#44036;\CIVIL\EXCLE\DAT\&#44256;&#50577;&#44288;&#51116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1%20&#49340;&#49457;&#44368;~&#48177;&#45380;&#44368;~&#44257;&#48152;&#51221;&#44368;&#44396;&#44036;%20&#54616;&#52380;&#54872;&#44221;&#51221;&#48708;&#49324;&#50629;\WINDOWS\Temporary%20Internet%20Files\Content.IE5\HRS3WTEQ\Regen(&#51064;&#52380;)\Valuation%20Report%20(&#51064;&#52380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864;&#49453;\&#49352;%20&#48380;&#47464;%20(E)\&#50885;&#52380;&#51221;&#47532;&#54028;&#51068;\&#49688;&#47049;&#49328;&#52636;\02&#44288;&#47196;&#49688;&#47049;\2&#45800;&#44228;\14-2&#45800;&#44228;&#50976;&#47049;&#44228;&#49892;&#49688;&#4704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3469;\D\excel&#51088;&#47308;\&#54364;&#51456;&#53440;&#5107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92;&#50528;\&#52572;&#51333;&#54028;&#51068;&#52712;&#54633;\2003.03%20&#46020;&#51068;&#51228;&#50808;2&#44060;&#49548;\&#44048;&#46021;&#49688;&#51221;&#48516;(0530)\&#49688;&#47049;&#49328;&#52636;&#49436;(0603)\&#46160;&#47497;&#51228;\01-&#46041;&#52397;&#49352;&#47560;&#51012;1&#44368;(&#51068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4277;&#49324;&#48156;&#51452;/&#49444;&#44228;&#52280;&#44256;/&#49688;&#46020;&#51068;&#50948;&#45824;&#44032;(&#52572;&#51333;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SOI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_KIM\&#45824;&#51204;%20EXPO\My%20Documents\&#44592;&#53440;\projct\ANSAN\EXL\GONG181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2\d\EXCEL\&#45909;&#49457;&#50668;&#45824;\WINDOWS\Personal\&#44396;&#50516;&#51473;&#54617;&#44368;\&#49688;&#47049;&#51665;&#44228;&#54364;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SI\4GONGGU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2\d\EXCEL\&#45909;&#49457;&#50668;&#45824;\&#51333;&#49440;&#51060;&#44732;\AHN\&#51453;&#51204;&#47532;%20&#51473;&#50521;&#50500;&#54028;&#53944;\&#50641;&#49472;\&#51453;&#51204;&#47532;&#49688;&#47049;&#49328;&#52636;&#49436;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4508;&#54617;\D\&#44508;&#54616;&#44592;\neoexdada\&#45909;&#49457;&#50668;&#45824;\&#51333;&#49440;&#51060;&#44732;\AHN\&#51453;&#51204;&#47532;%20&#51473;&#50521;&#50500;&#54028;&#53944;\&#50641;&#49472;\&#51453;&#51204;&#47532;&#49688;&#47049;&#49328;&#52636;&#49436;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0\databank\DATA\DAEJU\DJ-&#50745;&#4831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51652;\&#49436;&#50872;&#52397;\GUJO-PRO\&#49688;&#47049;\&#52280;&#44256;&#51088;&#47308;\&#49688;&#47049;&#52572;&#51333;\&#49688;&#47049;\tem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55148;\2002-PRO\&#50857;&#51064;&#44396;&#44040;&#49892;&#49884;&#49444;&#44228;\My%20Documents\&#54217;&#52285;&#44036;&#51060;&#49345;&#49688;&#46020;\&#49345;&#49688;D100&#53664;&#44277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2005/2005&#44277;&#49324;&#49444;&#44228;/2005&#45380;&#44553;&#49688;&#44277;&#49324;&#49444;&#44228;&#4943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&#49688;&#47785;&#45936;&#51060;&#53440;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688;&#47785;&#51068;&#50948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&#49569;&#45796;&#44216;\&#49444;&#44228;&#49436;\2006&#45380;\&#50896;&#52380;&#46041;&#51452;&#48124;&#55092;&#49885;&#44277;&#44036;&#49444;&#52824;(&#53945;&#49688;&#49884;&#52293;)\&#51452;&#48124;&#55092;&#49885;&#44277;&#44036;&#49444;&#52824;&#44277;&#49324;%20&#48320;&#44221;\&#47588;&#53444;&#46041;254(&#48320;&#44221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LJK-EX~1/&#48152;&#50900;&#51312;&#4422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ADISE\&#51201;&#44201;\&#54620;&#44397;&#50528;&#45768;\&#51089;&#50629;\&#49436;&#4792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21;&#49689;\C\My%20Documents\&#51453;&#51204;&#51648;&#44396;\&#44032;&#50517;&#51109;\&#44032;&#50517;&#51109;%20&#49688;&#47049;&#49328;&#5263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ILWIDAG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55148;\2002-PRO\&#50857;&#51064;&#44396;&#44040;&#49892;&#49884;&#49444;&#44228;\My%20Documents\&#51228;&#51452;&#50724;&#46972;\&#49345;&#49688;\&#44277;&#44592;&#48320;&#49892;&#49688;&#47049;&#49328;&#52636;-&#48176;&#4968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54984;\USER\&#49888;&#44396;&#51333;&#54633;&#44148;&#49444;\&#44148;&#49444;&#45236;&#50669;\&#44148;&#49444;&#45236;&#50669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1652;4\C\My%20Documents\&#51228;&#51452;&#50724;&#46972;\&#49345;&#49688;\&#44277;&#44592;&#48320;&#49892;&#49688;&#47049;&#49328;&#52636;-&#48176;&#49688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89;&#53685;&#49436;&#48512;&#47196;%20&#54616;&#49688;&#46020;%20&#51221;&#48708;&#44277;&#49324;/&#44277;&#49324;&#48156;&#51452;/&#49444;&#44228;&#52280;&#44256;/&#49688;&#46020;&#51068;&#50948;&#45824;&#44032;(&#47932;&#54392;&#44592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EX\&#53664;&#47785;&#51068;&#5094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7928;&#49437;\&#54532;&#47196;&#51229;&#53944;\&#51060;&#51333;&#50896;data\excel-data\&#45909;&#50976;&#49328;\&#48176;&#49688;&#44277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WOOK\&#50641;&#49828;&#54252;\hb\&#49340;&#49328;1&#51648;&#44396;(&#49892;&#49884;)\&#51452;&#44277;&#49688;&#47049;\&#51068;&#50948;&#45824;&#44032;98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9688;&#50896;\DATA\acaddata\2001&#51089;&#50629;\&#46020;&#50864;&#48120;&#51088;&#44161;\&#49436;&#49345;&#47732;&#49884;&#44032;&#51648;&#51064;&#46020;&#44277;&#49324;&#49436;&#48708;&#49828;\6.&#48512;&#45824;&#49884;&#49444;&#4427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\data%20(g)\2008&#45380;\&#50629;&#52404;&#48324;\&#44397;&#46020;\&#51652;&#50504;&#46041;525-3&#48264;&#51648;&#54616;&#49688;&#46020;&#44277;&#49324;\&#50504;&#45397;&#46041;180-128&#54616;&#49688;&#44288;&#44277;&#49324;&#51068;&#50948;&#45824;&#44032;&#54364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Book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3468;&#54840;\C\ex-data\&#44592;&#53440;&#51088;&#47308;\&#44221;&#50689;&#49345;&#53468;\00&#44221;&#50689;&#51201;&#44201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WS6-&#44277;&#53685;\SU\DAT\DATA\WAN-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0616;\9.&#44221;&#48512;&#44256;&#49549;&#46020;\LJK-LAST\TOWER\&#48169;&#5050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5224;&#44305;ENG\&#51061;&#49328;&#49884;\&#47784;&#54788;&#46041;\&#49688;&#47049;&#49328;&#52636;&#49436;\&#44288;&#51060;&#49444;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2;&#52384;\&#44608;&#51452;&#52384;&#44277;&#50976;\01-project\2001&#45380;\&#50577;&#44396;&#44400;\&#44032;&#50724;&#51089;&#51648;&#44396;\&#49688;&#47049;\1&#52397;&#49328;&#47732;\&#49688;&#47049;\CIVIL\EXCLE\DAT\&#44256;&#50577;&#44288;&#5111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51060;&#49849;&#51652;\&#45824;&#50808;&#54028;&#51068;\&#48512;&#45824;&#44277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457;&#50689;\D\My%20Documents\&#50504;&#49328;01-1\2&#52264;&#45380;%20&#45236;&#50669;\1&#52264;&#48320;&#44221;&#49444;&#44228;&#49436;\&#50504;&#49328;&#51204;&#52404;&#48516;&#49444;&#44228;&#48320;&#44221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SUNG-PZQJW15\&#48516;&#45817;parkview\&#48516;&#45817;&#54028;&#53356;&#48624;\&#47928;&#49436;\&#44277;&#51221;&#54364;\&#51312;&#50857;&#50864;&#51032;&#48169;\Excel\&#53468;&#44305;\&#45909;&#50864;&#49340;&#44144;&#47532;\&#46020;&#44553;&#45236;&#50669;(&#48320;&#44221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952;&#51473;\&#47196;&#52972;%20&#46356;&#49828;&#53356;%20(d)\&#45824;&#50808;&#54028;&#51068;\&#51060;&#49849;&#51652;\&#45824;&#50808;&#54028;&#51068;\&#48512;&#45824;&#4427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1\data%20(E)\Documents%20and%20Settings\Administrator\My%20Documents\2008&#45380;\&#50629;&#52404;&#48324;\&#44397;&#46020;\&#51652;&#50504;&#46041;525-3&#48264;&#51648;&#54616;&#49688;&#46020;&#44277;&#49324;\0121&#51652;&#50504;&#46041;525-3&#48264;&#51648;&#54616;&#49688;&#46020;&#44277;&#49324;(&#51060;&#44592;&#51312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Startup" Target="acaddata/2001&#51089;&#50629;/&#46020;&#50864;&#48120;&#51088;&#44161;/&#49436;&#49345;&#47732;&#49884;&#44032;&#51648;&#51064;&#46020;&#44277;&#49324;&#49436;&#48708;&#49828;/&#53664;&#442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동표"/>
      <sheetName val="TJP"/>
      <sheetName val="증감액"/>
      <sheetName val="사토계산"/>
      <sheetName val="변경운반량계산"/>
      <sheetName val="증감현황"/>
      <sheetName val="1TL종점(1)"/>
      <sheetName val="1TL종점(2)"/>
      <sheetName val="2TL시점(1)"/>
      <sheetName val="2TL시점(2)"/>
      <sheetName val="5+580"/>
      <sheetName val="차액보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산출1"/>
      <sheetName val="단가산출2"/>
      <sheetName val="일위대가"/>
      <sheetName val="."/>
    </sheetNames>
    <sheetDataSet>
      <sheetData sheetId="0"/>
      <sheetData sheetId="1"/>
      <sheetData sheetId="2"/>
      <sheetData sheetId="3">
        <row r="209">
          <cell r="S209">
            <v>5995</v>
          </cell>
        </row>
        <row r="211">
          <cell r="S211">
            <v>2261.69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단가산출2"/>
      <sheetName val="중기사용료산출근거"/>
      <sheetName val="단가산출1"/>
      <sheetName val="단가 및 재료비"/>
      <sheetName val="중기사용료"/>
      <sheetName val="일위대가"/>
      <sheetName val="관공일위대가"/>
      <sheetName val="포장산출"/>
      <sheetName val="m당집계표토목"/>
      <sheetName val="m당집계표관공"/>
      <sheetName val="m당비교표"/>
      <sheetName val="터파기단가표"/>
      <sheetName val="이름표1"/>
      <sheetName val="이름표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51">
          <cell r="AP351">
            <v>385</v>
          </cell>
        </row>
        <row r="352">
          <cell r="AQ352">
            <v>142</v>
          </cell>
        </row>
        <row r="353">
          <cell r="AR353">
            <v>169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INPUT DATA (2)"/>
      <sheetName val="단면 (2)"/>
      <sheetName val="BOX본체수량 (2)"/>
      <sheetName val="BOX토공 (2)"/>
      <sheetName val="Sheet13"/>
      <sheetName val="Sheet14"/>
      <sheetName val="Sheet15"/>
      <sheetName val="Sheet16"/>
      <sheetName val="도장수량(하1)"/>
      <sheetName val="주형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양수장(기계)"/>
      <sheetName val="간선계산"/>
      <sheetName val="기초공"/>
      <sheetName val="기둥(원형)"/>
      <sheetName val="D-3109"/>
      <sheetName val="산출근거"/>
      <sheetName val="ABUT수량-A1"/>
      <sheetName val="투찰"/>
      <sheetName val="2.단면가정 "/>
      <sheetName val="A-4"/>
      <sheetName val="공문"/>
      <sheetName val="INPUT"/>
      <sheetName val="노임이"/>
      <sheetName val="JUCKEYK"/>
      <sheetName val="공사비예산서(토목분)"/>
      <sheetName val="다곡2교"/>
      <sheetName val="COPING"/>
      <sheetName val="포장복구집계"/>
      <sheetName val="수로교총재료집계"/>
      <sheetName val="BOX-E"/>
      <sheetName val="실행철강하도"/>
      <sheetName val="유림골조"/>
      <sheetName val="교각계산"/>
      <sheetName val="북방3터널"/>
      <sheetName val="관로"/>
      <sheetName val="BQ List"/>
      <sheetName val="PipWT"/>
      <sheetName val="경비"/>
      <sheetName val="요율"/>
      <sheetName val="자재대"/>
      <sheetName val="공사내역"/>
      <sheetName val="000000"/>
      <sheetName val="ETC"/>
      <sheetName val="수로BOX(시점부)"/>
      <sheetName val="도색집계"/>
      <sheetName val="Sheet3"/>
      <sheetName val="Sheet1"/>
      <sheetName val="관로토공집계표"/>
      <sheetName val="데이타"/>
      <sheetName val="DATA"/>
      <sheetName val="#REF"/>
      <sheetName val="data_dci"/>
      <sheetName val="data_mci"/>
      <sheetName val="behind"/>
      <sheetName val="Main"/>
      <sheetName val="1.설계조건"/>
      <sheetName val="인건비"/>
      <sheetName val="품셈"/>
      <sheetName val="입찰안"/>
      <sheetName val="기성2"/>
      <sheetName val="BID"/>
      <sheetName val="CABLE SIZE-3"/>
      <sheetName val="교각1"/>
      <sheetName val="ASP포장"/>
      <sheetName val="SLIDES"/>
      <sheetName val="단가 및 재료비"/>
      <sheetName val="집수정"/>
      <sheetName val="날1"/>
      <sheetName val="장문교(대전)"/>
      <sheetName val="원내역"/>
      <sheetName val="중기비"/>
      <sheetName val="전계가"/>
      <sheetName val="반중력식옹벽"/>
      <sheetName val="총괄"/>
      <sheetName val="내역"/>
      <sheetName val="기둥"/>
      <sheetName val="저판(버림100)"/>
      <sheetName val="진주방향"/>
      <sheetName val="5CHBDC"/>
      <sheetName val="배수내역 (2)"/>
      <sheetName val="자재단가"/>
      <sheetName val="AC포장수량"/>
      <sheetName val="도장수량"/>
      <sheetName val="전차선로 물량표"/>
      <sheetName val="자재단가비교표"/>
      <sheetName val="가정단면"/>
      <sheetName val=" 상부공통집계(총괄)"/>
      <sheetName val="INPUT_DATA_(2)"/>
      <sheetName val="단면_(2)"/>
      <sheetName val="BOX본체수량_(2)"/>
      <sheetName val="BOX토공_(2)"/>
      <sheetName val="설계조건"/>
      <sheetName val="내역서"/>
      <sheetName val="점수계산1-2"/>
      <sheetName val="96보완계획7.12"/>
      <sheetName val="전신환매도율"/>
      <sheetName val="준검 내역서"/>
      <sheetName val="상수도토공집계표"/>
      <sheetName val="3.공통공사대비"/>
      <sheetName val="Sheet1 (2)"/>
      <sheetName val="일위대가"/>
      <sheetName val="공통가설"/>
      <sheetName val="부서현황"/>
      <sheetName val="소업1교"/>
      <sheetName val="2000.11월설계내역"/>
      <sheetName val="제-노임"/>
      <sheetName val="제직재"/>
      <sheetName val="양수장내역"/>
      <sheetName val="산출서양식01"/>
      <sheetName val="별표집계"/>
      <sheetName val="단가조사"/>
      <sheetName val="1호맨홀토공"/>
      <sheetName val="집계"/>
      <sheetName val="기본일위"/>
      <sheetName val="패널"/>
      <sheetName val="직노"/>
      <sheetName val="내역서2안"/>
      <sheetName val="실행내역"/>
      <sheetName val="6PILE  (돌출)"/>
      <sheetName val="EQUIP-H"/>
      <sheetName val="SLAB&quot;1&quot;"/>
      <sheetName val="변경집계표"/>
      <sheetName val="일위대가목차"/>
      <sheetName val="대비"/>
      <sheetName val="AS복구"/>
      <sheetName val="중기터파기"/>
      <sheetName val="변수값"/>
      <sheetName val="중기상차"/>
      <sheetName val="ACUNIT"/>
      <sheetName val="포장공"/>
      <sheetName val="B부대공"/>
      <sheetName val="표지"/>
      <sheetName val="노임단가"/>
      <sheetName val="수목단가"/>
      <sheetName val="시설수량표"/>
      <sheetName val="시설일위"/>
      <sheetName val="식재수량표"/>
      <sheetName val="식재일위"/>
      <sheetName val="일위목록"/>
      <sheetName val="현장관리비내역서"/>
      <sheetName val="옹벽1"/>
      <sheetName val="건식PD설치현황표"/>
      <sheetName val="단가목록"/>
      <sheetName val="Sheet2"/>
      <sheetName val="총괄집계 "/>
      <sheetName val="기흥하도용"/>
      <sheetName val="금액내역서"/>
      <sheetName val="말뚝설계"/>
      <sheetName val="물질수지(2011)"/>
      <sheetName val="화산경계"/>
      <sheetName val="AAA"/>
      <sheetName val="전기일위대가"/>
      <sheetName val="장비가동"/>
      <sheetName val="CODE"/>
      <sheetName val="타공종이기"/>
      <sheetName val="예가표"/>
      <sheetName val="국공유지및사유지"/>
      <sheetName val="8.PILE  (돌출)"/>
      <sheetName val="공사비총괄"/>
      <sheetName val="주beam"/>
      <sheetName val="전체도급"/>
      <sheetName val="현장관리비 산출내역"/>
      <sheetName val="부대내역"/>
      <sheetName val="SLAB근거-1"/>
      <sheetName val="guard(mac)"/>
      <sheetName val="CTEMCOST"/>
      <sheetName val="내역서(총)"/>
      <sheetName val="I.설계조건"/>
      <sheetName val="2F 회의실견적(5_14 일대)"/>
      <sheetName val="ITEM"/>
      <sheetName val="CONCRETE"/>
      <sheetName val="하수급견적대비"/>
      <sheetName val="공사비증감"/>
      <sheetName val="주방환기"/>
      <sheetName val="철근량"/>
      <sheetName val="데리네이타현황"/>
      <sheetName val="2_단면가정_"/>
      <sheetName val="1_설계조건"/>
      <sheetName val="CABLE_SIZE-3"/>
      <sheetName val="BQ_List"/>
      <sheetName val="배수내역_(2)"/>
      <sheetName val="단가_및_재료비"/>
      <sheetName val="단면가정"/>
      <sheetName val="기계내역"/>
      <sheetName val="청천내"/>
      <sheetName val="98지급계획"/>
      <sheetName val="세부내역(직접인건비)"/>
      <sheetName val="6.교좌면보강"/>
      <sheetName val="토사(PE)"/>
      <sheetName val="DATE"/>
      <sheetName val="7단가"/>
      <sheetName val="ⴭⴭⴭⴭⴭ"/>
      <sheetName val="노임"/>
      <sheetName val="중기"/>
      <sheetName val="제수변수량"/>
      <sheetName val="공기변수량"/>
      <sheetName val="지급자재"/>
      <sheetName val="공정양식(원본)"/>
      <sheetName val="산출2-기기동력"/>
      <sheetName val="일위대가표"/>
      <sheetName val="U-TYPE(1)"/>
      <sheetName val="상행선"/>
      <sheetName val="106C0300"/>
      <sheetName val="수문일1"/>
      <sheetName val="R.C RAHMEN 해석"/>
      <sheetName val="본체 설 계"/>
      <sheetName val="일위대가(계측기설치)"/>
      <sheetName val="원가계산서"/>
      <sheetName val="입력자료(노무비)"/>
      <sheetName val="투찰내역"/>
      <sheetName val="집계표"/>
      <sheetName val="신공항A-9(원가수정)"/>
      <sheetName val="기본DATA"/>
      <sheetName val="예정(3)"/>
      <sheetName val="동원(3)"/>
      <sheetName val="횡배수관"/>
      <sheetName val="설직재-1"/>
      <sheetName val="말뚝지지력산정"/>
      <sheetName val="Sheet6"/>
      <sheetName val="마산방향"/>
      <sheetName val="자금청구"/>
      <sheetName val="경비2내역"/>
      <sheetName val="Sheet4"/>
      <sheetName val="갑지(추정)"/>
      <sheetName val="INPUT-DATA"/>
      <sheetName val="일  위  대  가  목  록"/>
      <sheetName val="옹벽"/>
      <sheetName val="수량산출"/>
      <sheetName val="공사비내역"/>
      <sheetName val="구리토평1전기"/>
      <sheetName val="공사비집계"/>
      <sheetName val="1-1"/>
      <sheetName val="카메라"/>
      <sheetName val="4)유동표"/>
      <sheetName val="갑지1"/>
      <sheetName val="기초INPUT"/>
      <sheetName val="내역서적용수량"/>
      <sheetName val="낙석방지망현황"/>
      <sheetName val="말뚝기초(안정검토)-외측"/>
      <sheetName val="Y-WORK"/>
      <sheetName val="플랜트 설치"/>
      <sheetName val="본체"/>
      <sheetName val="2000전체분"/>
      <sheetName val="2000년1차"/>
      <sheetName val="적용단위길이"/>
      <sheetName val="2.단면가정"/>
      <sheetName val="안정검토"/>
      <sheetName val="노원열병합  건축공사기성내역서"/>
      <sheetName val="관음목장(제출용)자105인97.5"/>
      <sheetName val="DANGA"/>
      <sheetName val="AS포장복구 "/>
      <sheetName val="CVT산정"/>
      <sheetName val="협의단가"/>
      <sheetName val="주빔의 설계"/>
      <sheetName val="입력DATA"/>
      <sheetName val="바닥판"/>
      <sheetName val="설계개요"/>
      <sheetName val="BOX단위철근"/>
      <sheetName val="배수통관(좌)"/>
      <sheetName val="CCTV내역서"/>
      <sheetName val="SG"/>
      <sheetName val="자료"/>
      <sheetName val="TOT"/>
      <sheetName val="낙찰표"/>
      <sheetName val="품셈TABLE"/>
      <sheetName val="용산1(해보)"/>
      <sheetName val="DATA 입력란"/>
      <sheetName val="총괄표"/>
      <sheetName val="설계명세서(선로)"/>
      <sheetName val="98수문일위"/>
      <sheetName val="4.장비손료"/>
      <sheetName val="2BOX본체"/>
      <sheetName val="구조물포장"/>
      <sheetName val="뚝토공"/>
      <sheetName val="총괄내역서"/>
      <sheetName val="원가"/>
      <sheetName val="INPUT_DATA_(2)1"/>
      <sheetName val="단면_(2)1"/>
      <sheetName val="BOX본체수량_(2)1"/>
      <sheetName val="BOX토공_(2)1"/>
      <sheetName val="2_단면가정_1"/>
      <sheetName val="BQ_List1"/>
      <sheetName val="단가_및_재료비1"/>
      <sheetName val="터파기및재료"/>
      <sheetName val="최적단면"/>
      <sheetName val="오수관"/>
      <sheetName val="오수관토공"/>
      <sheetName val="EACT10"/>
      <sheetName val="3BL공동구 수량"/>
      <sheetName val="개요"/>
      <sheetName val="SLAB"/>
      <sheetName val="CON포장수량"/>
      <sheetName val="Sheet5"/>
      <sheetName val="취수탑"/>
      <sheetName val="배수갑문"/>
      <sheetName val="반중력식옹벽3.5"/>
      <sheetName val="BOX형 교대"/>
      <sheetName val="1.설계기준"/>
      <sheetName val="백호우계수"/>
      <sheetName val="코드표"/>
      <sheetName val="단위수량"/>
      <sheetName val="산출내역서집계표"/>
      <sheetName val="조경"/>
      <sheetName val="보현동3교종점측"/>
      <sheetName val="도장"/>
      <sheetName val="I一般比"/>
      <sheetName val="경비실"/>
      <sheetName val="우수"/>
      <sheetName val="P4-C"/>
      <sheetName val="날개벽수량표"/>
      <sheetName val="정부노임단가"/>
      <sheetName val="갑지"/>
      <sheetName val="표준계약서"/>
      <sheetName val="본사S"/>
      <sheetName val="설산1.나"/>
      <sheetName val="목동1절주.bh01"/>
      <sheetName val="고유코드_설계"/>
      <sheetName val="COVER"/>
      <sheetName val="토공사"/>
      <sheetName val="Ⅴ-2.공종별내역"/>
      <sheetName val="combi(wall)"/>
      <sheetName val="판"/>
      <sheetName val="재료집계(분수관)"/>
      <sheetName val="BQMPALOC"/>
      <sheetName val="토적표"/>
      <sheetName val="재료"/>
      <sheetName val="INPUT(덕도방향-시점)"/>
      <sheetName val="¿Á¿Üµî½Å¼³"/>
      <sheetName val="TEL"/>
      <sheetName val="5.정산서"/>
      <sheetName val="고창방향"/>
      <sheetName val="전체제잡비"/>
      <sheetName val="제수"/>
      <sheetName val="공기"/>
      <sheetName val="산출근거1"/>
      <sheetName val="96까지"/>
      <sheetName val="97년"/>
      <sheetName val="98이후"/>
      <sheetName val="sw1"/>
      <sheetName val="NOMUBI"/>
      <sheetName val="찍기"/>
      <sheetName val="ERECIN"/>
      <sheetName val="건축내역"/>
      <sheetName val="우수공"/>
      <sheetName val="설계예산2"/>
      <sheetName val="안산기계장치"/>
      <sheetName val="적격분석"/>
      <sheetName val="Pier 3"/>
      <sheetName val="가로등기초"/>
      <sheetName val="HANDHOLE(2)"/>
      <sheetName val="PSV"/>
      <sheetName val="시설물"/>
      <sheetName val="토공계산서(부체도로)"/>
      <sheetName val="이기(집계)"/>
      <sheetName val="가시설(TYPE-A)"/>
      <sheetName val="1-1평균터파기고(1)"/>
      <sheetName val="40총괄"/>
      <sheetName val="40집계"/>
      <sheetName val="방음벽기초"/>
      <sheetName val="좌측"/>
      <sheetName val="자재조서"/>
      <sheetName val="포장수량집계"/>
      <sheetName val="골재산출"/>
      <sheetName val="가격조사서"/>
      <sheetName val="단가산출2"/>
      <sheetName val="슬래브"/>
      <sheetName val="공사개요"/>
      <sheetName val="02자재"/>
      <sheetName val="전기"/>
      <sheetName val="VXXXXXXX"/>
      <sheetName val="수안보-MBR1"/>
      <sheetName val="청주-교대(A1)"/>
      <sheetName val="D-623D"/>
      <sheetName val="CAL"/>
      <sheetName val="c_balju"/>
      <sheetName val="단가표"/>
      <sheetName val="적용환율"/>
      <sheetName val="252K444"/>
      <sheetName val="공주방향"/>
      <sheetName val="변경현황"/>
      <sheetName val="markup"/>
      <sheetName val="JOIN(2span)"/>
      <sheetName val="철근량산정및사용성검토"/>
      <sheetName val="wall"/>
      <sheetName val="준검_내역서"/>
      <sheetName val="경영상태"/>
      <sheetName val="석"/>
      <sheetName val="5.단면설계"/>
      <sheetName val="내역및총괄"/>
      <sheetName val="정렬"/>
      <sheetName val="1호인버트수량"/>
      <sheetName val="전체내역"/>
      <sheetName val="노무비"/>
      <sheetName val="FB25JN"/>
      <sheetName val="총수량집계표"/>
      <sheetName val="전신"/>
      <sheetName val="유동표"/>
      <sheetName val="건축공사"/>
      <sheetName val="내역표지"/>
      <sheetName val="일반전기"/>
      <sheetName val="전체_1설계"/>
      <sheetName val="맨홀토공(3)"/>
      <sheetName val="식재가격"/>
      <sheetName val="식재총괄"/>
      <sheetName val="단가산출"/>
      <sheetName val="차액보증"/>
      <sheetName val="수목데이타 "/>
      <sheetName val="수목표준대가"/>
      <sheetName val="수량산출서"/>
      <sheetName val="교대(A1-A2)"/>
      <sheetName val="출자한도"/>
      <sheetName val="이토변실(A3-LINE)"/>
      <sheetName val="더돋기량"/>
      <sheetName val="합계금액"/>
      <sheetName val="자재 집계표"/>
      <sheetName val="재집"/>
      <sheetName val="직재"/>
      <sheetName val="언양휴게소배수관 흄관설치"/>
      <sheetName val="노안2지구총(시행계획)"/>
      <sheetName val="유효폭의 계산"/>
      <sheetName val="내역서(기성청구)"/>
      <sheetName val="토공"/>
      <sheetName val="옹벽철근"/>
      <sheetName val="도급"/>
      <sheetName val="인사자료총집계"/>
      <sheetName val="Sheet17"/>
      <sheetName val="경성자금"/>
      <sheetName val="삼성전기"/>
      <sheetName val="97년 추정"/>
      <sheetName val="토 목"/>
      <sheetName val="차선도색현황"/>
      <sheetName val="P5"/>
      <sheetName val="P6"/>
      <sheetName val="P7"/>
      <sheetName val="P8"/>
      <sheetName val="P14"/>
      <sheetName val="unit 4"/>
      <sheetName val="2.계약외추가비계물량"/>
      <sheetName val="3.지하층끊어치기라스물량"/>
      <sheetName val="공사별총괄표(도급)"/>
      <sheetName val="CONUNIT"/>
      <sheetName val="남양시작동자105노65기1.3화1.2"/>
      <sheetName val="woo(mac)"/>
      <sheetName val="단면검토"/>
      <sheetName val="건축"/>
      <sheetName val="L형옹벽단위수량(35)"/>
      <sheetName val="장비집계"/>
      <sheetName val="조명시설"/>
      <sheetName val="설계요율"/>
      <sheetName val="낙차공산출근거"/>
      <sheetName val="을지"/>
      <sheetName val="입찰"/>
      <sheetName val="현경"/>
      <sheetName val="CPM챠트"/>
      <sheetName val="설 계"/>
      <sheetName val="경상비"/>
      <sheetName val="전문하도급"/>
      <sheetName val="교량전기"/>
      <sheetName val="평가데이터"/>
      <sheetName val="단가"/>
      <sheetName val="MOTOR"/>
      <sheetName val="인수공규격"/>
      <sheetName val="_x0000__x0000__x0000__x0000__x0000__x0000__x0000__x0000__x0000_"/>
      <sheetName val="조명율표"/>
      <sheetName val="단면기준"/>
      <sheetName val="ENE-CAL 1"/>
      <sheetName val="고분전시관"/>
      <sheetName val="토목"/>
      <sheetName val="Regenerator  Concrete Structure"/>
      <sheetName val="제잡비"/>
      <sheetName val="우배수"/>
      <sheetName val="교대(A1)"/>
      <sheetName val="기초코드"/>
      <sheetName val="입출재고현황 (2)"/>
      <sheetName val="철거총괄집계"/>
      <sheetName val="철근총괄집계"/>
      <sheetName val="3.하중산정4.지지력"/>
      <sheetName val="토질별천공수량(2공구)"/>
      <sheetName val="지장물조서"/>
      <sheetName val="토공정보"/>
      <sheetName val="XL4Poppy"/>
      <sheetName val="일위대가(가설)"/>
      <sheetName val="가격"/>
      <sheetName val="tggwan(mac)"/>
      <sheetName val="200"/>
      <sheetName val="단면별연장"/>
      <sheetName val="TYPE-1"/>
      <sheetName val="대운산출"/>
      <sheetName val="N賃率-職"/>
      <sheetName val="비계,CON'C"/>
      <sheetName val="직접경비"/>
      <sheetName val="BOX(1.5X1.5)"/>
      <sheetName val="부대비율"/>
      <sheetName val="MORTAR생산및타설(1;3)"/>
      <sheetName val="MAT"/>
      <sheetName val="기계경비일람"/>
      <sheetName val="상부공"/>
      <sheetName val="98비정기소모"/>
      <sheetName val="L형옹벽단위수량(25)"/>
      <sheetName val="비탈면보호공수량산출"/>
      <sheetName val="화해(함평)"/>
      <sheetName val="화해(장성)"/>
      <sheetName val="골조시행"/>
      <sheetName val="공사수행방안"/>
      <sheetName val="IMPEADENCE MAP 취수장"/>
      <sheetName val="법면단"/>
      <sheetName val="석축단"/>
      <sheetName val="법면수집"/>
      <sheetName val="석축설면"/>
      <sheetName val="총공비"/>
      <sheetName val="여흥"/>
      <sheetName val="별표"/>
      <sheetName val="설계명세서"/>
      <sheetName val="IN"/>
      <sheetName val="암거공"/>
      <sheetName val="철근단면적"/>
      <sheetName val="견적대비표"/>
      <sheetName val="수토공단위당"/>
      <sheetName val="순서도"/>
      <sheetName val="전선"/>
      <sheetName val="내역서(삼호)"/>
      <sheetName val="날개벽(시점좌측)"/>
      <sheetName val="전체"/>
      <sheetName val="약품공급2"/>
      <sheetName val="기별-공가용"/>
      <sheetName val="설계예산서(전체)"/>
      <sheetName val="C-직노1"/>
      <sheetName val="지장물건조서"/>
      <sheetName val="상-교대(A1-A2)"/>
      <sheetName val="시화점실행"/>
      <sheetName val="법면설면"/>
      <sheetName val="부대공"/>
      <sheetName val="깎기 4구간"/>
      <sheetName val="깎기 2-3구간"/>
      <sheetName val="조명일위"/>
      <sheetName val="금융비용"/>
      <sheetName val="포장재료집계표"/>
      <sheetName val="-몰탈콘크리트"/>
      <sheetName val="-배수구조물공토공"/>
      <sheetName val="횡배수관재료-"/>
      <sheetName val="계산서(직선부)"/>
      <sheetName val="콘크리트측구연장"/>
      <sheetName val="960318-1"/>
      <sheetName val="변경후-SHEET"/>
      <sheetName val="대림경상68억"/>
      <sheetName val="총공사내역서"/>
      <sheetName val="수량3"/>
      <sheetName val="배치계획"/>
      <sheetName val="R_C_RAHMEN_해석"/>
      <sheetName val="본체_설_계"/>
      <sheetName val="Sheet1_(2)"/>
      <sheetName val="6PILE__(돌출)"/>
      <sheetName val="2000_11월설계내역"/>
      <sheetName val="단가대비표"/>
      <sheetName val="일위대가목록"/>
      <sheetName val="설계"/>
      <sheetName val="원가계산(총괄)"/>
      <sheetName val="지계"/>
      <sheetName val="역T형(H=6.0) (2)"/>
      <sheetName val="실행예산"/>
      <sheetName val="참고-설계변경검토(2012년예정분)-내부관리"/>
      <sheetName val="참고-예비비현황"/>
      <sheetName val="건설성적"/>
      <sheetName val="부하(성남)"/>
      <sheetName val="계산내역"/>
      <sheetName val="직공비"/>
      <sheetName val="실행"/>
      <sheetName val="연돌일위집계"/>
      <sheetName val=" 노임단가"/>
      <sheetName val="당진1,2호기전선관설치및접지4차공사내역서-을지"/>
      <sheetName val="DHEQSUPT"/>
      <sheetName val="장부(05상)"/>
      <sheetName val="설계기준"/>
      <sheetName val="2.공사비내역서(당초,변경)"/>
      <sheetName val="제수변수량H2.15"/>
      <sheetName val="_공기변수량"/>
      <sheetName val="인구밀도산정"/>
      <sheetName val="근고 블록 유형별 수량"/>
      <sheetName val="동물이동경사현황"/>
      <sheetName val="교통표지판기초자료"/>
      <sheetName val="증감대비"/>
      <sheetName val="1.토공"/>
      <sheetName val="6공구(당초)"/>
      <sheetName val="토량1-1"/>
      <sheetName val="3.하중계산"/>
      <sheetName val="제경비"/>
      <sheetName val="실적공사비"/>
      <sheetName val="입력(K0)"/>
      <sheetName val="장비기준"/>
      <sheetName val="재료비"/>
      <sheetName val="환율"/>
      <sheetName val="을"/>
      <sheetName val="VENDOR LIST"/>
      <sheetName val="예산M12A"/>
      <sheetName val="반중력식옹벽3_5"/>
      <sheetName val="1TL종점(1)"/>
      <sheetName val="B"/>
      <sheetName val="소산진입"/>
      <sheetName val="J형측구단위수량"/>
      <sheetName val="3련 BOX"/>
      <sheetName val="맨홀토공수량"/>
      <sheetName val="수량"/>
      <sheetName val="횡배수관토공수량"/>
      <sheetName val="배지거총재료집계표"/>
      <sheetName val="구조물철거타공정이월"/>
      <sheetName val="노견단위수량"/>
      <sheetName val="터널조도"/>
      <sheetName val="자재조사표"/>
      <sheetName val="하수실행"/>
      <sheetName val="1SGATE97"/>
      <sheetName val="시멘트"/>
      <sheetName val="깨기수량"/>
      <sheetName val="목표세부명세"/>
      <sheetName val="표층포설및다짐"/>
      <sheetName val="DAN"/>
      <sheetName val="토공(우물통,기타) "/>
      <sheetName val="입력값"/>
      <sheetName val="단면치수"/>
      <sheetName val="측구집계"/>
      <sheetName val="설계기준 및 하중계산"/>
      <sheetName val="단면설계"/>
      <sheetName val="횡날개수집"/>
      <sheetName val="부대대비"/>
      <sheetName val="냉연집계"/>
      <sheetName val="발파유용(3)"/>
      <sheetName val="type-F"/>
      <sheetName val="입력"/>
      <sheetName val="포장공사"/>
      <sheetName val="원형측구(B-type)"/>
      <sheetName val="특2호하천산근"/>
      <sheetName val="특2호부관하천산근"/>
      <sheetName val="보차도낮춤경계석재료집계"/>
      <sheetName val="기계경비(시간당)"/>
      <sheetName val="역T형"/>
      <sheetName val="공작물조직표(용배수)"/>
      <sheetName val="식생블럭단위수량"/>
      <sheetName val="7.PILE  (돌출)"/>
      <sheetName val="배수통관토공수량"/>
      <sheetName val="TYPE A"/>
      <sheetName val="식재"/>
      <sheetName val="식재출력용"/>
      <sheetName val="유지관리"/>
      <sheetName val="처리단락"/>
      <sheetName val="방음벽 기초(H=2.0m)"/>
      <sheetName val="RAHMEN"/>
      <sheetName val="제출내역 (2)"/>
      <sheetName val="TOTAL_BOQ"/>
      <sheetName val="총집계표"/>
      <sheetName val="본선 토공 분배표"/>
      <sheetName val="SP-B1"/>
      <sheetName val="한강운반비"/>
      <sheetName val="자재"/>
      <sheetName val="공통(20-91)"/>
      <sheetName val="홍보비디오"/>
      <sheetName val="입상내역"/>
      <sheetName val="업무연락 갑지"/>
      <sheetName val="condition"/>
      <sheetName val="배수관 제원표(DON'T PLOT)"/>
      <sheetName val="수로관단위수량"/>
      <sheetName val="배수관설치현황"/>
      <sheetName val="배수관단위수량"/>
      <sheetName val="구조물집계표"/>
      <sheetName val="토목검측서"/>
      <sheetName val="주현(해보)"/>
      <sheetName val="주현(영광)"/>
      <sheetName val="BOX구조해석 설명서"/>
      <sheetName val="간지"/>
      <sheetName val="좌표단면SPRING"/>
      <sheetName val="하중산정"/>
      <sheetName val="하중조합"/>
      <sheetName val="OUTPUT"/>
      <sheetName val="부재력요약"/>
      <sheetName val="철근량 검토"/>
      <sheetName val="우각부검토"/>
      <sheetName val="안정성검토"/>
      <sheetName val="철근배근"/>
      <sheetName val="공정 (총괄) (2)"/>
      <sheetName val="1_x0018_9"/>
      <sheetName val="耀㺇_x0000__x0000_Ā_x0000_ЈĀ부대내역_x0006_ā꧈Ҳ㣇璮েĀ배지거총재쓁⸹栀柹㑷"/>
      <sheetName val="suk(mac)"/>
      <sheetName val="MYUN(MAC)"/>
      <sheetName val="BQ"/>
      <sheetName val="해전배수"/>
      <sheetName val="종단계산"/>
      <sheetName val="환경기계공정표 (3)"/>
      <sheetName val="본장"/>
      <sheetName val="수로단위수량"/>
      <sheetName val="1단계"/>
      <sheetName val="옹벽(수량)"/>
      <sheetName val="통합"/>
      <sheetName val="물가자료"/>
      <sheetName val="견적사양비교표"/>
      <sheetName val="98NS-N"/>
      <sheetName val="9811"/>
      <sheetName val="관로경고2"/>
      <sheetName val="부대공자재집계표"/>
      <sheetName val="총사업비명세"/>
      <sheetName val="민감도"/>
      <sheetName val="Sens&amp;Anal"/>
      <sheetName val="총투자비산정"/>
      <sheetName val="상부집계표"/>
      <sheetName val="토공 total"/>
      <sheetName val="맨홀수량산출"/>
      <sheetName val="기본"/>
      <sheetName val="총집계2"/>
      <sheetName val="직접인건비"/>
      <sheetName val="지구단위계획"/>
      <sheetName val="Mc1"/>
      <sheetName val="날개벽"/>
    </sheetNames>
    <sheetDataSet>
      <sheetData sheetId="0" refreshError="1"/>
      <sheetData sheetId="1" refreshError="1"/>
      <sheetData sheetId="2" refreshError="1">
        <row r="55">
          <cell r="K55">
            <v>10.872999999999999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차선도색설치현황"/>
      <sheetName val="차선도색기타집계표"/>
      <sheetName val="노면표시수량"/>
      <sheetName val="횡단보도수량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곡선유도표지판 단위"/>
      <sheetName val="미끄럼 현황"/>
      <sheetName val="미끄럼방지 단위"/>
      <sheetName val="낙석방지책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차도,보도설치현황"/>
      <sheetName val="보도,경계석 집계1"/>
      <sheetName val="보도,경계석 집계2"/>
      <sheetName val="연장조서"/>
      <sheetName val="노면표시"/>
      <sheetName val="일반구간"/>
      <sheetName val="산출근거"/>
      <sheetName val="직접재료비데이타"/>
      <sheetName val="신풍(정승직)"/>
      <sheetName val="단가조사"/>
      <sheetName val="내역"/>
      <sheetName val="터파기및재료"/>
      <sheetName val="철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0-047</v>
          </cell>
        </row>
        <row r="6">
          <cell r="A6" t="str">
            <v>0-047</v>
          </cell>
        </row>
        <row r="7">
          <cell r="A7">
            <v>102</v>
          </cell>
        </row>
        <row r="8">
          <cell r="A8">
            <v>102</v>
          </cell>
        </row>
        <row r="9">
          <cell r="A9">
            <v>235</v>
          </cell>
        </row>
        <row r="10">
          <cell r="A10">
            <v>300</v>
          </cell>
        </row>
        <row r="11">
          <cell r="A11">
            <v>305</v>
          </cell>
        </row>
        <row r="12">
          <cell r="A12">
            <v>609</v>
          </cell>
        </row>
        <row r="13">
          <cell r="A13">
            <v>609</v>
          </cell>
        </row>
        <row r="14">
          <cell r="A14">
            <v>715</v>
          </cell>
        </row>
        <row r="15">
          <cell r="A15">
            <v>715</v>
          </cell>
        </row>
        <row r="16">
          <cell r="A16">
            <v>786</v>
          </cell>
        </row>
        <row r="17">
          <cell r="A17">
            <v>786</v>
          </cell>
        </row>
        <row r="18">
          <cell r="A18">
            <v>885</v>
          </cell>
        </row>
        <row r="19">
          <cell r="A19">
            <v>885</v>
          </cell>
        </row>
        <row r="20">
          <cell r="A20">
            <v>1340</v>
          </cell>
        </row>
        <row r="21">
          <cell r="A21">
            <v>1340</v>
          </cell>
        </row>
        <row r="22">
          <cell r="A22">
            <v>1416</v>
          </cell>
        </row>
        <row r="23">
          <cell r="A23">
            <v>1416</v>
          </cell>
        </row>
        <row r="24">
          <cell r="A24">
            <v>1482</v>
          </cell>
        </row>
        <row r="25">
          <cell r="A25">
            <v>1482</v>
          </cell>
        </row>
        <row r="26">
          <cell r="A26">
            <v>1566</v>
          </cell>
        </row>
        <row r="27">
          <cell r="A27">
            <v>1566</v>
          </cell>
        </row>
        <row r="28">
          <cell r="A28">
            <v>1698</v>
          </cell>
        </row>
        <row r="29">
          <cell r="A29">
            <v>1698</v>
          </cell>
        </row>
        <row r="30">
          <cell r="A30">
            <v>2080</v>
          </cell>
        </row>
        <row r="31">
          <cell r="A31">
            <v>2080</v>
          </cell>
        </row>
        <row r="32">
          <cell r="A32">
            <v>2206</v>
          </cell>
        </row>
        <row r="33">
          <cell r="A33">
            <v>2206</v>
          </cell>
        </row>
        <row r="34">
          <cell r="A34">
            <v>2440</v>
          </cell>
        </row>
        <row r="35">
          <cell r="A35">
            <v>2440</v>
          </cell>
        </row>
        <row r="36">
          <cell r="A36">
            <v>2610</v>
          </cell>
        </row>
        <row r="37">
          <cell r="A37">
            <v>2750</v>
          </cell>
        </row>
        <row r="38">
          <cell r="A38">
            <v>2750</v>
          </cell>
        </row>
        <row r="39">
          <cell r="A39">
            <v>2969</v>
          </cell>
        </row>
        <row r="40">
          <cell r="A40">
            <v>2969</v>
          </cell>
        </row>
        <row r="41">
          <cell r="A41">
            <v>3435</v>
          </cell>
        </row>
        <row r="42">
          <cell r="A42">
            <v>3435</v>
          </cell>
        </row>
        <row r="43">
          <cell r="A43">
            <v>3616</v>
          </cell>
        </row>
        <row r="44">
          <cell r="A44">
            <v>3616</v>
          </cell>
        </row>
        <row r="45">
          <cell r="A45">
            <v>3779</v>
          </cell>
        </row>
        <row r="46">
          <cell r="A46">
            <v>3779</v>
          </cell>
        </row>
        <row r="47">
          <cell r="A47">
            <v>3894</v>
          </cell>
        </row>
        <row r="48">
          <cell r="A48">
            <v>3894</v>
          </cell>
        </row>
        <row r="49">
          <cell r="A49">
            <v>4063</v>
          </cell>
        </row>
        <row r="50">
          <cell r="A50">
            <v>4190</v>
          </cell>
        </row>
        <row r="51">
          <cell r="A51">
            <v>4190</v>
          </cell>
        </row>
        <row r="52">
          <cell r="A52">
            <v>4449</v>
          </cell>
        </row>
        <row r="53">
          <cell r="A53">
            <v>4449</v>
          </cell>
        </row>
        <row r="54">
          <cell r="A54">
            <v>4559</v>
          </cell>
        </row>
        <row r="55">
          <cell r="A55">
            <v>4559</v>
          </cell>
        </row>
        <row r="56">
          <cell r="A56">
            <v>4702</v>
          </cell>
        </row>
        <row r="57">
          <cell r="A57">
            <v>4702</v>
          </cell>
        </row>
        <row r="58">
          <cell r="A58">
            <v>4959</v>
          </cell>
        </row>
        <row r="59">
          <cell r="A59">
            <v>4959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모듈"/>
      <sheetName val="일위대가집계표"/>
      <sheetName val="일위대가표"/>
      <sheetName val="DATA"/>
      <sheetName val="일위대가표지"/>
      <sheetName val="시행분집계"/>
      <sheetName val="일위대가시행분"/>
      <sheetName val="단가산출표지"/>
      <sheetName val="단가산출집계"/>
      <sheetName val="단가 "/>
      <sheetName val="노임"/>
      <sheetName val="구조물총"/>
      <sheetName val="BOX총"/>
      <sheetName val="BOX재료"/>
      <sheetName val="박스단위(1.5×1.0)본선"/>
      <sheetName val="날개단위(1.5×1.5)마을"/>
      <sheetName val="날개수량(1.5×1.5)2마을"/>
      <sheetName val="난간,지수단위"/>
      <sheetName val="난간,지수수량"/>
      <sheetName val="박스연장조서 "/>
      <sheetName val="우오수공집계"/>
      <sheetName val="우수받이집계"/>
      <sheetName val="우수받이단위"/>
      <sheetName val="우수받이위치조서"/>
      <sheetName val="오수관집계"/>
      <sheetName val="오수관연장조서"/>
      <sheetName val="Sheet1"/>
      <sheetName val="Sheet2"/>
      <sheetName val="Sheet3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내역서"/>
      <sheetName val="갑지"/>
      <sheetName val="내역표지"/>
      <sheetName val="원가(02발주)"/>
      <sheetName val="사급 관급"/>
      <sheetName val="관급자재 (2)"/>
      <sheetName val="사급자재"/>
      <sheetName val="관급자재"/>
      <sheetName val="원가(상우)"/>
      <sheetName val="상와우(변경)"/>
      <sheetName val="원가(상좌)"/>
      <sheetName val="상와좌(변경)"/>
      <sheetName val="원가(이전)"/>
      <sheetName val="이전(변경)"/>
      <sheetName val="원가(구하)"/>
      <sheetName val="구하(변경)"/>
      <sheetName val="원가(구상)"/>
      <sheetName val="구상(변경)"/>
      <sheetName val="비교"/>
      <sheetName val="토목공사"/>
      <sheetName val="MOTOR"/>
      <sheetName val="횡배위치"/>
      <sheetName val="노임단가"/>
      <sheetName val="적용단위길이"/>
      <sheetName val="지진시"/>
      <sheetName val="ABUT수량-A1"/>
      <sheetName val="ⴭⴭⴭⴭ"/>
      <sheetName val="물가시세"/>
      <sheetName val="집계표(육상)"/>
    </sheetNames>
    <definedNames>
      <definedName name="일위화면복귀매크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A간지"/>
      <sheetName val="A집계"/>
      <sheetName val="A관자재계"/>
      <sheetName val="A관로"/>
      <sheetName val="A토공계"/>
      <sheetName val="A관로토공"/>
      <sheetName val="A평균H"/>
      <sheetName val="A맨홀계"/>
      <sheetName val="A맨홀"/>
      <sheetName val="A맨홀H"/>
      <sheetName val="A연결관"/>
      <sheetName val="A연결토공"/>
      <sheetName val="A연결조서"/>
      <sheetName val="A터파기단위"/>
      <sheetName val="C.배수관공"/>
      <sheetName val="가배수관"/>
      <sheetName val="2.10횡배수관"/>
      <sheetName val="전체현황"/>
      <sheetName val="평균터파기"/>
      <sheetName val="RC관집계"/>
      <sheetName val="RC관현황"/>
      <sheetName val="보강집계"/>
      <sheetName val="보강현황"/>
      <sheetName val="흄관집계"/>
      <sheetName val="흄관현황"/>
      <sheetName val="종배수관집계"/>
      <sheetName val="종배수관현황"/>
      <sheetName val="종배수관단위"/>
      <sheetName val="2.12기존배수관세척"/>
      <sheetName val="2.13날개벽및면벽"/>
      <sheetName val="RC관날개벽"/>
      <sheetName val="보강날개벽"/>
      <sheetName val="흄관날개벽"/>
      <sheetName val="면벽수량집계"/>
      <sheetName val="2.14집수정"/>
      <sheetName val="성토부집수정집계"/>
      <sheetName val="절토부집수정집계"/>
      <sheetName val="집수정현황"/>
      <sheetName val="집수정부분합"/>
      <sheetName val="Sheet13"/>
      <sheetName val="배수관공(IC)"/>
      <sheetName val="날개벽유동집계표"/>
      <sheetName val="유입방지턱수량"/>
      <sheetName val="유입방지턱표지"/>
      <sheetName val="유입방지턱단위수량"/>
      <sheetName val="xxxxxx"/>
      <sheetName val="배수관공집계"/>
      <sheetName val="횡집계"/>
      <sheetName val="배수관집계표"/>
      <sheetName val="횡배수관현황"/>
      <sheetName val="날개면벽집계"/>
      <sheetName val="날개벽"/>
      <sheetName val="단위수량"/>
      <sheetName val="평균터파기고"/>
      <sheetName val="평균터파기1"/>
      <sheetName val="H"/>
      <sheetName val="깍기공"/>
      <sheetName val="배수관수량집계(1)"/>
      <sheetName val="배수관수량집계(2)"/>
      <sheetName val="횡배수관공수량집계"/>
      <sheetName val="횡배수관연장조서"/>
      <sheetName val="제작관수량집계"/>
      <sheetName val="토피별RC관현황"/>
      <sheetName val="보강흄관수량집계"/>
      <sheetName val="토피별보강흄관현황"/>
      <sheetName val="흄관수량집계"/>
      <sheetName val="토피별흄관현황"/>
      <sheetName val="종배수관수량집계"/>
      <sheetName val="배수날개면벽수량집계"/>
      <sheetName val="날개벽수량(RC관)"/>
      <sheetName val="날개벽수량(보강흄관)"/>
      <sheetName val="날개벽수량(흄관)"/>
      <sheetName val="면벽수량"/>
      <sheetName val="집수정수량집계(1)"/>
      <sheetName val="집수정수량집계(2)"/>
      <sheetName val="흙쌓기부집수정"/>
      <sheetName val="땅깍기부집수정(1)"/>
      <sheetName val="땅깍기부집수정(2)"/>
      <sheetName val="땅깍기부집수정(3)"/>
      <sheetName val="측구공수량집계표"/>
      <sheetName val="맹암거수량집계표"/>
      <sheetName val="배수관수량집계표"/>
      <sheetName val="배수관공총괄수량집계표"/>
      <sheetName val="절성경계보강공현황및집계 "/>
      <sheetName val="집수정공수량집계표"/>
      <sheetName val="암거공토공수량집계표"/>
      <sheetName val="암거공일반수량집계표"/>
      <sheetName val="암거공철근집계표"/>
      <sheetName val="강판집계표"/>
      <sheetName val="수로보호공현황및집계"/>
      <sheetName val="도수로집계표"/>
      <sheetName val="U형개거집계표"/>
      <sheetName val="침전조집계표"/>
      <sheetName val="석축집계표"/>
      <sheetName val="배수관로집계"/>
      <sheetName val="배수관로수량현황"/>
      <sheetName val="배수관로수량집계"/>
      <sheetName val="배수관로수량집계L-8,9,11"/>
      <sheetName val="암거간지1"/>
      <sheetName val="총괄집계"/>
      <sheetName val="구체집계표"/>
      <sheetName val="암거간지2"/>
      <sheetName val="암거간지3"/>
      <sheetName val="암거간지5"/>
      <sheetName val="구체집계2.0x2.0(0-3)"/>
      <sheetName val="구체2.0X2.0(0-3)"/>
      <sheetName val="구체집계2.0x2.0(3-5)"/>
      <sheetName val="구체2.0x2.0(3-5)"/>
      <sheetName val="구체집계2.0x2.0(5-7)"/>
      <sheetName val="구체2.0x2.0(5-7)"/>
      <sheetName val="구체집계2.0x2.0(7-10)"/>
      <sheetName val="구체2.0x2.0(7-10)"/>
      <sheetName val="암거간지2@"/>
      <sheetName val="구체집계2@2.5x2.5"/>
      <sheetName val="구체2@2.5x2.5"/>
      <sheetName val="암거간지"/>
      <sheetName val="구체집계3.0x2.0(0-3)"/>
      <sheetName val="구체3.0x2.0(0-3)"/>
      <sheetName val="구체집계3.0x2.0(6-8)"/>
      <sheetName val="구체3.0x2.0(6-8)"/>
      <sheetName val="암거간지7"/>
      <sheetName val="암거간지8"/>
      <sheetName val="구체집계3.5x3.5(8-10)"/>
      <sheetName val="구체3.5x3.5(8-10)"/>
      <sheetName val="암거간지10"/>
      <sheetName val="구체집계4.5x4.5(2-3)"/>
      <sheetName val="구체4.5x4.5(2-3)"/>
      <sheetName val="구체집계4.5x4.5(4-5)"/>
      <sheetName val="구체4.5x4.5(4-5)"/>
      <sheetName val="암거현황"/>
      <sheetName val="터파기"/>
      <sheetName val="구체2.5x2.0(6-8)"/>
      <sheetName val="구체3.5x3.5-8-10"/>
      <sheetName val="암거간지4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지급자재명세서(1)"/>
      <sheetName val="지급자재명세서(2)"/>
      <sheetName val="지급자재명세서(3)"/>
      <sheetName val="철근"/>
      <sheetName val="시멘트및콘크리트"/>
      <sheetName val="골재"/>
      <sheetName val="아스콘및코팅재집계표"/>
      <sheetName val="골재집계"/>
      <sheetName val="타공종이월수량"/>
      <sheetName val="타공종이기수량"/>
      <sheetName val="기타공표지"/>
      <sheetName val="기타공유동수량집계"/>
      <sheetName val="a,수로보호공"/>
      <sheetName val="수로보호공집계"/>
      <sheetName val="수로보호공현황(형식1~3)"/>
      <sheetName val="수로보호공현황(형식-4)"/>
      <sheetName val="수로보호공현황(형식-5)"/>
      <sheetName val="b.수로이설"/>
      <sheetName val="c.돌붙임후면배수표지"/>
      <sheetName val="d.기존배수관폐쇄표지"/>
      <sheetName val="e.기존BOX폐쇄표지"/>
      <sheetName val="f기존배수관세척"/>
      <sheetName val="g계단"/>
      <sheetName val="j.제작집수정표지"/>
      <sheetName val="제작집수정유동집"/>
      <sheetName val="제작집수정집계"/>
      <sheetName val="제작집수정현황"/>
      <sheetName val="제작집수정수량(1)"/>
      <sheetName val="제작집수정수량(2)"/>
      <sheetName val="k. 문비"/>
      <sheetName val="문비수량집계"/>
      <sheetName val="문비현황"/>
      <sheetName val="문비단위수량"/>
      <sheetName val="Module1"/>
      <sheetName val="간지"/>
      <sheetName val="파형강판 총수량집계표"/>
      <sheetName val="통로"/>
      <sheetName val="철근수량 집계표"/>
      <sheetName val="표지(하천명)"/>
      <sheetName val="총괄자재"/>
      <sheetName val="표지"/>
      <sheetName val="제목(집계)"/>
      <sheetName val="주요"/>
      <sheetName val="주요자재"/>
      <sheetName val="제목 (토공)"/>
      <sheetName val="토공집계표"/>
      <sheetName val="토공수량(좌안)"/>
      <sheetName val="토적표좌안"/>
      <sheetName val="규준틀및경계말목 (좌안)"/>
      <sheetName val="제목(호안)"/>
      <sheetName val="호안공집계"/>
      <sheetName val="전석집계"/>
      <sheetName val="전석수량(좌1)"/>
      <sheetName val="전석면적(좌1)"/>
      <sheetName val="u형측구 집계표"/>
      <sheetName val="1지구u형측구"/>
      <sheetName val="2지구u형측구 "/>
      <sheetName val="원가계산서(년도별)"/>
      <sheetName val="집계표(도급)"/>
      <sheetName val="내역서(도급)"/>
      <sheetName val="6월호"/>
      <sheetName val="증감총괄"/>
      <sheetName val="내역"/>
      <sheetName val="잡비"/>
      <sheetName val="증감"/>
      <sheetName val="갑지"/>
      <sheetName val="목차"/>
      <sheetName val="변경사유서간지"/>
      <sheetName val="변경사유서"/>
      <sheetName val="공사비집계표간지"/>
      <sheetName val="공사비집계표"/>
      <sheetName val="공사비증감내역서간지"/>
      <sheetName val="공사비증감내역서"/>
      <sheetName val="수량산출서간지"/>
      <sheetName val="상림1교간지"/>
      <sheetName val="상림1교수량집계표"/>
      <sheetName val="상림1교(교대A1)당초"/>
      <sheetName val="상림1교(교대A1)변경"/>
      <sheetName val="횡단면도"/>
      <sheetName val="사진대지"/>
      <sheetName val="상림1A1"/>
      <sheetName val="전신환매도율"/>
      <sheetName val="시멘트,모래"/>
      <sheetName val="배수관공수량집계"/>
      <sheetName val="면벽단위"/>
      <sheetName val="흄관단위"/>
      <sheetName val="흄관토공수량"/>
      <sheetName val="흄관설치현황"/>
      <sheetName val="C.간지"/>
      <sheetName val="배수관공집계표"/>
      <sheetName val="2.10간지"/>
      <sheetName val="횡배수관집계표(현장)"/>
      <sheetName val="횡배수관현황(현장)"/>
      <sheetName val="평균터파기(현장)"/>
      <sheetName val="횡배수산근(현장)"/>
      <sheetName val="2.11간지"/>
      <sheetName val="종배수관및흄관집계표"/>
      <sheetName val="종배수관수량"/>
      <sheetName val="흄관수집계"/>
      <sheetName val="흄관평균터파기"/>
      <sheetName val="흄관산출(0+725)"/>
      <sheetName val="2.13간지"/>
      <sheetName val="날개벽및면벽집계표"/>
      <sheetName val="날개벽수량집계표"/>
      <sheetName val="날개벽단위수량"/>
      <sheetName val="2.14간지"/>
      <sheetName val="콘크리트집수정수량집계"/>
      <sheetName val="땅깍기부집수정집계"/>
      <sheetName val=""/>
      <sheetName val="BOQ"/>
      <sheetName val="교각1"/>
      <sheetName val="DATE"/>
      <sheetName val="터파기및재료"/>
      <sheetName val="물가시세"/>
      <sheetName val="노임단가"/>
      <sheetName val="45,46"/>
      <sheetName val="신일위"/>
      <sheetName val="변일위"/>
      <sheetName val="재집"/>
      <sheetName val="종평"/>
      <sheetName val="토집"/>
      <sheetName val="담장"/>
      <sheetName val="조경"/>
      <sheetName val="옹집"/>
      <sheetName val="옹벽수량"/>
      <sheetName val="2"/>
      <sheetName val="96보완계획7.12"/>
      <sheetName val="준검 내역서"/>
      <sheetName val="교대(A1)"/>
      <sheetName val="BOQ(전체)"/>
      <sheetName val="Baby일위대가"/>
      <sheetName val="토공(우물통,기타) "/>
      <sheetName val="내역서"/>
      <sheetName val="총괄갑 "/>
      <sheetName val="공사비증감"/>
      <sheetName val="역T형옹벽(3.0)"/>
      <sheetName val="을지"/>
      <sheetName val="포장공"/>
      <sheetName val="일위대가"/>
      <sheetName val="만수배관단가"/>
      <sheetName val="FRP배관단가(만수)"/>
      <sheetName val="산출서"/>
      <sheetName val="단면가정"/>
      <sheetName val="원형1호맨홀토공수량"/>
      <sheetName val="99총공사내역서"/>
      <sheetName val="CB"/>
      <sheetName val="일위대가(가설)"/>
      <sheetName val="하도금액분계"/>
      <sheetName val="정화조동내역"/>
      <sheetName val="일반공사"/>
      <sheetName val="견적서"/>
      <sheetName val="인사자료총집계"/>
      <sheetName val="금액내역서"/>
      <sheetName val="1+214(수로)"/>
      <sheetName val="1+185(통로)"/>
      <sheetName val="구체,날개,보강철근수량"/>
      <sheetName val="난간및차수벽철근량"/>
      <sheetName val="접속저판"/>
      <sheetName val="BID"/>
      <sheetName val="기초단가"/>
      <sheetName val="A LINE"/>
      <sheetName val="수량-가로등"/>
      <sheetName val="철근계"/>
      <sheetName val="7.PILE  (돌출)"/>
      <sheetName val="연결관암거"/>
      <sheetName val="2000년1차"/>
      <sheetName val="수량산출"/>
      <sheetName val="직노"/>
      <sheetName val="INPUT"/>
      <sheetName val="보차도경계석"/>
      <sheetName val="차액보증"/>
      <sheetName val="1차증가원가계산"/>
      <sheetName val="수량산출서"/>
      <sheetName val="국도접속 차도부수량"/>
      <sheetName val="일위대가표"/>
      <sheetName val="실행철강하도"/>
      <sheetName val="공사개요"/>
      <sheetName val="MAIN_TABLE"/>
      <sheetName val="변수값"/>
      <sheetName val="중기상차"/>
      <sheetName val="AS복구"/>
      <sheetName val="중기터파기"/>
      <sheetName val="내역(설계)"/>
      <sheetName val="철거산출근거"/>
      <sheetName val="표층포설및다짐"/>
      <sheetName val="5.공종별예산내역서"/>
      <sheetName val="말뚝지지력산정"/>
      <sheetName val="TOTAL_BOQ"/>
      <sheetName val="골재산출"/>
      <sheetName val="Macro1"/>
      <sheetName val="토목"/>
      <sheetName val="단가산출"/>
      <sheetName val="1차설계변경내역"/>
      <sheetName val="우배수"/>
      <sheetName val="도급-집계"/>
      <sheetName val="가로등내역서"/>
      <sheetName val="소비자가"/>
      <sheetName val="품셈TABLE"/>
      <sheetName val="E총"/>
      <sheetName val="노무비"/>
      <sheetName val="COPING"/>
      <sheetName val="날개벽(시점좌측)"/>
      <sheetName val="부대내역"/>
      <sheetName val="건축공사실행"/>
      <sheetName val="구조물공"/>
      <sheetName val="배수공"/>
      <sheetName val="부대공"/>
      <sheetName val="토공"/>
      <sheetName val="6PILE  (돌출)"/>
      <sheetName val="보도포장산출"/>
      <sheetName val="저"/>
      <sheetName val="단가조사"/>
      <sheetName val="70%"/>
      <sheetName val="데리네이타현황"/>
      <sheetName val="집수정공수량집勄표"/>
      <sheetName val="암거공일반수량집계呜"/>
      <sheetName val="수로보호공현황갏집계"/>
      <sheetName val="배수관로수량집Ⳅ"/>
      <sheetName val="변경사유서간줮"/>
      <sheetName val="롴벽단위"/>
      <sheetName val="흀관토공수량"/>
      <sheetName val="FRP배관단가(㧌수)"/>
      <sheetName val="총괄내역서"/>
      <sheetName val="기본사항"/>
      <sheetName val="매매"/>
      <sheetName val="전신"/>
      <sheetName val="도급내역"/>
      <sheetName val="재정비직인"/>
      <sheetName val="재정비내역"/>
      <sheetName val="지적고시내역"/>
      <sheetName val="제경비"/>
      <sheetName val="관급자재"/>
      <sheetName val="맨홀"/>
      <sheetName val="Sheet1 (2)"/>
      <sheetName val="8.PILE  (돌출)"/>
      <sheetName val="단가 "/>
      <sheetName val="노임"/>
      <sheetName val="단가"/>
      <sheetName val="내역(2000년)"/>
      <sheetName val="중기일위대가"/>
      <sheetName val="개비온집계"/>
      <sheetName val="개비온 단위"/>
      <sheetName val="7기초"/>
      <sheetName val="#REF"/>
      <sheetName val="덕전리"/>
      <sheetName val="J直材4"/>
      <sheetName val="접도구역경계표주현황"/>
      <sheetName val="가도공"/>
      <sheetName val="현장"/>
      <sheetName val="내역(원안-대안)"/>
      <sheetName val="200"/>
      <sheetName val="관급"/>
      <sheetName val="VXXXXXX"/>
      <sheetName val="표지-내역서 (2)"/>
      <sheetName val="연건보고현황"/>
      <sheetName val="공사비증(-)감대비표"/>
      <sheetName val="원가계산서(1공구)-전기"/>
      <sheetName val="원가계산서(1공구)-소방"/>
      <sheetName val="중총괄표(1공구)"/>
      <sheetName val="소총괄표(1공구)"/>
      <sheetName val="내역서(1공구)"/>
      <sheetName val="변경개요"/>
      <sheetName val="지급자재 단가비교"/>
      <sheetName val="표지-일위대가"/>
      <sheetName val="합산자재"/>
      <sheetName val="일목"/>
      <sheetName val="일위대가(통신)"/>
      <sheetName val="일위"/>
      <sheetName val="원격(노무)"/>
      <sheetName val="원격(자재)"/>
      <sheetName val="일위(원격)"/>
      <sheetName val="원격(노임)"/>
      <sheetName val="옵션"/>
      <sheetName val="감독차량비"/>
      <sheetName val="가로등주설치(9M)"/>
      <sheetName val="가로등주설치(10~12M)"/>
      <sheetName val="보안등설치(5~7M)"/>
      <sheetName val="터널등기구지지금구노무비"/>
      <sheetName val="기계화터파기"/>
      <sheetName val="한전인입공사비(1공구)"/>
      <sheetName val="한전공사비(대전-당진)"/>
      <sheetName val="기초입력 DATA"/>
      <sheetName val="49-119"/>
      <sheetName val="guard(mac)"/>
      <sheetName val="U-TYPE(1)"/>
      <sheetName val="슬래브(유곡)"/>
      <sheetName val="자재단가"/>
      <sheetName val="포장수량산출"/>
      <sheetName val="토공총괄집계표"/>
      <sheetName val="제목(수량)"/>
      <sheetName val="수량총괄집계"/>
      <sheetName val="기타#9"/>
      <sheetName val="암거날개벽재료집계"/>
      <sheetName val="VXXXXX"/>
      <sheetName val="기둥(원형)"/>
      <sheetName val="기초공"/>
      <sheetName val="용산1(해보)"/>
      <sheetName val="단가산출서"/>
      <sheetName val="내역서전체"/>
      <sheetName val="현금"/>
      <sheetName val="데이타"/>
      <sheetName val="식재인부"/>
      <sheetName val="남양시작동자105노65기1.3화1.2"/>
      <sheetName val="DANGA"/>
      <sheetName val="기본자료"/>
      <sheetName val="집1"/>
      <sheetName val="진주방향"/>
      <sheetName val="마산방향"/>
      <sheetName val="마산방향철근집계"/>
      <sheetName val="주형"/>
      <sheetName val="산출근거"/>
      <sheetName val="ABUT수량-A1"/>
      <sheetName val="참고자료"/>
      <sheetName val="참고사항"/>
      <sheetName val="WEIGHT LIST"/>
      <sheetName val="총차분(토목)"/>
      <sheetName val="토공사(흙막이)"/>
      <sheetName val="수자재단위당"/>
      <sheetName val="공비대비"/>
      <sheetName val="총괄표"/>
      <sheetName val="9902"/>
      <sheetName val="3.하중산정4.양수압5.지지력"/>
      <sheetName val="기기리스트"/>
      <sheetName val="노무비단가"/>
      <sheetName val="절취및터파기"/>
      <sheetName val="J형측구단위수량"/>
      <sheetName val="유림골조"/>
      <sheetName val="부대시설"/>
      <sheetName val="Apt내역"/>
      <sheetName val="Sheet15"/>
      <sheetName val="97 사업추정(WEKI)"/>
      <sheetName val="1.설계조건"/>
      <sheetName val="일위목록"/>
      <sheetName val="요율"/>
      <sheetName val="(포장)BOQ-실적공사"/>
      <sheetName val="시점교대"/>
      <sheetName val="구조     ."/>
      <sheetName val="2공구산출내역"/>
      <sheetName val="내역을"/>
      <sheetName val="일위대가목차"/>
      <sheetName val="DATA98"/>
      <sheetName val="단위중량"/>
      <sheetName val="연결임시"/>
      <sheetName val="C_배수관공"/>
      <sheetName val="2_10횡배수관"/>
      <sheetName val="2_12기존배수관세척"/>
      <sheetName val="2_13날개벽및면벽"/>
      <sheetName val="2_14집수정"/>
      <sheetName val="구체집계2_0x2_0(0-3)"/>
      <sheetName val="구체2_0X2_0(0-3)"/>
      <sheetName val="구체집계2_0x2_0(3-5)"/>
      <sheetName val="구체2_0x2_0(3-5)"/>
      <sheetName val="구체집계2_0x2_0(5-7)"/>
      <sheetName val="구체2_0x2_0(5-7)"/>
      <sheetName val="구체집계2_0x2_0(7-10)"/>
      <sheetName val="구체2_0x2_0(7-10)"/>
      <sheetName val="구체집계2@2_5x2_5"/>
      <sheetName val="구체2@2_5x2_5"/>
      <sheetName val="퇴직금(울산천상)"/>
      <sheetName val="내역서적용수량"/>
      <sheetName val="원가계산서"/>
      <sheetName val="역T형교대(직접기초)"/>
      <sheetName val="이토변실(A3-LINE)"/>
      <sheetName val="하부철근수량"/>
      <sheetName val="DATA2000"/>
      <sheetName val="시설물"/>
      <sheetName val="FRP산출근거"/>
      <sheetName val="1,2,3,4,5단위수량"/>
      <sheetName val="OPGW기별"/>
      <sheetName val="환경기계공정표 (3)"/>
      <sheetName val="기본단가표"/>
      <sheetName val="단가산출서총괄"/>
      <sheetName val="산근(1)"/>
      <sheetName val="맨홀토공"/>
      <sheetName val="마감"/>
      <sheetName val="위치조서"/>
      <sheetName val="공조기(삭제)"/>
      <sheetName val="입찰안"/>
      <sheetName val="투찰"/>
      <sheetName val="지수"/>
      <sheetName val="단가표"/>
      <sheetName val="경율산정"/>
      <sheetName val="횡배수관"/>
      <sheetName val="내역서(삼호)"/>
      <sheetName val="일반전기"/>
      <sheetName val="기초일위"/>
      <sheetName val="건물"/>
      <sheetName val="단가목록"/>
      <sheetName val="N賃率-職"/>
      <sheetName val="(A)내역서"/>
      <sheetName val="수량집계"/>
      <sheetName val="잡비계산"/>
      <sheetName val="일위대가목록"/>
      <sheetName val="단가산출(총괄)"/>
      <sheetName val="일위총괄"/>
      <sheetName val="내역표지"/>
      <sheetName val="1.일반수량산출단면"/>
      <sheetName val="조명율표"/>
      <sheetName val="평교-내역"/>
      <sheetName val="99년신청"/>
      <sheetName val="YM-IL1"/>
      <sheetName val="DAN"/>
      <sheetName val="백호우계수"/>
      <sheetName val="구체집계3_0x2_0(0-3)"/>
      <sheetName val="건축수량산출"/>
      <sheetName val="9GNG운반"/>
      <sheetName val="사다리"/>
      <sheetName val="내역서(사업소)"/>
      <sheetName val="주요량(96)"/>
      <sheetName val="EACT10"/>
      <sheetName val="구체3_0x2_0(0-3)"/>
      <sheetName val="구체집계3_0x2_0(6-8)"/>
      <sheetName val="구체3_0x2_0(6-8)"/>
      <sheetName val="구체집계3_5x3_5(8-10)"/>
      <sheetName val="구체3_5x3_5(8-10)"/>
      <sheetName val="구체집계4_5x4_5(2-3)"/>
      <sheetName val="구체4_5x4_5(2-3)"/>
      <sheetName val="구체집계4_5x4_5(4-5)"/>
      <sheetName val="구체4_5x4_5(4-5)"/>
      <sheetName val="구체2_5x2_0(6-8)"/>
      <sheetName val="구체3_5x3_5-8-10"/>
      <sheetName val="절성경계보강공현황및집계_"/>
      <sheetName val="파형강판_총수량집계표"/>
      <sheetName val="철근수량_집계표"/>
      <sheetName val="C_간지"/>
      <sheetName val="2_10간지"/>
      <sheetName val="2_11간지"/>
      <sheetName val="2_13간지"/>
      <sheetName val="2_14간지"/>
      <sheetName val="b_수로이설"/>
      <sheetName val="c_돌붙임후면배수표지"/>
      <sheetName val="d_기존배수관폐쇄표지"/>
      <sheetName val="e_기존BOX폐쇄표지"/>
      <sheetName val="j_제작집수정표지"/>
      <sheetName val="k__문비"/>
      <sheetName val="제목_(토공)"/>
      <sheetName val="규준틀및경계말목_(좌안)"/>
      <sheetName val="u형측구_집계표"/>
      <sheetName val="2지구u형측구_"/>
      <sheetName val="총괄갑_"/>
      <sheetName val="역T형옹벽(3_0)"/>
      <sheetName val="96보완계획7_12"/>
      <sheetName val="준검_내역서"/>
      <sheetName val="A_LINE"/>
      <sheetName val="7_PILE__(돌출)"/>
      <sheetName val="토공(우물통,기타)_"/>
      <sheetName val="5_공종별예산내역서"/>
      <sheetName val="개요"/>
      <sheetName val="단위수량산출"/>
      <sheetName val="4차월말"/>
      <sheetName val="쌍송교"/>
      <sheetName val="발주설계서(당초)"/>
      <sheetName val="수량집계표(舊)"/>
      <sheetName val="000000"/>
      <sheetName val="도로구조공사비"/>
      <sheetName val="도로토공공사비"/>
      <sheetName val="여수토공사비"/>
      <sheetName val="도급"/>
      <sheetName val="자재 집계표"/>
      <sheetName val="TIE-IN"/>
      <sheetName val="양지교"/>
      <sheetName val="조경시설물"/>
      <sheetName val="횡배수관집현황(2공구)"/>
      <sheetName val="6호기"/>
      <sheetName val="교각토공"/>
      <sheetName val="고창방향"/>
      <sheetName val="적용건축"/>
      <sheetName val="깨기수량"/>
      <sheetName val="(집계) 노면표시"/>
      <sheetName val="본체"/>
      <sheetName val="안정검토"/>
      <sheetName val="수안보-MBR1"/>
      <sheetName val="급수"/>
      <sheetName val="DATA"/>
      <sheetName val="식재"/>
      <sheetName val="식재출력용"/>
      <sheetName val="유지관리"/>
      <sheetName val="평형공사비"/>
      <sheetName val="설계기준"/>
      <sheetName val="토 적 표"/>
      <sheetName val="고분전시관"/>
      <sheetName val="설비"/>
      <sheetName val="가설공사비"/>
      <sheetName val="상부공"/>
      <sheetName val="노면표시수량집계"/>
      <sheetName val="노면표지 수량"/>
      <sheetName val="4)유동표"/>
      <sheetName val="고정보수량집계"/>
      <sheetName val="설계예산서"/>
      <sheetName val="장비단가표"/>
      <sheetName val="당진1,2호기전선관설치및접지4차공사내역서-을지"/>
      <sheetName val="3.하중산정4.지지력"/>
      <sheetName val="설직재-1"/>
      <sheetName val="설계서식"/>
      <sheetName val="정렬"/>
      <sheetName val="집수정(600-700)"/>
      <sheetName val="소업1교"/>
      <sheetName val="천안IP공장자100노100물량110할증"/>
      <sheetName val="0506생활권구적"/>
      <sheetName val="건축내역"/>
      <sheetName val="도근좌표"/>
      <sheetName val="L_RPTB~1"/>
      <sheetName val="공사비_NDE"/>
      <sheetName val="지수산정"/>
      <sheetName val="전차선로 물량표"/>
      <sheetName val="한강운반비"/>
      <sheetName val="공통(20-91)"/>
      <sheetName val="PSCbeam설계"/>
      <sheetName val="대로근거"/>
      <sheetName val="기초자료입력"/>
      <sheetName val="우수받이재료집계표"/>
      <sheetName val="청천내"/>
      <sheetName val="SALE"/>
      <sheetName val="토공집계"/>
      <sheetName val="상-교대(A1-A2)"/>
      <sheetName val="취수탑"/>
      <sheetName val="SORCE1"/>
      <sheetName val="흥양2교토공집계표"/>
      <sheetName val="설계조건 및 단면가정"/>
      <sheetName val="부재치수입력"/>
      <sheetName val="토공총"/>
      <sheetName val="5지진시"/>
      <sheetName val="흄ꔀ수량집계"/>
      <sheetName val="ESC(K치)"/>
      <sheetName val="DATA 입력부"/>
      <sheetName val="두앙"/>
      <sheetName val="토공정보"/>
      <sheetName val="건축기성"/>
      <sheetName val="본선집계표"/>
      <sheetName val="파형강관및곡선부보강및날개벽"/>
      <sheetName val="토적표(1)"/>
      <sheetName val="Mc1"/>
      <sheetName val="을"/>
      <sheetName val="자재목록"/>
      <sheetName val=" 냉각수펌프"/>
      <sheetName val="공조기휀"/>
      <sheetName val="기계경비(시간당)"/>
      <sheetName val="램머"/>
      <sheetName val="단위단가"/>
      <sheetName val="내역5"/>
      <sheetName val="골조시행"/>
      <sheetName val="ELECTRIC"/>
      <sheetName val="전등설비"/>
      <sheetName val="갱문및옹벽집계"/>
      <sheetName val="기중"/>
      <sheetName val="일위2"/>
      <sheetName val="Source"/>
      <sheetName val="Preface"/>
      <sheetName val="특수선일위대가"/>
      <sheetName val="맨홀수량산출"/>
      <sheetName val="Sheet17"/>
      <sheetName val="흄관수睽꛲"/>
      <sheetName val="1호맨홀토공"/>
      <sheetName val="중분대수량산출"/>
      <sheetName val="XL4Poppy"/>
      <sheetName val="날개벽수량표"/>
      <sheetName val="콘_재료분리(1)"/>
      <sheetName val="앨범표지"/>
      <sheetName val="토공A"/>
      <sheetName val="날개벽(TYPE1)"/>
      <sheetName val="구체2_0x2_0(3-5_x0005_"/>
      <sheetName val="웅진교-S2"/>
      <sheetName val="표지 (2)"/>
      <sheetName val="COA-17"/>
      <sheetName val="C-18"/>
      <sheetName val="SULKEA"/>
      <sheetName val="단가표 (2)"/>
      <sheetName val="피벗테이블데이터분석"/>
      <sheetName val="적용단위길이"/>
      <sheetName val="조도계산서 (도서)"/>
      <sheetName val="정부노임단가"/>
      <sheetName val="기간등록"/>
      <sheetName val="내역1"/>
      <sheetName val="횡 연장"/>
      <sheetName val="자료"/>
      <sheetName val="특수기호강도거푸집"/>
      <sheetName val="종배수관면벽신"/>
      <sheetName val="종배수관(신)"/>
      <sheetName val="Macro3"/>
      <sheetName val="Macro2"/>
      <sheetName val="초기화면"/>
      <sheetName val="제1차변경도급"/>
      <sheetName val="동해title"/>
      <sheetName val="코드표"/>
      <sheetName val="증감대비"/>
      <sheetName val="월말"/>
      <sheetName val="설계내역서"/>
      <sheetName val="투찰금액"/>
      <sheetName val="상선"/>
      <sheetName val="내역서(전체)"/>
      <sheetName val="6공구(당초)"/>
      <sheetName val="지급자재缀ᨪ԰_x0000_缀"/>
      <sheetName val=" 상부공통집계(총괄)"/>
      <sheetName val="계정"/>
      <sheetName val="98지급계획"/>
      <sheetName val="설계"/>
      <sheetName val="손익차9월2"/>
      <sheetName val="기술조건"/>
      <sheetName val="예가내역서"/>
      <sheetName val="201동 산출근거"/>
      <sheetName val="변경내역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시설물기초"/>
      <sheetName val="토공사"/>
      <sheetName val="리스(CIF)산출"/>
      <sheetName val="지급자재"/>
      <sheetName val="경비2내역"/>
      <sheetName val="4.2.1 마루높이 검토"/>
      <sheetName val="대치판정"/>
      <sheetName val="설계조건"/>
      <sheetName val="wall"/>
      <sheetName val="비탈면보호공수량산출"/>
      <sheetName val="견적"/>
      <sheetName val="▣횡배수수량산출참고"/>
      <sheetName val="현대물량"/>
      <sheetName val="교통대책내역"/>
      <sheetName val="교육종류"/>
      <sheetName val="산출내역(하도)"/>
      <sheetName val="삭제금지단가"/>
      <sheetName val="구조물견적서"/>
      <sheetName val="포장직선구간"/>
      <sheetName val="맨홀(2~4)"/>
      <sheetName val="설비내역"/>
      <sheetName val="본공사"/>
      <sheetName val="간선계산"/>
      <sheetName val="투吐"/>
      <sheetName val="자재단가 (2)"/>
      <sheetName val="95MAKER"/>
      <sheetName val="집수정단위수량 "/>
      <sheetName val="물가자료"/>
      <sheetName val="구조물"/>
      <sheetName val="조명시설"/>
      <sheetName val="Back"/>
      <sheetName val="구조물공1"/>
      <sheetName val="배수및구조물공1"/>
      <sheetName val="깨기"/>
      <sheetName val="수목표준대가"/>
      <sheetName val="unit 4"/>
      <sheetName val="스톱로그내역"/>
      <sheetName val="98NS-N"/>
      <sheetName val="신공항A-9(원가수정)"/>
      <sheetName val="3BL공동구 수량"/>
      <sheetName val="안양1공구_건축"/>
      <sheetName val="50201련박스"/>
      <sheetName val="토공산근"/>
      <sheetName val="공문(신)"/>
      <sheetName val="삼성동50"/>
      <sheetName val="교대(A1-A2)"/>
      <sheetName val="대비"/>
      <sheetName val="재료비 (2)"/>
      <sheetName val="C1ㅇ"/>
      <sheetName val="간지양식"/>
      <sheetName val="구체3_5x3_5-8-1԰"/>
      <sheetName val="원가계산서(1԰_x0000_缀_x0000__x0000__x0000_"/>
      <sheetName val="구체집계4_5x4_5_x0005__x0000__x0000__x0000_"/>
      <sheetName val="구체3_0x2_0(԰_x0000_缀_x0000_"/>
      <sheetName val="접도구역경계표주_x0005__x0000_"/>
      <sheetName val="TYPE1"/>
      <sheetName val="토목내역서"/>
      <sheetName val="포장공자재집계표"/>
      <sheetName val="접도구역경계표주橂】"/>
      <sheetName val="주beam"/>
      <sheetName val="약전닥트"/>
      <sheetName val="건축부하"/>
      <sheetName val="FA설치명세"/>
      <sheetName val="FD"/>
      <sheetName val="식재가격"/>
      <sheetName val="식재총괄"/>
      <sheetName val="전력구구조물산근"/>
      <sheetName val="개소별수량산출"/>
      <sheetName val="환산"/>
      <sheetName val="총괄"/>
      <sheetName val="접도구역경계표주헾】"/>
      <sheetName val="접도구역경계표주贸_x0013_"/>
      <sheetName val="화설내"/>
      <sheetName val="접도구역경계표주畠_x0013_"/>
      <sheetName val="접도구역경계표주傠_x0013_"/>
      <sheetName val="접도구역경계표주竈_x0013_"/>
      <sheetName val="접도구역경계표주挔_x0012_"/>
      <sheetName val="접도구역경계표주窨_x0013_"/>
      <sheetName val="접도구역경계표주齘_x0013_"/>
      <sheetName val="접도구역경계표주僀_x0013_"/>
      <sheetName val="열린교실"/>
      <sheetName val="형틀공사"/>
      <sheetName val="마감산출(다1)"/>
      <sheetName val="주차구획선수량"/>
      <sheetName val="Total"/>
      <sheetName val="변압기 및 발전기 용량"/>
      <sheetName val="횡배위치"/>
      <sheetName val="카니발(자105노60)"/>
      <sheetName val="대포2교접속"/>
      <sheetName val="천방교접속"/>
      <sheetName val="97_사업추정(WEKI)"/>
      <sheetName val="일용노임단가"/>
      <sheetName val="1TL종점(1)"/>
      <sheetName val="통합"/>
      <sheetName val="원가 (2)"/>
      <sheetName val="총 괄 표"/>
      <sheetName val="도급내역서"/>
      <sheetName val="연결관단위"/>
      <sheetName val="24분기"/>
      <sheetName val="안산기계장치"/>
      <sheetName val="교대토공시점"/>
      <sheetName val="4)유԰_x0000_"/>
      <sheetName val="9811"/>
      <sheetName val="부표총괄"/>
      <sheetName val="9509"/>
      <sheetName val="PipWT"/>
      <sheetName val="사업부배부A"/>
      <sheetName val="산근"/>
      <sheetName val="로우프"/>
      <sheetName val="CANOPY"/>
      <sheetName val="하수급견적대비"/>
      <sheetName val="투澘"/>
      <sheetName val="패널"/>
      <sheetName val="나.다.라.마.바.피복재 산정"/>
      <sheetName val="별표 "/>
      <sheetName val="분양금할인"/>
      <sheetName val="인입관수량총괄"/>
      <sheetName val="출입구총집계"/>
      <sheetName val="마감산출"/>
      <sheetName val="업체별기성내역"/>
      <sheetName val="기계설비표선정수장"/>
      <sheetName val="06 일위대가목록"/>
      <sheetName val="호표"/>
      <sheetName val="배수공시멘트 및 골재량산출"/>
      <sheetName val="3련 BOX"/>
      <sheetName val="조서"/>
      <sheetName val="배수계"/>
      <sheetName val="맨홀_공사비"/>
      <sheetName val="표  지"/>
      <sheetName val="길어깨(현황)"/>
      <sheetName val="산출"/>
      <sheetName val="1"/>
      <sheetName val="1. 설계조건 2.단면가정 3. 하중계산"/>
      <sheetName val="DATA 입력란"/>
      <sheetName val="Y-WORK"/>
      <sheetName val="공비현2"/>
      <sheetName val="순성토"/>
      <sheetName val="맨홀조서"/>
      <sheetName val="도급자재"/>
      <sheetName val="구분자"/>
      <sheetName val="현장식당(1)"/>
      <sheetName val="출력은 금물"/>
      <sheetName val="Sheet1_(2)"/>
      <sheetName val="국도접속_차도부수량"/>
      <sheetName val="6PILE__(돌출)"/>
      <sheetName val="남양시작동자105노65기1_3화1_2"/>
      <sheetName val="8설7발"/>
      <sheetName val="단가 및 재료비"/>
      <sheetName val="중기사용료산출근거"/>
      <sheetName val="8.석축단위(H=1.5M)"/>
      <sheetName val="토사(PE)"/>
      <sheetName val="원가계산서 "/>
      <sheetName val="도로정위치부표"/>
      <sheetName val="도로조사부표"/>
      <sheetName val="철근량"/>
      <sheetName val="바닥판"/>
      <sheetName val="입력DATA"/>
      <sheetName val="결과조달"/>
      <sheetName val="경상비"/>
      <sheetName val="공사비예산서(토목분)"/>
      <sheetName val="전체도급"/>
      <sheetName val="CODE"/>
      <sheetName val="전기일위대가"/>
      <sheetName val="부대대비"/>
      <sheetName val="냉연집계"/>
      <sheetName val="부하(성남)"/>
      <sheetName val="부하계산서"/>
      <sheetName val="조건"/>
      <sheetName val="충주"/>
      <sheetName val="입출재고현황 (2)"/>
      <sheetName val="구조물철거타공정이월"/>
      <sheetName val="산출내역서집계표"/>
      <sheetName val="정공공사"/>
      <sheetName val="원가계산"/>
      <sheetName val="실행대비"/>
      <sheetName val="2공구하도급내역서"/>
      <sheetName val="구천"/>
      <sheetName val="세부내역"/>
      <sheetName val="투찰추정"/>
      <sheetName val="도급내역5+800"/>
      <sheetName val="JUCKEYK"/>
      <sheetName val="토량1-1"/>
      <sheetName val="도급금액"/>
      <sheetName val="재노경"/>
      <sheetName val="전선 및 전선관"/>
      <sheetName val="적현로"/>
      <sheetName val="경상직원"/>
      <sheetName val="수목단가"/>
      <sheetName val="시설수량표"/>
      <sheetName val="식재수량표"/>
      <sheetName val="일위대가(1)"/>
      <sheetName val="전체"/>
      <sheetName val="입상내역"/>
      <sheetName val="총공사내역서"/>
      <sheetName val="설 계"/>
      <sheetName val="02자재"/>
      <sheetName val="기초자료"/>
      <sheetName val="배수문수량산출(3)"/>
      <sheetName val="횡배수관설치현황"/>
      <sheetName val="수량3"/>
      <sheetName val="갑지(추정)"/>
      <sheetName val="실행내역서을지"/>
      <sheetName val="CON'C"/>
      <sheetName val="부대tu"/>
      <sheetName val="토 傠_x0013__xdaa2_"/>
      <sheetName val="토 捀_x0013__xdaa2_"/>
      <sheetName val="토 _x0005__x0000_"/>
      <sheetName val="ABUT수량-︀ᇕ"/>
      <sheetName val="ABUT수량-缀ᨪ"/>
      <sheetName val="ABUT수량-㔀቎"/>
      <sheetName val="토 挔_x0012_竖"/>
      <sheetName val="구체집계3_0x2__x0000__x0000_䤰_x0000__x0000__x0000_"/>
      <sheetName val="토 _x0000__x0000_"/>
      <sheetName val="Ⅱ실행비목"/>
      <sheetName val="구체집계2@︀ᇕ԰_x0000_缀_x0000__x0000_"/>
      <sheetName val="지급자재ᰀ፜搀፜"/>
      <sheetName val="원가계산서(1공구)-헾⿆"/>
      <sheetName val="상부집계표"/>
      <sheetName val="단砀⫵"/>
      <sheetName val="원가계산서(1공구)-蒈+"/>
      <sheetName val="구체3_5x3_5-8-1ׂ"/>
      <sheetName val="요_x0005_"/>
      <sheetName val="경산"/>
      <sheetName val="공사비집계"/>
      <sheetName val="토적표"/>
      <sheetName val="6.교좌면보강"/>
      <sheetName val="(4-2)열관류값-2"/>
      <sheetName val="노임이"/>
      <sheetName val="설계서을"/>
      <sheetName val="단가(1)"/>
      <sheetName val="교통처리우회도로"/>
      <sheetName val="총괄수량집계표"/>
      <sheetName val="사당"/>
      <sheetName val="공통가설공사"/>
      <sheetName val="투洬"/>
      <sheetName val="2호맨홀공제수량"/>
      <sheetName val="위치조렀"/>
      <sheetName val="현장경비"/>
      <sheetName val="일위怀፵"/>
      <sheetName val="구체집계4_5x4_5尜_x0013_層_x0013_闰"/>
      <sheetName val="원가계산서(1ᰀ፜搀፜ን"/>
      <sheetName val="구체3_5x3_5-8-1렀"/>
      <sheetName val="구체3_0x2_0(᳇፜搀፜"/>
      <sheetName val="내역서(설비+소방)"/>
      <sheetName val="구체3_0x2_0(렀቟԰_x0000_"/>
      <sheetName val="구체집계4_5x4_5徸〒_x0005__x0000_"/>
      <sheetName val="통로암거 4.5 ×4.5 토피0~3m  수량 집계표0"/>
      <sheetName val="재료비_(2)"/>
      <sheetName val="라멘기초"/>
      <sheetName val="구체3_0x2_0(ﻇᇕ԰_x0000_"/>
      <sheetName val="구체3_5x3_5-8-1㔀"/>
      <sheetName val="구체3_0x2_0(㗇቎԰_x0000_"/>
      <sheetName val="구체3_0x2_0(㔀቎԰_x0000_"/>
      <sheetName val="위치조怀"/>
      <sheetName val="구체집계4_5x4丵〒_x0005__x0000__x0000__x0000_"/>
      <sheetName val="구체집계4_5x4_5丵〒_x0005__x0000_"/>
      <sheetName val="구체집계4_5x4_5헾】_x0005__x0000_"/>
      <sheetName val="접도구역경계표주丵〒"/>
      <sheetName val="원가"/>
      <sheetName val="구체집계3_0x2尜_x0013_層_x0013_闰〒_x0005_"/>
      <sheetName val="단면설계"/>
      <sheetName val="구체집계3_0x2壸5丵⿋_x0005__x0000_"/>
      <sheetName val="구체집계3_0x2喐6嗜6丵⿄_x0005_"/>
      <sheetName val="구체3_0x2_0(Ⰰ⡛琀⡛"/>
      <sheetName val="돈암사업"/>
      <sheetName val="시점교︀"/>
      <sheetName val="증감내역서"/>
      <sheetName val="구체3_5x3_5-8-1 "/>
      <sheetName val="구체3_0x2_0( ⱗ氀ⱗ"/>
      <sheetName val="구체3_0x2_0(䈀ᅪ԰_x0000_"/>
      <sheetName val="위치조ࠀ"/>
      <sheetName val="woo(mac)"/>
      <sheetName val="초"/>
      <sheetName val="중기손료"/>
      <sheetName val="소야공정계획표"/>
      <sheetName val="unitpric"/>
      <sheetName val="지점별강우량"/>
      <sheetName val="가설건물"/>
      <sheetName val="인수공규격"/>
      <sheetName val="96노임기준"/>
      <sheetName val="수입"/>
      <sheetName val="매출"/>
      <sheetName val="특판제외"/>
      <sheetName val="표지-내역서壒〚_x0005__x0000_"/>
      <sheetName val="총수량집계표"/>
      <sheetName val="시점부수량산출서"/>
      <sheetName val="공내역"/>
      <sheetName val="노임단가 (2)"/>
      <sheetName val="BQ"/>
      <sheetName val="1,2공구원가계산서"/>
      <sheetName val="1공구산출내역서"/>
      <sheetName val="투㟨"/>
      <sheetName val="맨홀수량"/>
      <sheetName val="난간,앙카"/>
      <sheetName val="기둥설계(no)"/>
      <sheetName val="기초판설계(교축직각)"/>
      <sheetName val="용소리교"/>
      <sheetName val="5흙막이"/>
      <sheetName val="정산서 "/>
      <sheetName val="SLAB"/>
      <sheetName val="찍기"/>
      <sheetName val="대,유,램"/>
      <sheetName val="G.R300경비"/>
      <sheetName val="투䱨"/>
      <sheetName val="투헾"/>
      <sheetName val="일위대가 집계표"/>
      <sheetName val="투_x0010_"/>
      <sheetName val="투䴨"/>
      <sheetName val="투䡲"/>
      <sheetName val="도"/>
      <sheetName val="Base_Data"/>
      <sheetName val="OCT.FDN"/>
      <sheetName val="PI"/>
      <sheetName val="working load at the btm ft."/>
      <sheetName val="stability check"/>
      <sheetName val="design criteria"/>
      <sheetName val="D-3503"/>
      <sheetName val="CAL"/>
      <sheetName val="DRAIN DRUM PIT D-301"/>
      <sheetName val="2.설계제원"/>
      <sheetName val="WIND"/>
      <sheetName val="calcul"/>
      <sheetName val="HORI. VESSEL"/>
      <sheetName val="단면검토"/>
      <sheetName val="TYPE-A"/>
      <sheetName val="부재력정리"/>
      <sheetName val="REBAR"/>
      <sheetName val="POL6차-PIPING"/>
      <sheetName val="자재수량"/>
      <sheetName val="기본단가"/>
      <sheetName val="인건비단가"/>
      <sheetName val="구체2_0x︀ᇕ԰_x0000_缀_x0000__x0000__x0000_"/>
      <sheetName val="단가비교표"/>
      <sheetName val="예산서"/>
      <sheetName val="계산조건"/>
      <sheetName val="투_x0000_"/>
      <sheetName val="현ᰀ"/>
      <sheetName val="FRP산출근橂"/>
      <sheetName val="일위대橂⿭_x0005_"/>
      <sheetName val="3.바닥판설계"/>
      <sheetName val="내역서(삼礊め"/>
      <sheetName val="배수내역"/>
      <sheetName val="工관리비율"/>
      <sheetName val="工완성공사율"/>
      <sheetName val="예산총괄표"/>
      <sheetName val="NYS"/>
      <sheetName val="중로근거"/>
      <sheetName val="업체별기성"/>
      <sheetName val="약품공급2"/>
      <sheetName val="내역률노무비"/>
      <sheetName val="MixBed"/>
      <sheetName val="CondPol"/>
      <sheetName val="구체집계2@栀ᚃ가ᚃ︀崙ԯ"/>
      <sheetName val="농로수량집계"/>
      <sheetName val="농로토공집계"/>
      <sheetName val="코드1(매출계정)"/>
      <sheetName val="코드2(원가계정)"/>
      <sheetName val="코드5(투자비계정)"/>
      <sheetName val="CONCRETE"/>
      <sheetName val="단가일람"/>
      <sheetName val="조경일람"/>
      <sheetName val="교대일반수량"/>
      <sheetName val="가로등위치"/>
      <sheetName val="평균높이산출근거"/>
      <sheetName val="장비집계"/>
      <sheetName val="ITEM"/>
      <sheetName val="ilch"/>
      <sheetName val="아파트건축"/>
      <sheetName val="우수공"/>
      <sheetName val="임시전기공사설계서"/>
      <sheetName val="인건비 "/>
      <sheetName val="단면 (2)"/>
      <sheetName val="단가대비표"/>
      <sheetName val="강전사 (2)"/>
      <sheetName val="Total 단위경유량집계"/>
      <sheetName val="수로암거"/>
      <sheetName val="경영혁신본부"/>
      <sheetName val="내역서 제출"/>
      <sheetName val="단   산"/>
      <sheetName val="실    단"/>
      <sheetName val="★도급내역"/>
      <sheetName val="수목데이타 "/>
      <sheetName val="내역서(기계)"/>
      <sheetName val="단락전류-A"/>
      <sheetName val="파일의이용"/>
      <sheetName val="단  가  대  비  표"/>
      <sheetName val="일  위  대  가  목  록"/>
      <sheetName val="매탄-오"/>
      <sheetName val="매탄-합"/>
      <sheetName val="매산"/>
      <sheetName val="송죽c"/>
      <sheetName val="송죽"/>
      <sheetName val="구체3_5x3_5-8-1退"/>
      <sheetName val="과"/>
      <sheetName val="단﹃ᇕ"/>
      <sheetName val="SG"/>
      <sheetName val="도기류"/>
      <sheetName val="구체집계2_0x2_0(7-렀቟԰"/>
      <sheetName val="문화재 시굴조사비(표지)"/>
      <sheetName val="원심력수로관"/>
      <sheetName val="기㔀቎԰"/>
      <sheetName val="(4)소요정착장검토"/>
      <sheetName val="관접합및부설"/>
      <sheetName val="재료집계"/>
      <sheetName val="Bid_Detail"/>
      <sheetName val="구체집계2_0x2䈀㉪ԯ_x0000_缀_x0000__x0000_"/>
      <sheetName val="3.7교축하중"/>
      <sheetName val="조명율_x0005_"/>
      <sheetName val="부표(010427)"/>
      <sheetName val="2축기둥해석"/>
      <sheetName val="1.설계기준 "/>
      <sheetName val="세계수요종합OK"/>
      <sheetName val="국내조달(통합-1)"/>
      <sheetName val="4.주beam"/>
      <sheetName val="토량산출서"/>
      <sheetName val="마스터원본"/>
      <sheetName val="A_7"/>
      <sheetName val="투暷"/>
      <sheetName val="관기초"/>
      <sheetName val="관기초1"/>
      <sheetName val="박스규격"/>
      <sheetName val="보통암3"/>
      <sheetName val="BOX토공"/>
      <sheetName val="연결관수량-전공구"/>
      <sheetName val="연약지반"/>
      <sheetName val="토사3"/>
      <sheetName val="리핑암3"/>
      <sheetName val="기계설비"/>
      <sheetName val="공구"/>
      <sheetName val="6჈_x0000_"/>
      <sheetName val="6狈譈"/>
      <sheetName val="6磈᎙"/>
      <sheetName val="6È_x0000_"/>
      <sheetName val="날개수량1.5"/>
      <sheetName val="위치조"/>
      <sheetName val="특별교실"/>
      <sheetName val="단중표"/>
      <sheetName val="고양시"/>
      <sheetName val="경영계획1월"/>
      <sheetName val="일반수량총괄집계"/>
      <sheetName val="토목내역서 (도급단가)"/>
      <sheetName val="자료입력"/>
      <sheetName val="7_PILE__ԯ_x0000_缀_x0000_"/>
      <sheetName val="7_PILE__頀⮿︀䛕"/>
      <sheetName val="가도뻸"/>
      <sheetName val="전睮"/>
      <sheetName val="변수"/>
      <sheetName val="SLAB&quot;1&quot;"/>
      <sheetName val="우수"/>
      <sheetName val="위치조_x0001_"/>
      <sheetName val="투㚈"/>
      <sheetName val="1000 DB구축 부표"/>
      <sheetName val="여과지동"/>
      <sheetName val="tggwan(mac)"/>
      <sheetName val="값"/>
      <sheetName val="원가계산서(1栆ⅎ_x0000_⷇쐋ꍣ"/>
      <sheetName val="예가표"/>
      <sheetName val="토목공사"/>
      <sheetName val="건축원가"/>
      <sheetName val="7⠀ᩗ"/>
      <sheetName val="구체집계2_0x2_0(7-1렀቟"/>
      <sheetName val="설계서(본관)"/>
      <sheetName val="화산경계"/>
      <sheetName val="사업수지"/>
      <sheetName val="집계(2)"/>
      <sheetName val="도급기성"/>
      <sheetName val="99사업계획"/>
      <sheetName val="전기설계변경"/>
      <sheetName val="터널조도"/>
      <sheetName val="공통단가"/>
      <sheetName val="운반비"/>
      <sheetName val="가설공사"/>
      <sheetName val="간지1"/>
      <sheetName val="간지2"/>
      <sheetName val="대지1"/>
      <sheetName val="대지2"/>
      <sheetName val="고수호안1"/>
      <sheetName val="고수호안2"/>
      <sheetName val="흥기1"/>
      <sheetName val="흥기2,3"/>
      <sheetName val="보축보수구간"/>
      <sheetName val="대서6낙차보"/>
      <sheetName val="대서1교"/>
      <sheetName val="1진입도로공"/>
      <sheetName val="대서3교 "/>
      <sheetName val="3진입도로공"/>
      <sheetName val="선형"/>
      <sheetName val="보차도경계석수량"/>
      <sheetName val="2. 공원조도"/>
      <sheetName val="인부노임"/>
      <sheetName val="공기주입기 설치공사"/>
      <sheetName val="시설일위"/>
      <sheetName val="조명일위"/>
      <sheetName val="기본1"/>
      <sheetName val="수정일위대가"/>
      <sheetName val="안동예산서"/>
      <sheetName val="3.하중계산"/>
      <sheetName val="판정1교토공"/>
      <sheetName val="2공구자재집"/>
      <sheetName val="위치조Ԁ"/>
      <sheetName val="상행-교대(A1-A2)"/>
      <sheetName val="단가산출2"/>
      <sheetName val="단가산출1"/>
      <sheetName val="수량집계_x0000__x0000_Ԁ_x0000_"/>
      <sheetName val="보고서원고"/>
      <sheetName val="옹벽"/>
      <sheetName val="암거단위-1련"/>
      <sheetName val="기ԯ_x0000_缀"/>
      <sheetName val="암거단위"/>
      <sheetName val="FRP산출근ᛅ"/>
      <sheetName val="일위총괄표"/>
      <sheetName val="FRP산출근헾"/>
      <sheetName val="C_배수ԯ_x0000_"/>
      <sheetName val="C_배수︀ᇕ"/>
      <sheetName val="토공수량산출"/>
      <sheetName val="토적계산서"/>
      <sheetName val="단䈀ᅪ"/>
      <sheetName val="Proposal"/>
      <sheetName val="C-C(output)"/>
      <sheetName val="5.세운W-A"/>
      <sheetName val="2000전체분"/>
      <sheetName val="외주비"/>
      <sheetName val="원가계䘭畲"/>
      <sheetName val="원가계葘C"/>
      <sheetName val="원가계䘭瘆"/>
      <sheetName val="원가계䘭眙"/>
      <sheetName val="원가계尜_x0013_"/>
      <sheetName val="원가계䘭皙"/>
      <sheetName val="원가계_x0000__x0000_"/>
      <sheetName val="원가계☦ŀ"/>
      <sheetName val="원가계☦:"/>
      <sheetName val="원가계뇣ė"/>
      <sheetName val="원가계瘱Ē"/>
      <sheetName val="원가계챔B"/>
      <sheetName val="BOX날개벽"/>
      <sheetName val="원가계䘭癙"/>
      <sheetName val="일반부표"/>
      <sheetName val="다곡2교"/>
      <sheetName val="C_배䤊⾛_x0005_"/>
      <sheetName val="C_배哐.唜"/>
      <sheetName val="상수도토공집계표"/>
      <sheetName val="이름표지정"/>
      <sheetName val="고유코드_설계"/>
      <sheetName val="이름정의"/>
      <sheetName val="98비정기소모"/>
      <sheetName val="목재동바리"/>
      <sheetName val="수량집계표저ᡛ簀"/>
      <sheetName val="일위대가(_x0005__x0000_"/>
      <sheetName val="수량집계표渀빷ԯ"/>
      <sheetName val="담장산출"/>
      <sheetName val="산근터빈"/>
      <sheetName val="용수량(생활용수)"/>
      <sheetName val="단면별연장"/>
      <sheetName val="수목데이타"/>
      <sheetName val="건축설비"/>
      <sheetName val="검토"/>
      <sheetName val="WORK"/>
      <sheetName val="종배수관"/>
      <sheetName val="설계예시"/>
      <sheetName val="편입용지조서"/>
      <sheetName val="일반0_x0000_"/>
      <sheetName val="일반䢬ፓ"/>
      <sheetName val="일반䣈ፓ"/>
      <sheetName val="일반ﻈᇕ"/>
      <sheetName val="일반ﺬᇕ"/>
      <sheetName val="일반︀ᇕ"/>
      <sheetName val="일반ቀ"/>
      <sheetName val="포장총괄집계표"/>
      <sheetName val="부속동"/>
      <sheetName val="APT"/>
      <sheetName val="시설물일위"/>
      <sheetName val="A4"/>
      <sheetName val="2.재료비"/>
      <sheetName val="공사예산하조서(O.K)"/>
      <sheetName val="투尜"/>
      <sheetName val="설계개요"/>
      <sheetName val="전기"/>
      <sheetName val="3.2산출근거(감독)"/>
      <sheetName val="별첨-기계경비 산출목록"/>
      <sheetName val="Sheet6"/>
      <sheetName val="부대공-수량증감 내역서"/>
      <sheetName val="물가시세표"/>
      <sheetName val="설계명세"/>
      <sheetName val="외국인산업연수생"/>
      <sheetName val="교통처리우회도㄁"/>
      <sheetName val="원가계산서 (변경계약) (3)"/>
      <sheetName val="원가서"/>
      <sheetName val="포장자재집계표"/>
      <sheetName val="대비표"/>
      <sheetName val="대호방조제 접속공"/>
      <sheetName val="GSTOTAL"/>
      <sheetName val="참조"/>
      <sheetName val="토적표(_x0000__x0000_"/>
      <sheetName val="토적표(˯"/>
      <sheetName val="토적표(摠ˌ"/>
      <sheetName val="토적표(狘Ĕ"/>
      <sheetName val="토적표(_xd9a0_ط"/>
      <sheetName val="토적표(矠ˌ"/>
      <sheetName val="상 부"/>
      <sheetName val="직재"/>
      <sheetName val="일반㉚"/>
      <sheetName val="일반_x0000__x0000_"/>
      <sheetName val="배열수식"/>
      <sheetName val="[배수관공(IC).xls]원가계☦:"/>
      <sheetName val="감리원배치기준"/>
      <sheetName val="투㤸"/>
      <sheetName val="투㖈"/>
      <sheetName val="위치조 "/>
      <sheetName val="위치조ꀀ"/>
      <sheetName val="위치조"/>
      <sheetName val="위치조僅"/>
      <sheetName val="위치조退"/>
      <sheetName val="위치조뀀"/>
      <sheetName val="음성방향"/>
      <sheetName val="위치조쐀"/>
      <sheetName val="위치조䈀"/>
      <sheetName val="조명율丵"/>
      <sheetName val="조명율汐"/>
      <sheetName val="조명율橂"/>
      <sheetName val="조명율劀"/>
      <sheetName val="L40 B19.9"/>
      <sheetName val="내역서 "/>
      <sheetName val="1~69"/>
      <sheetName val="규준틀"/>
      <sheetName val="위치조瀀"/>
      <sheetName val="MOTOR"/>
      <sheetName val="유역면적"/>
      <sheetName val="지우기"/>
      <sheetName val="Library"/>
      <sheetName val="Checklist"/>
      <sheetName val="WORK-VOL"/>
      <sheetName val="Condition"/>
      <sheetName val="DESIGN(77C-102A)-2"/>
      <sheetName val="BOQ.vts"/>
      <sheetName val="95신규호표"/>
      <sheetName val="1련박스"/>
      <sheetName val="PLP"/>
      <sheetName val="2_14집䈀ᅪ"/>
      <sheetName val="2_14집԰_x0000_"/>
      <sheetName val="JUCK"/>
      <sheetName val="COVER"/>
      <sheetName val="간접경상비"/>
      <sheetName val="위치조쀀"/>
      <sheetName val="구체3_0x2_0(퀀቙ᰀቚ"/>
      <sheetName val="구체3_5x3_5-8-1ᰀ"/>
      <sheetName val="배수관"/>
      <sheetName val="접도구역경계표주헾⽄"/>
      <sheetName val="변경현황"/>
      <sheetName val="접도구역경계표주鱨_x0013_"/>
      <sheetName val="2_12기존㔀ԯ_x0000_缀"/>
      <sheetName val="일반䈀ᅪ"/>
      <sheetName val="S1,3"/>
      <sheetName val="일반_x0005__x0000_"/>
      <sheetName val="일반圠_x0018_"/>
      <sheetName val="중기사용료"/>
      <sheetName val="대전-교대(A1-A2)"/>
      <sheetName val="일0_x0000_䠀"/>
      <sheetName val="일0_x0000_ "/>
      <sheetName val="6_x0005__x000a_"/>
      <sheetName val="결재(카메라)"/>
      <sheetName val="맨1"/>
      <sheetName val="수맨"/>
      <sheetName val="배1"/>
      <sheetName val="I一般比"/>
      <sheetName val="공종단가"/>
      <sheetName val="몰탈재료산출"/>
      <sheetName val="일위렀庫"/>
      <sheetName val="프로젝트"/>
      <sheetName val="공량산출서"/>
      <sheetName val="CODE1"/>
      <sheetName val="AHU집계"/>
      <sheetName val="일위대가(계측기설치)"/>
      <sheetName val="POOM_MOTO"/>
      <sheetName val="POOM_MOTO2"/>
      <sheetName val="설계내역2"/>
      <sheetName val="자재조사표"/>
      <sheetName val="일반부표집계표"/>
      <sheetName val="자재집계"/>
      <sheetName val="집계표(육상)"/>
      <sheetName val="제잡비집계"/>
      <sheetName val="도로경계블럭연장조서"/>
      <sheetName val="제2호단위수량"/>
      <sheetName val="배관단가조사서"/>
      <sheetName val="석축설면"/>
      <sheetName val="배수공집계표"/>
      <sheetName val="2.단면가정"/>
      <sheetName val="단가_x0005__x0000_"/>
      <sheetName val="noyim"/>
      <sheetName val="배수장토목공사비"/>
      <sheetName val="평가데이터"/>
      <sheetName val="폐기물"/>
      <sheetName val="장비가동"/>
      <sheetName val="1호԰_x0000_缀_x0000_"/>
      <sheetName val="1호堀᎟鰀᎟"/>
      <sheetName val="데이터관리"/>
      <sheetName val="재직(경력)증명서"/>
      <sheetName val="배수관및곡선부보강및날개벽"/>
      <sheetName val="7_PILE__䈀ᅪ԰_x0000_"/>
      <sheetName val="7_PILE__︀ᇕ԰_x0000_"/>
      <sheetName val="집수정단위수량600 "/>
      <sheetName val="연습"/>
      <sheetName val="조작대(1연)"/>
      <sheetName val="연결관연장"/>
      <sheetName val="장비경비"/>
      <sheetName val="대창(함평)"/>
      <sheetName val="대창(장성)"/>
      <sheetName val="내역서2안"/>
      <sheetName val="토목주소"/>
      <sheetName val="3.하중산정4ࠀ᭷䰀᭷︀곕ԯ_x0000_缀"/>
      <sheetName val="횡배수관집현황堀፾鰀፾︀"/>
      <sheetName val="기자재비"/>
      <sheetName val="연도MASTER"/>
      <sheetName val="1__설계조건_2_단면가정_3__하중계산"/>
      <sheetName val="DATA_입력란"/>
      <sheetName val="변화치수"/>
      <sheetName val="EQT-ESTN"/>
      <sheetName val="연부97-1"/>
      <sheetName val="갑지1"/>
      <sheetName val="하부철근수က"/>
      <sheetName val="단면제원"/>
      <sheetName val="품셈"/>
      <sheetName val="투㞘"/>
      <sheetName val="투㒨"/>
      <sheetName val="투槓"/>
      <sheetName val="내역서적용수량 (지방도893)"/>
      <sheetName val="2공구餀ኘ԰_x0000_"/>
      <sheetName val="안전시설내역서"/>
      <sheetName val="토공총괄헾⿷_x0005_"/>
      <sheetName val="출금실적"/>
      <sheetName val="위치조耀"/>
      <sheetName val="접도구역경계표주風_x001a_"/>
      <sheetName val="접도구역경계표주헾⾦"/>
      <sheetName val="접도구역경계표주鹘%"/>
      <sheetName val="구체2_0x2_0(3-5_x0010_"/>
      <sheetName val="구체2_0x2_0(3-5헾"/>
      <sheetName val="구체2_0x2_0(3-5菸"/>
      <sheetName val="1단계"/>
      <sheetName val="구체집계2_0x2_0(5-7ׇ"/>
      <sheetName val="개략"/>
      <sheetName val="참조자료"/>
      <sheetName val="구체집계2_0x2_0(5-7ԯ"/>
      <sheetName val="전尜"/>
      <sheetName val="구체집계3_0x2_尜_x0013_層_x0013_闰〒"/>
      <sheetName val="전徸"/>
      <sheetName val="구체집계3_0x2_徸〒_x0005__x0000__x0000_"/>
      <sheetName val="구체2_0X2_0(0-徸〒"/>
      <sheetName val="위치조"/>
      <sheetName val="TTL"/>
      <sheetName val="역T형"/>
      <sheetName val="간지 (0)"/>
      <sheetName val="해평견적"/>
      <sheetName val="예산"/>
      <sheetName val="투丵"/>
      <sheetName val="투_x0005_"/>
      <sheetName val="2_13날개벽ֳ_x0000_缀"/>
      <sheetName val="총괄집계표"/>
      <sheetName val="3.하중산정4.양수압5.지지︀"/>
      <sheetName val="2.냉난방설비공사"/>
      <sheetName val="개인DATA"/>
      <sheetName val="L_RPTA05_목록"/>
      <sheetName val="건   축"/>
      <sheetName val="단"/>
      <sheetName val="정보매체A동"/>
      <sheetName val="현장식당(1ԅ"/>
      <sheetName val="현장식당(1ԃ"/>
      <sheetName val="현장식당(1က"/>
      <sheetName val="C_배수관㖰"/>
      <sheetName val="원가계吀_x001f_"/>
      <sheetName val="원가계呠)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7"/>
      <sheetName val="8"/>
      <sheetName val="9"/>
      <sheetName val="유원장"/>
      <sheetName val="면수"/>
      <sheetName val="공사비총괄표"/>
      <sheetName val="토滰%"/>
      <sheetName val="오동"/>
      <sheetName val="대조"/>
      <sheetName val="나한"/>
      <sheetName val="AC포장수량"/>
      <sheetName val="단֬큭࠯"/>
      <sheetName val="원가계婌."/>
      <sheetName val="우각부보강"/>
      <sheetName val="토공분배표"/>
      <sheetName val="적용노임"/>
      <sheetName val="일반자재"/>
      <sheetName val="건축"/>
      <sheetName val="일반쌒"/>
      <sheetName val="상부_x0000_"/>
      <sheetName val="일반䠀᝶"/>
      <sheetName val="일반_xd800_ឈ"/>
      <sheetName val="일반栓椈"/>
      <sheetName val="일반厌"/>
      <sheetName val="가옥집계"/>
      <sheetName val="명세"/>
      <sheetName val="단산"/>
      <sheetName val="일대"/>
      <sheetName val="4차원가계산서"/>
      <sheetName val="※참고자료※"/>
      <sheetName val="포장수량집계표"/>
      <sheetName val="기성고"/>
      <sheetName val="일반맨홀수량집계(A-7 LINE)"/>
      <sheetName val="실행예산 명세표"/>
      <sheetName val="주요량/_x0000_저Í"/>
      <sheetName val="주요자재단가"/>
      <sheetName val="구체집계2_0x2_x0000__x0000_Ԁ_x0000__x0000_Ŋ_x0005__x0000_"/>
      <sheetName val="위치조⣇"/>
      <sheetName val="입력"/>
      <sheetName val="별표"/>
      <sheetName val="신규부표총괄"/>
      <sheetName val="자재조서(2007년 3월)"/>
      <sheetName val="신규품셈총괄"/>
      <sheetName val="노임9월"/>
      <sheetName val="9.Attach"/>
      <sheetName val="A2"/>
      <sheetName val="BLOCK(1)"/>
      <sheetName val="세동별비상"/>
      <sheetName val="지장물C"/>
      <sheetName val="평형ԯ_x0000_缀"/>
      <sheetName val="기초0_x0000__x0000__x0010_"/>
      <sheetName val="기초0_x0000_蠀q"/>
      <sheetName val="기초Á_x0000_怀ô"/>
      <sheetName val="견적대비"/>
      <sheetName val="1-21_토적"/>
      <sheetName val="pier-1"/>
      <sheetName val="일반︀賕"/>
      <sheetName val="상세"/>
      <sheetName val="중기가격"/>
      <sheetName val="1.설계기준"/>
      <sheetName val="펌프장토공수량산출"/>
      <sheetName val="횡배수관위치조서"/>
      <sheetName val="하부철근수砀"/>
      <sheetName val="하부철근수_x0000_"/>
      <sheetName val="하부철근수저"/>
      <sheetName val="일਀鵹ԯ"/>
      <sheetName val="공사비증(-)䈀४԰_x0000_"/>
      <sheetName val="Sensitivity"/>
      <sheetName val="근무계획표 (전체)"/>
      <sheetName val="강교(Sub)"/>
      <sheetName val="일반토공견적"/>
      <sheetName val="98수문일위"/>
      <sheetName val="공토공단위당"/>
      <sheetName val="FOB발"/>
      <sheetName val="횡배수관수량"/>
      <sheetName val="3지구단위"/>
      <sheetName val="설계명세서"/>
      <sheetName val="21301동"/>
      <sheetName val="6.자재단가"/>
      <sheetName val="문학간접"/>
      <sheetName val="간접"/>
      <sheetName val="도장수량(하1)"/>
      <sheetName val="수색정거장"/>
      <sheetName val="박스암거2.5x2.0"/>
      <sheetName val="6ᣈᎍ"/>
      <sheetName val="포장재료집계표"/>
      <sheetName val="포장면적산출"/>
      <sheetName val="포장수량집계"/>
      <sheetName val="BOX"/>
      <sheetName val="출력X"/>
      <sheetName val="가CP"/>
      <sheetName val="교대일반수량총괄집계표"/>
      <sheetName val="공통가설"/>
      <sheetName val="LOPCALC"/>
      <sheetName val="현장관리비"/>
      <sheetName val="도색집계"/>
      <sheetName val="콘크리트채움모래"/>
      <sheetName val="기타방호시설"/>
      <sheetName val="제잡비계산"/>
      <sheetName val="전_x0000_"/>
      <sheetName val="측구공수량집계"/>
      <sheetName val="일람표(공정)"/>
      <sheetName val="1차 내역서"/>
      <sheetName val="구체2_0x2׎_x0000_缀_x0000__x0000__x0000_܀侙"/>
      <sheetName val="구체2_0x2׎_x0000_缀_x0000__x0000__x0000_唀ᚹ"/>
      <sheetName val="구체2_0x2ﻎᇕ԰_x0000_缀_x0000__x0000__x0000_"/>
      <sheetName val="구체2_0x2׎_x0000_缀_x0000__x0000__x0000_㰀"/>
    </sheetNames>
    <definedNames>
      <definedName name="매크로11"/>
      <definedName name="매크로4" sheetId="32"/>
      <definedName name="매크로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 refreshError="1"/>
      <sheetData sheetId="496" refreshError="1"/>
      <sheetData sheetId="497" refreshError="1"/>
      <sheetData sheetId="498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/>
      <sheetData sheetId="1469" refreshError="1"/>
      <sheetData sheetId="1470" refreshError="1"/>
      <sheetData sheetId="1471" refreshError="1"/>
      <sheetData sheetId="1472" refreshError="1"/>
      <sheetData sheetId="1473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/>
      <sheetData sheetId="1613" refreshError="1"/>
      <sheetData sheetId="1614" refreshError="1"/>
      <sheetData sheetId="1615" refreshError="1"/>
      <sheetData sheetId="1616" refreshError="1"/>
      <sheetData sheetId="1617"/>
      <sheetData sheetId="1618" refreshError="1"/>
      <sheetData sheetId="1619" refreshError="1"/>
      <sheetData sheetId="1620" refreshError="1"/>
      <sheetData sheetId="1621" refreshError="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"/>
      <sheetName val="자재 집계표"/>
      <sheetName val="주요자재집계표"/>
      <sheetName val="수량집계표"/>
      <sheetName val="맨홀공"/>
      <sheetName val="수량산출"/>
      <sheetName val="일위대가"/>
      <sheetName val="터파기및재료"/>
      <sheetName val="C.배수관공"/>
    </sheetNames>
    <sheetDataSet>
      <sheetData sheetId="0"/>
      <sheetData sheetId="1" refreshError="1">
        <row r="7">
          <cell r="H7">
            <v>1.0840000000000001</v>
          </cell>
        </row>
        <row r="12">
          <cell r="H12">
            <v>1.61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데이타"/>
      <sheetName val="고양관재"/>
      <sheetName val="중기사용료산출근거"/>
      <sheetName val="단가산출2"/>
      <sheetName val="단가산출1"/>
      <sheetName val="단가 및 재료비"/>
      <sheetName val="b_balju_cho"/>
      <sheetName val="일위대가"/>
      <sheetName val="Sheet1"/>
      <sheetName val="단위수량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위단가"/>
      <sheetName val="이식대상수목현황"/>
      <sheetName val="이식피벗테이블"/>
      <sheetName val="이식장비상차비"/>
      <sheetName val="이식장비하차비"/>
      <sheetName val="자연석장비상차비"/>
      <sheetName val="자연석운반비"/>
      <sheetName val="굴삭기(사질토보통)"/>
      <sheetName val="굴삭기(점성토보통)"/>
      <sheetName val="중기단가산출근거"/>
      <sheetName val="토사운반비"/>
      <sheetName val="운반거리"/>
      <sheetName val="자연석장비하차비"/>
      <sheetName val="자연석장비놓기"/>
      <sheetName val="자연석장비쌓기"/>
      <sheetName val="자연석장비하차및놓기"/>
      <sheetName val="자연석장비하차및쌓기"/>
      <sheetName val="장비사용식재비"/>
      <sheetName val="불도우저터파기"/>
      <sheetName val="불도우저포설 및 정지"/>
      <sheetName val="불도우저운반"/>
      <sheetName val="다짐기계"/>
      <sheetName val="그레이더(평방당)설계적용"/>
      <sheetName val="살수차"/>
      <sheetName val="그레이더(평방당)"/>
      <sheetName val="그레이더(입방당)"/>
      <sheetName val="트랙터"/>
      <sheetName val="장비사용설계적용식재비"/>
      <sheetName val="이식수목인력상하차비"/>
      <sheetName val="이식수목상차지인력운반비"/>
      <sheetName val="이식수목하차지인력운반비"/>
      <sheetName val="이식목차량운반비"/>
      <sheetName val="자연석운반차량"/>
      <sheetName val="이식목운반차량"/>
      <sheetName val="수목중량산출"/>
      <sheetName val="야생수목뿌리분보호재료비"/>
      <sheetName val="야생수목굴취단가표"/>
      <sheetName val="이식수목"/>
    </sheetNames>
    <sheetDataSet>
      <sheetData sheetId="0">
        <row r="10">
          <cell r="B10">
            <v>50250</v>
          </cell>
        </row>
        <row r="11">
          <cell r="B11">
            <v>64408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일위대가data"/>
      <sheetName val="이름표"/>
      <sheetName val="일위목차"/>
      <sheetName val="DATE"/>
      <sheetName val="대가목록"/>
      <sheetName val="단위단가"/>
      <sheetName val="계약내역(2)"/>
      <sheetName val="노임"/>
      <sheetName val="노무비"/>
      <sheetName val="박스물량"/>
      <sheetName val="단가및재료비"/>
      <sheetName val="제출문"/>
      <sheetName val="04수도(관공)"/>
      <sheetName val="적현로"/>
      <sheetName val="순공사비"/>
      <sheetName val="일위대가표"/>
      <sheetName val="용산3(영광)"/>
      <sheetName val="2공구자재집"/>
      <sheetName val="준검 내역서"/>
      <sheetName val="교대(A1-A2)"/>
      <sheetName val="기타 정보통신공사"/>
      <sheetName val="맨홀"/>
      <sheetName val="C.배수관공"/>
      <sheetName val="교대(A1)"/>
      <sheetName val="관급자재대"/>
      <sheetName val="차도부연장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08">
          <cell r="AQ2208">
            <v>11008</v>
          </cell>
          <cell r="AR2208">
            <v>5743.6875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</sheetNames>
    <sheetDataSet>
      <sheetData sheetId="0" refreshError="1">
        <row r="38">
          <cell r="U38">
            <v>64000</v>
          </cell>
        </row>
        <row r="39">
          <cell r="U39">
            <v>252000</v>
          </cell>
        </row>
        <row r="123">
          <cell r="S123">
            <v>2350</v>
          </cell>
        </row>
        <row r="135">
          <cell r="S135">
            <v>5138</v>
          </cell>
        </row>
        <row r="136">
          <cell r="S136">
            <v>4861</v>
          </cell>
        </row>
        <row r="137">
          <cell r="S137">
            <v>1407</v>
          </cell>
        </row>
        <row r="138">
          <cell r="S138">
            <v>2222</v>
          </cell>
        </row>
        <row r="152">
          <cell r="S152">
            <v>900</v>
          </cell>
        </row>
        <row r="153">
          <cell r="S153">
            <v>490</v>
          </cell>
        </row>
        <row r="174">
          <cell r="S174">
            <v>659</v>
          </cell>
        </row>
        <row r="184">
          <cell r="S184">
            <v>340</v>
          </cell>
        </row>
        <row r="190">
          <cell r="S190">
            <v>2312</v>
          </cell>
        </row>
        <row r="195">
          <cell r="S195">
            <v>757</v>
          </cell>
        </row>
        <row r="197">
          <cell r="S197">
            <v>1275</v>
          </cell>
        </row>
        <row r="199">
          <cell r="S199">
            <v>888</v>
          </cell>
        </row>
        <row r="201">
          <cell r="S201">
            <v>3080</v>
          </cell>
        </row>
        <row r="202">
          <cell r="S202">
            <v>3850</v>
          </cell>
        </row>
        <row r="204">
          <cell r="S204">
            <v>11236.75</v>
          </cell>
        </row>
        <row r="209">
          <cell r="S209">
            <v>158500</v>
          </cell>
        </row>
        <row r="211">
          <cell r="S211">
            <v>283700</v>
          </cell>
        </row>
        <row r="212">
          <cell r="S212">
            <v>4144</v>
          </cell>
        </row>
        <row r="213">
          <cell r="S213">
            <v>700</v>
          </cell>
        </row>
        <row r="214">
          <cell r="S214">
            <v>252</v>
          </cell>
        </row>
        <row r="215">
          <cell r="S215">
            <v>3692.5</v>
          </cell>
        </row>
        <row r="216">
          <cell r="S216">
            <v>10500</v>
          </cell>
        </row>
        <row r="217">
          <cell r="S217">
            <v>900</v>
          </cell>
        </row>
      </sheetData>
      <sheetData sheetId="1" refreshError="1"/>
      <sheetData sheetId="2" refreshError="1">
        <row r="815">
          <cell r="G815">
            <v>2636</v>
          </cell>
        </row>
        <row r="819">
          <cell r="G819">
            <v>13472</v>
          </cell>
        </row>
        <row r="823">
          <cell r="G823">
            <v>5766</v>
          </cell>
        </row>
        <row r="2690">
          <cell r="G2690">
            <v>647</v>
          </cell>
        </row>
        <row r="2765">
          <cell r="G2765">
            <v>3387</v>
          </cell>
        </row>
        <row r="2769">
          <cell r="G2769">
            <v>16701</v>
          </cell>
        </row>
        <row r="2773">
          <cell r="G2773">
            <v>5926</v>
          </cell>
        </row>
      </sheetData>
      <sheetData sheetId="3" refreshError="1">
        <row r="140">
          <cell r="AP140">
            <v>1559</v>
          </cell>
        </row>
        <row r="141">
          <cell r="AQ141">
            <v>2215</v>
          </cell>
        </row>
        <row r="142">
          <cell r="AR142">
            <v>1223</v>
          </cell>
        </row>
        <row r="164">
          <cell r="AP164">
            <v>2005</v>
          </cell>
        </row>
        <row r="165">
          <cell r="AQ165">
            <v>3014</v>
          </cell>
        </row>
        <row r="166">
          <cell r="AR166">
            <v>1147</v>
          </cell>
        </row>
        <row r="192">
          <cell r="AP192">
            <v>314</v>
          </cell>
          <cell r="AQ192">
            <v>240</v>
          </cell>
          <cell r="AR192">
            <v>275</v>
          </cell>
        </row>
        <row r="228">
          <cell r="AR228">
            <v>1831</v>
          </cell>
        </row>
        <row r="252">
          <cell r="AR252">
            <v>1375</v>
          </cell>
        </row>
        <row r="273">
          <cell r="AO273">
            <v>9408</v>
          </cell>
        </row>
        <row r="277">
          <cell r="AP277">
            <v>1255</v>
          </cell>
        </row>
        <row r="278">
          <cell r="AQ278">
            <v>1811</v>
          </cell>
        </row>
        <row r="279">
          <cell r="AR279">
            <v>5371</v>
          </cell>
        </row>
        <row r="297">
          <cell r="AO297">
            <v>7898</v>
          </cell>
        </row>
        <row r="301">
          <cell r="AP301">
            <v>1043</v>
          </cell>
        </row>
        <row r="302">
          <cell r="AQ302">
            <v>1505</v>
          </cell>
        </row>
        <row r="303">
          <cell r="AR303">
            <v>4465</v>
          </cell>
        </row>
        <row r="323">
          <cell r="AP323">
            <v>138</v>
          </cell>
        </row>
        <row r="324">
          <cell r="AQ324">
            <v>168</v>
          </cell>
        </row>
        <row r="325">
          <cell r="AR325">
            <v>133</v>
          </cell>
        </row>
        <row r="328">
          <cell r="AO328">
            <v>1230</v>
          </cell>
        </row>
        <row r="342">
          <cell r="AP342">
            <v>156</v>
          </cell>
        </row>
        <row r="343">
          <cell r="AQ343">
            <v>145</v>
          </cell>
        </row>
        <row r="344">
          <cell r="AR344">
            <v>84</v>
          </cell>
        </row>
        <row r="349">
          <cell r="AP349">
            <v>100</v>
          </cell>
        </row>
        <row r="350">
          <cell r="AQ350">
            <v>101</v>
          </cell>
        </row>
        <row r="351">
          <cell r="AR351">
            <v>85</v>
          </cell>
        </row>
        <row r="355">
          <cell r="AP355">
            <v>74</v>
          </cell>
        </row>
        <row r="356">
          <cell r="AQ356">
            <v>39</v>
          </cell>
        </row>
        <row r="357">
          <cell r="AR357">
            <v>39</v>
          </cell>
        </row>
        <row r="371">
          <cell r="AP371">
            <v>156</v>
          </cell>
        </row>
        <row r="372">
          <cell r="AQ372">
            <v>119</v>
          </cell>
        </row>
        <row r="373">
          <cell r="AR373">
            <v>136</v>
          </cell>
        </row>
        <row r="376">
          <cell r="AO376">
            <v>1230</v>
          </cell>
        </row>
        <row r="382">
          <cell r="AP382">
            <v>100</v>
          </cell>
        </row>
        <row r="383">
          <cell r="AQ383">
            <v>101</v>
          </cell>
        </row>
        <row r="384">
          <cell r="AR384">
            <v>85</v>
          </cell>
        </row>
        <row r="393">
          <cell r="AP393">
            <v>74</v>
          </cell>
        </row>
        <row r="394">
          <cell r="AQ394">
            <v>39</v>
          </cell>
        </row>
        <row r="395">
          <cell r="AR395">
            <v>39</v>
          </cell>
        </row>
        <row r="405">
          <cell r="AP405">
            <v>156</v>
          </cell>
        </row>
        <row r="406">
          <cell r="AQ406">
            <v>145</v>
          </cell>
        </row>
        <row r="407">
          <cell r="AR407">
            <v>84</v>
          </cell>
        </row>
        <row r="417">
          <cell r="AO417">
            <v>12306</v>
          </cell>
        </row>
        <row r="422">
          <cell r="AP422">
            <v>695</v>
          </cell>
        </row>
        <row r="423">
          <cell r="AQ423">
            <v>117</v>
          </cell>
        </row>
        <row r="424">
          <cell r="AR424">
            <v>171</v>
          </cell>
        </row>
        <row r="427">
          <cell r="AP427">
            <v>2891</v>
          </cell>
        </row>
        <row r="491">
          <cell r="AP491">
            <v>156</v>
          </cell>
        </row>
        <row r="492">
          <cell r="AQ492">
            <v>119</v>
          </cell>
        </row>
        <row r="493">
          <cell r="AR493">
            <v>136</v>
          </cell>
        </row>
        <row r="496">
          <cell r="AO496">
            <v>1230</v>
          </cell>
        </row>
        <row r="502">
          <cell r="AP502">
            <v>150</v>
          </cell>
        </row>
        <row r="503">
          <cell r="AQ503">
            <v>152</v>
          </cell>
        </row>
        <row r="504">
          <cell r="AR504">
            <v>127</v>
          </cell>
        </row>
        <row r="513">
          <cell r="AP513">
            <v>111</v>
          </cell>
        </row>
        <row r="514">
          <cell r="AQ514">
            <v>59</v>
          </cell>
        </row>
        <row r="515">
          <cell r="AR515">
            <v>59</v>
          </cell>
        </row>
        <row r="525">
          <cell r="AP525">
            <v>156</v>
          </cell>
        </row>
        <row r="526">
          <cell r="AQ526">
            <v>145</v>
          </cell>
        </row>
        <row r="527">
          <cell r="AR527">
            <v>84</v>
          </cell>
        </row>
        <row r="539">
          <cell r="AP539">
            <v>227</v>
          </cell>
        </row>
        <row r="540">
          <cell r="AQ540">
            <v>173</v>
          </cell>
        </row>
        <row r="541">
          <cell r="AR541">
            <v>199</v>
          </cell>
        </row>
        <row r="544">
          <cell r="AO544">
            <v>1230</v>
          </cell>
        </row>
        <row r="550">
          <cell r="AP550">
            <v>1252</v>
          </cell>
        </row>
        <row r="551">
          <cell r="AQ551">
            <v>1265</v>
          </cell>
        </row>
        <row r="552">
          <cell r="AR552">
            <v>1063</v>
          </cell>
        </row>
        <row r="559">
          <cell r="AP559">
            <v>2891</v>
          </cell>
        </row>
        <row r="585">
          <cell r="AP585">
            <v>12306</v>
          </cell>
        </row>
        <row r="590">
          <cell r="AP590">
            <v>1043</v>
          </cell>
        </row>
        <row r="591">
          <cell r="AQ591">
            <v>175</v>
          </cell>
        </row>
        <row r="592">
          <cell r="AR592">
            <v>256</v>
          </cell>
        </row>
        <row r="595">
          <cell r="AP595">
            <v>2891</v>
          </cell>
        </row>
        <row r="779">
          <cell r="AP779">
            <v>5979</v>
          </cell>
        </row>
        <row r="780">
          <cell r="AQ780">
            <v>4565</v>
          </cell>
        </row>
        <row r="781">
          <cell r="AR781">
            <v>5240</v>
          </cell>
        </row>
        <row r="784">
          <cell r="AO784">
            <v>21611</v>
          </cell>
        </row>
        <row r="790">
          <cell r="AP790">
            <v>5726</v>
          </cell>
        </row>
        <row r="791">
          <cell r="AQ791">
            <v>3390</v>
          </cell>
        </row>
        <row r="792">
          <cell r="AR792">
            <v>2212</v>
          </cell>
        </row>
        <row r="801">
          <cell r="AP801">
            <v>3181</v>
          </cell>
        </row>
        <row r="802">
          <cell r="AQ802">
            <v>1701</v>
          </cell>
        </row>
        <row r="803">
          <cell r="AR803">
            <v>1166</v>
          </cell>
        </row>
        <row r="807">
          <cell r="AP807">
            <v>4639</v>
          </cell>
        </row>
        <row r="808">
          <cell r="AQ808">
            <v>2463</v>
          </cell>
        </row>
        <row r="809">
          <cell r="AR809">
            <v>2487</v>
          </cell>
        </row>
        <row r="813">
          <cell r="AP813">
            <v>302</v>
          </cell>
        </row>
        <row r="814">
          <cell r="AQ814">
            <v>283</v>
          </cell>
        </row>
        <row r="815">
          <cell r="AR815">
            <v>164</v>
          </cell>
        </row>
        <row r="825">
          <cell r="AO825">
            <v>233244</v>
          </cell>
        </row>
        <row r="830">
          <cell r="AP830">
            <v>20876</v>
          </cell>
        </row>
        <row r="831">
          <cell r="AQ831">
            <v>4886</v>
          </cell>
        </row>
        <row r="832">
          <cell r="AR832">
            <v>6008</v>
          </cell>
        </row>
        <row r="835">
          <cell r="AO835">
            <v>5782</v>
          </cell>
        </row>
        <row r="855">
          <cell r="AP855">
            <v>20876</v>
          </cell>
        </row>
        <row r="856">
          <cell r="AQ856">
            <v>4886</v>
          </cell>
        </row>
        <row r="857">
          <cell r="AR857">
            <v>6008</v>
          </cell>
        </row>
        <row r="923">
          <cell r="AP923">
            <v>2989</v>
          </cell>
        </row>
        <row r="924">
          <cell r="AQ924">
            <v>2282</v>
          </cell>
        </row>
        <row r="925">
          <cell r="AR925">
            <v>2620</v>
          </cell>
        </row>
        <row r="928">
          <cell r="AO928">
            <v>14188</v>
          </cell>
        </row>
        <row r="934">
          <cell r="AP934">
            <v>2227</v>
          </cell>
        </row>
        <row r="935">
          <cell r="AQ935">
            <v>1077</v>
          </cell>
        </row>
        <row r="936">
          <cell r="AR936">
            <v>689</v>
          </cell>
        </row>
        <row r="945">
          <cell r="AP945">
            <v>3711</v>
          </cell>
        </row>
        <row r="946">
          <cell r="AQ946">
            <v>1985</v>
          </cell>
        </row>
        <row r="947">
          <cell r="AR947">
            <v>1361</v>
          </cell>
        </row>
        <row r="951">
          <cell r="AP951">
            <v>4282</v>
          </cell>
        </row>
        <row r="952">
          <cell r="AQ952">
            <v>2273</v>
          </cell>
        </row>
        <row r="953">
          <cell r="AR953">
            <v>2296</v>
          </cell>
        </row>
        <row r="957">
          <cell r="AP957">
            <v>747</v>
          </cell>
        </row>
        <row r="958">
          <cell r="AQ958">
            <v>698</v>
          </cell>
        </row>
        <row r="959">
          <cell r="AR959">
            <v>405</v>
          </cell>
        </row>
        <row r="969">
          <cell r="AO969">
            <v>152430</v>
          </cell>
        </row>
        <row r="974">
          <cell r="AP974">
            <v>10438</v>
          </cell>
        </row>
        <row r="975">
          <cell r="AQ975">
            <v>2443</v>
          </cell>
        </row>
        <row r="976">
          <cell r="AR976">
            <v>3004</v>
          </cell>
        </row>
        <row r="979">
          <cell r="AP979">
            <v>2891</v>
          </cell>
        </row>
        <row r="993">
          <cell r="AO993">
            <v>233244</v>
          </cell>
        </row>
        <row r="997">
          <cell r="AP997">
            <v>37113</v>
          </cell>
        </row>
        <row r="998">
          <cell r="AQ998">
            <v>8686</v>
          </cell>
        </row>
        <row r="999">
          <cell r="AR999">
            <v>10682</v>
          </cell>
        </row>
        <row r="1002">
          <cell r="AP1002">
            <v>2891</v>
          </cell>
        </row>
        <row r="1023">
          <cell r="AP1023">
            <v>10438</v>
          </cell>
        </row>
        <row r="1024">
          <cell r="AQ1024">
            <v>2443</v>
          </cell>
        </row>
        <row r="1025">
          <cell r="AR1025">
            <v>3004</v>
          </cell>
        </row>
        <row r="1028">
          <cell r="AP1028">
            <v>2891</v>
          </cell>
        </row>
        <row r="1041">
          <cell r="AP1041">
            <v>4576</v>
          </cell>
        </row>
        <row r="1042">
          <cell r="AQ1042">
            <v>3434</v>
          </cell>
        </row>
        <row r="1043">
          <cell r="AR1043">
            <v>6252</v>
          </cell>
        </row>
        <row r="1048">
          <cell r="AO1048">
            <v>27316</v>
          </cell>
        </row>
        <row r="1053">
          <cell r="AP1053">
            <v>2227</v>
          </cell>
        </row>
        <row r="1054">
          <cell r="AQ1054">
            <v>1077</v>
          </cell>
        </row>
        <row r="1055">
          <cell r="AR1055">
            <v>689</v>
          </cell>
        </row>
        <row r="1065">
          <cell r="AP1065">
            <v>3711</v>
          </cell>
        </row>
        <row r="1066">
          <cell r="AQ1066">
            <v>1985</v>
          </cell>
        </row>
        <row r="1067">
          <cell r="AR1067">
            <v>1361</v>
          </cell>
        </row>
        <row r="1071">
          <cell r="AP1071">
            <v>4282</v>
          </cell>
        </row>
        <row r="1072">
          <cell r="AQ1072">
            <v>2273</v>
          </cell>
        </row>
        <row r="1073">
          <cell r="AR1073">
            <v>2296</v>
          </cell>
        </row>
        <row r="1077">
          <cell r="AP1077">
            <v>798</v>
          </cell>
        </row>
        <row r="1078">
          <cell r="AQ1078">
            <v>746</v>
          </cell>
        </row>
        <row r="1079">
          <cell r="AR1079">
            <v>433</v>
          </cell>
        </row>
        <row r="1091">
          <cell r="AP1091">
            <v>2989</v>
          </cell>
        </row>
        <row r="1092">
          <cell r="AQ1092">
            <v>2282</v>
          </cell>
        </row>
        <row r="1093">
          <cell r="AR1093">
            <v>2620</v>
          </cell>
        </row>
        <row r="1096">
          <cell r="AO1096">
            <v>14188</v>
          </cell>
        </row>
        <row r="1102">
          <cell r="AP1102">
            <v>2227</v>
          </cell>
        </row>
        <row r="1113">
          <cell r="AP1113">
            <v>3711</v>
          </cell>
        </row>
        <row r="1114">
          <cell r="AQ1114">
            <v>1985</v>
          </cell>
        </row>
        <row r="1115">
          <cell r="AR1115">
            <v>1361</v>
          </cell>
        </row>
        <row r="1119">
          <cell r="AP1119">
            <v>4282</v>
          </cell>
        </row>
        <row r="1120">
          <cell r="AQ1120">
            <v>2273</v>
          </cell>
        </row>
        <row r="1121">
          <cell r="AR1121">
            <v>2296</v>
          </cell>
        </row>
        <row r="1125">
          <cell r="AP1125">
            <v>747</v>
          </cell>
        </row>
        <row r="1126">
          <cell r="AQ1126">
            <v>698</v>
          </cell>
        </row>
        <row r="1127">
          <cell r="AR1127">
            <v>405</v>
          </cell>
        </row>
        <row r="1137">
          <cell r="AO1137">
            <v>152430</v>
          </cell>
        </row>
        <row r="1142">
          <cell r="AP1142">
            <v>10438</v>
          </cell>
        </row>
        <row r="1143">
          <cell r="AQ1143">
            <v>2443</v>
          </cell>
        </row>
        <row r="1144">
          <cell r="AR1144">
            <v>3004</v>
          </cell>
        </row>
        <row r="1147">
          <cell r="AP1147">
            <v>2891</v>
          </cell>
        </row>
        <row r="1162">
          <cell r="AO1162">
            <v>593388</v>
          </cell>
        </row>
        <row r="1167">
          <cell r="AP1167">
            <v>10438</v>
          </cell>
        </row>
        <row r="1168">
          <cell r="AQ1168">
            <v>2443</v>
          </cell>
        </row>
        <row r="1169">
          <cell r="AR1169">
            <v>3004</v>
          </cell>
        </row>
        <row r="1172">
          <cell r="AP1172">
            <v>2891</v>
          </cell>
        </row>
        <row r="1187">
          <cell r="AP1187">
            <v>2726</v>
          </cell>
        </row>
        <row r="1188">
          <cell r="AQ1188">
            <v>2081</v>
          </cell>
        </row>
        <row r="1189">
          <cell r="AR1189">
            <v>2389</v>
          </cell>
        </row>
        <row r="1192">
          <cell r="AO1192">
            <v>11219</v>
          </cell>
        </row>
        <row r="1198">
          <cell r="AP1198">
            <v>10438</v>
          </cell>
        </row>
        <row r="1199">
          <cell r="AQ1199">
            <v>2443</v>
          </cell>
        </row>
        <row r="1200">
          <cell r="AR1200">
            <v>3004</v>
          </cell>
        </row>
        <row r="1207">
          <cell r="AP1207">
            <v>2891</v>
          </cell>
        </row>
        <row r="1233">
          <cell r="AO1233">
            <v>120104</v>
          </cell>
        </row>
        <row r="1238">
          <cell r="AP1238">
            <v>477</v>
          </cell>
        </row>
        <row r="1239">
          <cell r="AQ1239">
            <v>80</v>
          </cell>
        </row>
        <row r="1240">
          <cell r="AR1240">
            <v>117</v>
          </cell>
        </row>
        <row r="1243">
          <cell r="AP1243">
            <v>1445</v>
          </cell>
        </row>
        <row r="1405">
          <cell r="AP1405">
            <v>7243</v>
          </cell>
        </row>
        <row r="1406">
          <cell r="AQ1406">
            <v>906</v>
          </cell>
        </row>
        <row r="1407">
          <cell r="AR1407">
            <v>294</v>
          </cell>
        </row>
        <row r="1410">
          <cell r="AP1410">
            <v>7769</v>
          </cell>
        </row>
      </sheetData>
      <sheetData sheetId="4" refreshError="1">
        <row r="156">
          <cell r="AR156">
            <v>2107</v>
          </cell>
        </row>
        <row r="180">
          <cell r="AR180">
            <v>1488</v>
          </cell>
        </row>
        <row r="204">
          <cell r="AR204">
            <v>1643</v>
          </cell>
        </row>
        <row r="228">
          <cell r="AR228">
            <v>1067</v>
          </cell>
        </row>
        <row r="252">
          <cell r="AR252">
            <v>3956</v>
          </cell>
        </row>
        <row r="276">
          <cell r="AR276">
            <v>3069</v>
          </cell>
        </row>
        <row r="398">
          <cell r="AP398">
            <v>292</v>
          </cell>
          <cell r="AQ398">
            <v>103</v>
          </cell>
          <cell r="AR398">
            <v>59</v>
          </cell>
        </row>
        <row r="400">
          <cell r="AP400">
            <v>561</v>
          </cell>
          <cell r="AQ400">
            <v>199</v>
          </cell>
          <cell r="AR400">
            <v>113</v>
          </cell>
        </row>
        <row r="401">
          <cell r="AP401">
            <v>973</v>
          </cell>
          <cell r="AQ401">
            <v>345</v>
          </cell>
          <cell r="AR401">
            <v>197</v>
          </cell>
        </row>
        <row r="423">
          <cell r="AQ423">
            <v>19</v>
          </cell>
        </row>
        <row r="424">
          <cell r="AR424">
            <v>11</v>
          </cell>
        </row>
        <row r="444">
          <cell r="AP444">
            <v>1391</v>
          </cell>
        </row>
        <row r="445">
          <cell r="AQ445">
            <v>493</v>
          </cell>
        </row>
        <row r="446">
          <cell r="AR446">
            <v>282</v>
          </cell>
        </row>
        <row r="504">
          <cell r="AP504">
            <v>7422</v>
          </cell>
          <cell r="AQ504">
            <v>7750</v>
          </cell>
          <cell r="AR504">
            <v>42162</v>
          </cell>
        </row>
        <row r="528">
          <cell r="AP528">
            <v>8564</v>
          </cell>
          <cell r="AQ528">
            <v>8942</v>
          </cell>
          <cell r="AR528">
            <v>48648</v>
          </cell>
        </row>
        <row r="552">
          <cell r="AP552">
            <v>10121</v>
          </cell>
          <cell r="AQ552">
            <v>10568</v>
          </cell>
          <cell r="AR552">
            <v>57493</v>
          </cell>
        </row>
        <row r="576">
          <cell r="AP576">
            <v>1113</v>
          </cell>
          <cell r="AQ576">
            <v>4407</v>
          </cell>
          <cell r="AR576">
            <v>8614</v>
          </cell>
        </row>
        <row r="600">
          <cell r="AP600">
            <v>1284</v>
          </cell>
          <cell r="AQ600">
            <v>5085</v>
          </cell>
          <cell r="AR600">
            <v>9939</v>
          </cell>
        </row>
        <row r="624">
          <cell r="AP624">
            <v>1518</v>
          </cell>
          <cell r="AQ624">
            <v>6010</v>
          </cell>
          <cell r="AR624">
            <v>11746</v>
          </cell>
        </row>
        <row r="727">
          <cell r="AQ727">
            <v>4114</v>
          </cell>
        </row>
        <row r="730">
          <cell r="AP730">
            <v>346</v>
          </cell>
        </row>
        <row r="736">
          <cell r="AP736">
            <v>152</v>
          </cell>
        </row>
        <row r="751">
          <cell r="AQ751">
            <v>2057</v>
          </cell>
        </row>
        <row r="754">
          <cell r="AP754">
            <v>3989</v>
          </cell>
        </row>
        <row r="760">
          <cell r="AP760">
            <v>25</v>
          </cell>
        </row>
        <row r="779">
          <cell r="AP779">
            <v>13</v>
          </cell>
        </row>
        <row r="780">
          <cell r="AQ780">
            <v>16</v>
          </cell>
        </row>
        <row r="781">
          <cell r="AR781">
            <v>13</v>
          </cell>
        </row>
        <row r="787">
          <cell r="AP787">
            <v>11</v>
          </cell>
        </row>
        <row r="788">
          <cell r="AQ788">
            <v>11</v>
          </cell>
        </row>
        <row r="789">
          <cell r="AR789">
            <v>9</v>
          </cell>
        </row>
        <row r="800">
          <cell r="AP800">
            <v>12</v>
          </cell>
        </row>
        <row r="801">
          <cell r="AQ801">
            <v>6</v>
          </cell>
        </row>
        <row r="802">
          <cell r="AR802">
            <v>6</v>
          </cell>
        </row>
        <row r="827">
          <cell r="AP827">
            <v>443</v>
          </cell>
        </row>
        <row r="828">
          <cell r="AQ828">
            <v>338</v>
          </cell>
        </row>
        <row r="829">
          <cell r="AR829">
            <v>388</v>
          </cell>
        </row>
        <row r="835">
          <cell r="AP835">
            <v>371</v>
          </cell>
        </row>
        <row r="836">
          <cell r="AQ836">
            <v>198</v>
          </cell>
        </row>
        <row r="837">
          <cell r="AR837">
            <v>136</v>
          </cell>
        </row>
        <row r="851">
          <cell r="AP851">
            <v>13</v>
          </cell>
        </row>
        <row r="852">
          <cell r="AQ852">
            <v>13</v>
          </cell>
        </row>
        <row r="853">
          <cell r="AR853">
            <v>11</v>
          </cell>
        </row>
        <row r="858">
          <cell r="AP858">
            <v>14</v>
          </cell>
        </row>
        <row r="859">
          <cell r="AQ859">
            <v>7</v>
          </cell>
        </row>
        <row r="860">
          <cell r="AR860">
            <v>7</v>
          </cell>
        </row>
        <row r="873">
          <cell r="AP873">
            <v>4357</v>
          </cell>
        </row>
        <row r="874">
          <cell r="AQ874">
            <v>3326</v>
          </cell>
        </row>
        <row r="875">
          <cell r="AR875">
            <v>3818</v>
          </cell>
        </row>
        <row r="876">
          <cell r="AR876">
            <v>2107</v>
          </cell>
        </row>
        <row r="879">
          <cell r="AP879">
            <v>1571</v>
          </cell>
        </row>
        <row r="882">
          <cell r="AQ882">
            <v>547</v>
          </cell>
        </row>
        <row r="897">
          <cell r="AP897">
            <v>6073</v>
          </cell>
        </row>
        <row r="898">
          <cell r="AQ898">
            <v>3958</v>
          </cell>
        </row>
        <row r="899">
          <cell r="AR899">
            <v>3495</v>
          </cell>
        </row>
        <row r="900">
          <cell r="AR900">
            <v>1488</v>
          </cell>
        </row>
        <row r="903">
          <cell r="AP903">
            <v>2190</v>
          </cell>
        </row>
        <row r="906">
          <cell r="AQ906">
            <v>155</v>
          </cell>
        </row>
        <row r="946">
          <cell r="AP946">
            <v>160</v>
          </cell>
        </row>
        <row r="947">
          <cell r="AQ947">
            <v>122</v>
          </cell>
        </row>
        <row r="948">
          <cell r="AR948">
            <v>140</v>
          </cell>
        </row>
        <row r="951">
          <cell r="AP951">
            <v>7516</v>
          </cell>
        </row>
        <row r="970">
          <cell r="AP970">
            <v>233</v>
          </cell>
        </row>
        <row r="971">
          <cell r="AQ971">
            <v>152</v>
          </cell>
        </row>
        <row r="972">
          <cell r="AR972">
            <v>134</v>
          </cell>
        </row>
        <row r="975">
          <cell r="AP975">
            <v>7516</v>
          </cell>
        </row>
        <row r="993">
          <cell r="AP993">
            <v>4357</v>
          </cell>
        </row>
        <row r="994">
          <cell r="AQ994">
            <v>3326</v>
          </cell>
        </row>
        <row r="995">
          <cell r="AR995">
            <v>3818</v>
          </cell>
        </row>
        <row r="996">
          <cell r="AR996">
            <v>2107</v>
          </cell>
        </row>
        <row r="999">
          <cell r="AP999">
            <v>1571</v>
          </cell>
        </row>
        <row r="1002">
          <cell r="AQ1002">
            <v>547</v>
          </cell>
        </row>
        <row r="1017">
          <cell r="AP1017">
            <v>6073</v>
          </cell>
        </row>
        <row r="1018">
          <cell r="AQ1018">
            <v>3958</v>
          </cell>
        </row>
        <row r="1019">
          <cell r="AR1019">
            <v>3495</v>
          </cell>
        </row>
        <row r="1020">
          <cell r="AR1020">
            <v>1488</v>
          </cell>
        </row>
        <row r="1023">
          <cell r="AP1023">
            <v>2190</v>
          </cell>
        </row>
        <row r="1026">
          <cell r="AQ1026">
            <v>155</v>
          </cell>
        </row>
        <row r="1043">
          <cell r="AP1043">
            <v>1192</v>
          </cell>
        </row>
        <row r="1044">
          <cell r="AQ1044">
            <v>200</v>
          </cell>
        </row>
        <row r="1045">
          <cell r="AR1045">
            <v>293</v>
          </cell>
        </row>
        <row r="1066">
          <cell r="AP1066">
            <v>284</v>
          </cell>
        </row>
        <row r="1067">
          <cell r="AQ1067">
            <v>216</v>
          </cell>
        </row>
        <row r="1068">
          <cell r="AR1068">
            <v>248</v>
          </cell>
        </row>
        <row r="1090">
          <cell r="AP1090">
            <v>265</v>
          </cell>
        </row>
        <row r="1091">
          <cell r="AQ1091">
            <v>202</v>
          </cell>
        </row>
        <row r="1092">
          <cell r="AR1092">
            <v>232</v>
          </cell>
        </row>
        <row r="1098">
          <cell r="AP1098">
            <v>113</v>
          </cell>
        </row>
        <row r="1099">
          <cell r="AQ1099">
            <v>114</v>
          </cell>
        </row>
        <row r="1100">
          <cell r="AR1100">
            <v>95</v>
          </cell>
        </row>
        <row r="1110">
          <cell r="AP1110">
            <v>127</v>
          </cell>
        </row>
        <row r="1111">
          <cell r="AQ1111">
            <v>67</v>
          </cell>
        </row>
        <row r="1112">
          <cell r="AR1112">
            <v>68</v>
          </cell>
        </row>
        <row r="1123">
          <cell r="AP1123">
            <v>156</v>
          </cell>
        </row>
        <row r="1124">
          <cell r="AQ1124">
            <v>145</v>
          </cell>
        </row>
        <row r="1125">
          <cell r="AR1125">
            <v>84</v>
          </cell>
        </row>
        <row r="1162">
          <cell r="AP1162">
            <v>156</v>
          </cell>
        </row>
        <row r="1163">
          <cell r="AQ1163">
            <v>119</v>
          </cell>
        </row>
        <row r="1164">
          <cell r="AR1164">
            <v>136</v>
          </cell>
        </row>
        <row r="1167">
          <cell r="AP1167">
            <v>578</v>
          </cell>
        </row>
        <row r="1212">
          <cell r="AP1212">
            <v>5901</v>
          </cell>
        </row>
        <row r="1213">
          <cell r="AQ1213">
            <v>18260</v>
          </cell>
        </row>
        <row r="1214">
          <cell r="AR1214">
            <v>24961</v>
          </cell>
        </row>
        <row r="1219">
          <cell r="AO1219">
            <v>20649.469964664309</v>
          </cell>
        </row>
        <row r="1232">
          <cell r="AP1232">
            <v>2827</v>
          </cell>
        </row>
        <row r="1233">
          <cell r="AQ1233">
            <v>2641</v>
          </cell>
        </row>
        <row r="1234">
          <cell r="AR1234">
            <v>1534</v>
          </cell>
        </row>
      </sheetData>
      <sheetData sheetId="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일위대가data"/>
      <sheetName val="이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08">
          <cell r="AP2208">
            <v>0</v>
          </cell>
        </row>
      </sheetData>
      <sheetData sheetId="5" refreshError="1">
        <row r="7">
          <cell r="G7">
            <v>10474</v>
          </cell>
        </row>
        <row r="238">
          <cell r="G238">
            <v>9694</v>
          </cell>
          <cell r="I238">
            <v>2899</v>
          </cell>
          <cell r="K238">
            <v>3512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장비부표총괄표"/>
      <sheetName val="일반부표총괄"/>
      <sheetName val="별 표"/>
      <sheetName val="별표총괄"/>
      <sheetName val="품셈TABLE"/>
      <sheetName val="품 셈"/>
      <sheetName val="부표"/>
      <sheetName val="Sheet2"/>
      <sheetName val="부표 TABLE"/>
      <sheetName val="Sheet3"/>
      <sheetName val="Sheet4"/>
      <sheetName val="Sheet5"/>
      <sheetName val="Sheet6"/>
      <sheetName val="기기리스트"/>
    </sheetNames>
    <sheetDataSet>
      <sheetData sheetId="0"/>
      <sheetData sheetId="1"/>
      <sheetData sheetId="2"/>
      <sheetData sheetId="3"/>
      <sheetData sheetId="4">
        <row r="2">
          <cell r="C2" t="str">
            <v>철골공</v>
          </cell>
        </row>
        <row r="3">
          <cell r="C3" t="str">
            <v>콘크리트공</v>
          </cell>
        </row>
        <row r="4">
          <cell r="C4" t="str">
            <v>용 접 공</v>
          </cell>
        </row>
        <row r="5">
          <cell r="C5" t="str">
            <v>보통인부</v>
          </cell>
        </row>
        <row r="6">
          <cell r="C6" t="str">
            <v>특별인부</v>
          </cell>
        </row>
        <row r="7">
          <cell r="C7" t="str">
            <v>형틀목공</v>
          </cell>
        </row>
        <row r="8">
          <cell r="C8" t="str">
            <v>철근공</v>
          </cell>
        </row>
        <row r="9">
          <cell r="C9" t="str">
            <v>철    공</v>
          </cell>
        </row>
        <row r="10">
          <cell r="C10" t="str">
            <v>강판구멍뚫기</v>
          </cell>
        </row>
        <row r="11">
          <cell r="C11" t="str">
            <v>조   수</v>
          </cell>
        </row>
        <row r="12">
          <cell r="C12" t="str">
            <v>풀기</v>
          </cell>
        </row>
        <row r="13">
          <cell r="C13" t="str">
            <v>보 링 공</v>
          </cell>
        </row>
        <row r="14">
          <cell r="C14" t="str">
            <v>비  트</v>
          </cell>
        </row>
        <row r="15">
          <cell r="C15" t="str">
            <v>TRACK CRANE</v>
          </cell>
        </row>
        <row r="16">
          <cell r="C16" t="str">
            <v>TRACK CRANE(인)</v>
          </cell>
        </row>
        <row r="17">
          <cell r="C17" t="str">
            <v>TRACK CRANE(경비)</v>
          </cell>
        </row>
        <row r="18">
          <cell r="C18" t="str">
            <v>VIBRO HAMMER</v>
          </cell>
        </row>
        <row r="19">
          <cell r="C19" t="str">
            <v>TRUCK CRANE</v>
          </cell>
        </row>
        <row r="20">
          <cell r="C20" t="str">
            <v>TRUCK CRANE(인)</v>
          </cell>
        </row>
        <row r="21">
          <cell r="C21" t="str">
            <v>TRUCK CRANE(경)</v>
          </cell>
        </row>
        <row r="22">
          <cell r="C22" t="str">
            <v>수작업반장</v>
          </cell>
        </row>
        <row r="23">
          <cell r="C23" t="str">
            <v>비 계 공</v>
          </cell>
        </row>
        <row r="24">
          <cell r="C24" t="str">
            <v>대 장 공</v>
          </cell>
        </row>
        <row r="25">
          <cell r="C25" t="str">
            <v>판 재(100×150×1,700m/m)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</row>
        <row r="34">
          <cell r="C34" t="str">
            <v>전    공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상행-교대(A1-A2)"/>
      <sheetName val="투찰가"/>
      <sheetName val="적용단위길이"/>
      <sheetName val="공통가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산출"/>
      <sheetName val="수량 집계"/>
      <sheetName val="자재산출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진주방향"/>
      <sheetName val="마산방향"/>
      <sheetName val="마산방향철근집계"/>
      <sheetName val="DATE"/>
      <sheetName val="수목데이타 "/>
      <sheetName val="PHASE1-1수량산출"/>
      <sheetName val="토목"/>
      <sheetName val="발주설계서(당초)"/>
      <sheetName val="수량산출(음암)"/>
      <sheetName val="20관리비율"/>
      <sheetName val="대로근거"/>
      <sheetName val="중로근거"/>
      <sheetName val="일위대가"/>
      <sheetName val="터파기및재료"/>
      <sheetName val="Sheet1"/>
      <sheetName val="일반수량총괄"/>
      <sheetName val="일위대가표"/>
      <sheetName val="내역서"/>
      <sheetName val="지급자재"/>
      <sheetName val="총괄내역"/>
      <sheetName val="내역"/>
      <sheetName val="원가계산서(공사)"/>
      <sheetName val="MOTOR"/>
      <sheetName val="초기화면"/>
      <sheetName val="이름정의"/>
      <sheetName val="초기화면1"/>
      <sheetName val="Sheet2"/>
      <sheetName val="집계표"/>
      <sheetName val="현장관리비"/>
      <sheetName val="1차네트공정"/>
      <sheetName val="(10) 단가산출결과"/>
    </sheetNames>
    <sheetDataSet>
      <sheetData sheetId="0" refreshError="1">
        <row r="164">
          <cell r="R164">
            <v>952.33000000000015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노무비단가"/>
      <sheetName val="XXXX"/>
      <sheetName val="유의사항"/>
      <sheetName val="투찰계획서"/>
      <sheetName val="토공갑"/>
      <sheetName val="토공견적"/>
      <sheetName val="구조물갑 "/>
      <sheetName val="구조물견적"/>
      <sheetName val="실행"/>
      <sheetName val="밸브설치"/>
      <sheetName val="계수시트"/>
      <sheetName val="일위대가"/>
      <sheetName val="규격"/>
      <sheetName val="수종"/>
      <sheetName val="시설물일위"/>
      <sheetName val="중기조종사 단위단가"/>
      <sheetName val="내역서"/>
      <sheetName val="단가"/>
    </sheetNames>
    <sheetDataSet>
      <sheetData sheetId="0" refreshError="1"/>
      <sheetData sheetId="1" refreshError="1">
        <row r="2">
          <cell r="B2">
            <v>49667</v>
          </cell>
        </row>
        <row r="72">
          <cell r="B72">
            <v>100</v>
          </cell>
        </row>
        <row r="73">
          <cell r="B73">
            <v>390000</v>
          </cell>
        </row>
        <row r="74">
          <cell r="B74">
            <v>109000</v>
          </cell>
        </row>
        <row r="75">
          <cell r="B75">
            <v>26000</v>
          </cell>
        </row>
        <row r="76">
          <cell r="B76">
            <v>42000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MYUN(MAC)"/>
      <sheetName val="노임단가"/>
      <sheetName val="을지"/>
      <sheetName val="단가"/>
      <sheetName val="총괄"/>
      <sheetName val="노임"/>
      <sheetName val="건축"/>
      <sheetName val="총괄표 "/>
      <sheetName val="04일반설계서"/>
      <sheetName val="품셈TABLE"/>
      <sheetName val="종배수관"/>
      <sheetName val="터파기및재료"/>
    </sheetNames>
    <sheetDataSet>
      <sheetData sheetId="0"/>
      <sheetData sheetId="1"/>
      <sheetData sheetId="2" refreshError="1">
        <row r="1355">
          <cell r="G1355">
            <v>16654</v>
          </cell>
        </row>
        <row r="1359">
          <cell r="G1359">
            <v>24962</v>
          </cell>
        </row>
        <row r="1363">
          <cell r="G1363">
            <v>9423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명세서"/>
      <sheetName val="집계표"/>
      <sheetName val="변경현황"/>
      <sheetName val="용수로집계"/>
      <sheetName val="개수로현황"/>
      <sheetName val="당초시멘골재"/>
      <sheetName val="변경시멘골재"/>
      <sheetName val="laroux"/>
      <sheetName val="가격조사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Sheet1 (2)"/>
    </sheetNames>
    <sheetDataSet>
      <sheetData sheetId="0" refreshError="1">
        <row r="73">
          <cell r="AA73">
            <v>50280</v>
          </cell>
        </row>
        <row r="87">
          <cell r="AA87">
            <v>57360</v>
          </cell>
        </row>
        <row r="88">
          <cell r="AA88">
            <v>57360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식재인부"/>
      <sheetName val="단가 및 재료비"/>
    </sheet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개"/>
      <sheetName val="품의"/>
      <sheetName val="현경"/>
      <sheetName val="실행"/>
      <sheetName val="☜사⊥발☞"/>
      <sheetName val="하총"/>
      <sheetName val="하사"/>
      <sheetName val="하내"/>
      <sheetName val="토공"/>
      <sheetName val="토견"/>
      <sheetName val="구조물"/>
      <sheetName val="구자"/>
      <sheetName val="구견"/>
      <sheetName val="☜발⊥검☞"/>
      <sheetName val="입찰"/>
      <sheetName val="식재인부"/>
    </sheetNames>
    <sheetDataSet>
      <sheetData sheetId="0"/>
      <sheetData sheetId="1"/>
      <sheetData sheetId="2">
        <row r="39">
          <cell r="F39">
            <v>13305871442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G9">
            <v>56790017223</v>
          </cell>
        </row>
        <row r="12">
          <cell r="G12">
            <v>551453000</v>
          </cell>
        </row>
        <row r="17">
          <cell r="G17">
            <v>123536000</v>
          </cell>
        </row>
      </sheetData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대공사일위"/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수도일위대가"/>
      <sheetName val="맨홀"/>
      <sheetName val="맨홀기준"/>
      <sheetName val="일위대가data (2)"/>
      <sheetName val="수도일위date"/>
      <sheetName val="이름표"/>
      <sheetName val="곡관보호공"/>
    </sheetNames>
    <sheetDataSet>
      <sheetData sheetId="0" refreshError="1"/>
      <sheetData sheetId="1" refreshError="1">
        <row r="34">
          <cell r="U34">
            <v>505</v>
          </cell>
        </row>
        <row r="39">
          <cell r="U39">
            <v>78000</v>
          </cell>
        </row>
        <row r="62">
          <cell r="AA62">
            <v>86508</v>
          </cell>
        </row>
        <row r="63">
          <cell r="AA63">
            <v>85979</v>
          </cell>
        </row>
        <row r="64">
          <cell r="AA64">
            <v>89567</v>
          </cell>
        </row>
        <row r="77">
          <cell r="AA77">
            <v>86117</v>
          </cell>
        </row>
        <row r="79">
          <cell r="AA79">
            <v>79562</v>
          </cell>
        </row>
        <row r="105">
          <cell r="AA105">
            <v>91324</v>
          </cell>
        </row>
        <row r="119">
          <cell r="S119">
            <v>1840</v>
          </cell>
        </row>
        <row r="120">
          <cell r="S120">
            <v>550</v>
          </cell>
        </row>
        <row r="121">
          <cell r="S121">
            <v>2600</v>
          </cell>
        </row>
        <row r="122">
          <cell r="S122">
            <v>541</v>
          </cell>
        </row>
        <row r="125">
          <cell r="S125">
            <v>572</v>
          </cell>
        </row>
        <row r="127">
          <cell r="S127">
            <v>980</v>
          </cell>
        </row>
        <row r="128">
          <cell r="S128">
            <v>20000</v>
          </cell>
        </row>
        <row r="129">
          <cell r="S129">
            <v>14500</v>
          </cell>
        </row>
        <row r="130">
          <cell r="S130">
            <v>13000</v>
          </cell>
        </row>
        <row r="135">
          <cell r="S135">
            <v>1111</v>
          </cell>
        </row>
        <row r="139">
          <cell r="S139">
            <v>1800</v>
          </cell>
        </row>
        <row r="140">
          <cell r="S140">
            <v>500</v>
          </cell>
        </row>
        <row r="141">
          <cell r="S141">
            <v>800</v>
          </cell>
        </row>
        <row r="142">
          <cell r="S142">
            <v>1000</v>
          </cell>
        </row>
        <row r="143">
          <cell r="S143">
            <v>500</v>
          </cell>
        </row>
        <row r="144">
          <cell r="S144">
            <v>37169</v>
          </cell>
        </row>
        <row r="145">
          <cell r="S145">
            <v>810</v>
          </cell>
        </row>
        <row r="146">
          <cell r="S146">
            <v>80</v>
          </cell>
        </row>
        <row r="147">
          <cell r="S147">
            <v>750</v>
          </cell>
        </row>
        <row r="148">
          <cell r="S148">
            <v>8169</v>
          </cell>
        </row>
        <row r="149">
          <cell r="S149">
            <v>313009</v>
          </cell>
        </row>
        <row r="150">
          <cell r="S150">
            <v>462</v>
          </cell>
        </row>
        <row r="151">
          <cell r="S151">
            <v>616</v>
          </cell>
        </row>
        <row r="152">
          <cell r="S152">
            <v>238000</v>
          </cell>
        </row>
        <row r="153">
          <cell r="S153">
            <v>9500</v>
          </cell>
        </row>
        <row r="154">
          <cell r="S154">
            <v>4000</v>
          </cell>
        </row>
        <row r="155">
          <cell r="S155">
            <v>1620</v>
          </cell>
        </row>
        <row r="156">
          <cell r="S156">
            <v>150</v>
          </cell>
        </row>
        <row r="157">
          <cell r="S157">
            <v>795</v>
          </cell>
        </row>
        <row r="159">
          <cell r="S159">
            <v>6400</v>
          </cell>
        </row>
        <row r="160">
          <cell r="S160">
            <v>4888</v>
          </cell>
        </row>
        <row r="161">
          <cell r="S161">
            <v>13050</v>
          </cell>
        </row>
        <row r="162">
          <cell r="S162">
            <v>10980</v>
          </cell>
        </row>
        <row r="163">
          <cell r="S163">
            <v>40</v>
          </cell>
        </row>
        <row r="164">
          <cell r="S164">
            <v>90</v>
          </cell>
        </row>
        <row r="165">
          <cell r="S165">
            <v>1800</v>
          </cell>
        </row>
        <row r="166">
          <cell r="S166">
            <v>0</v>
          </cell>
        </row>
        <row r="167">
          <cell r="S167">
            <v>5400</v>
          </cell>
        </row>
        <row r="181">
          <cell r="S181">
            <v>693</v>
          </cell>
        </row>
        <row r="184">
          <cell r="S184">
            <v>0</v>
          </cell>
        </row>
        <row r="185">
          <cell r="S185">
            <v>3200</v>
          </cell>
        </row>
        <row r="186">
          <cell r="S186">
            <v>5600</v>
          </cell>
        </row>
        <row r="187">
          <cell r="S187">
            <v>1260</v>
          </cell>
        </row>
        <row r="193">
          <cell r="S193">
            <v>1800</v>
          </cell>
        </row>
        <row r="194">
          <cell r="S194">
            <v>3500</v>
          </cell>
        </row>
        <row r="195">
          <cell r="S195">
            <v>3990</v>
          </cell>
        </row>
        <row r="196">
          <cell r="S196">
            <v>2753</v>
          </cell>
        </row>
        <row r="197">
          <cell r="S197">
            <v>3018</v>
          </cell>
        </row>
        <row r="206">
          <cell r="S206">
            <v>1000</v>
          </cell>
        </row>
        <row r="217">
          <cell r="S217">
            <v>45540</v>
          </cell>
        </row>
        <row r="225">
          <cell r="S225">
            <v>265000</v>
          </cell>
        </row>
        <row r="226">
          <cell r="S226">
            <v>3400</v>
          </cell>
        </row>
        <row r="227">
          <cell r="S227">
            <v>4000</v>
          </cell>
        </row>
        <row r="247">
          <cell r="S247">
            <v>220</v>
          </cell>
        </row>
        <row r="343">
          <cell r="S343">
            <v>72000</v>
          </cell>
        </row>
      </sheetData>
      <sheetData sheetId="2" refreshError="1"/>
      <sheetData sheetId="3" refreshError="1">
        <row r="5">
          <cell r="G5">
            <v>72</v>
          </cell>
        </row>
        <row r="13">
          <cell r="G13">
            <v>1508</v>
          </cell>
        </row>
        <row r="39">
          <cell r="G39">
            <v>18077</v>
          </cell>
        </row>
        <row r="50">
          <cell r="G50">
            <v>2128</v>
          </cell>
        </row>
        <row r="54">
          <cell r="G54">
            <v>18077</v>
          </cell>
        </row>
        <row r="58">
          <cell r="G58">
            <v>8526</v>
          </cell>
        </row>
        <row r="185">
          <cell r="G185">
            <v>4911</v>
          </cell>
        </row>
        <row r="189">
          <cell r="G189">
            <v>0</v>
          </cell>
        </row>
        <row r="193">
          <cell r="G193">
            <v>0</v>
          </cell>
        </row>
        <row r="200">
          <cell r="G200">
            <v>9694</v>
          </cell>
        </row>
        <row r="204">
          <cell r="G204">
            <v>0</v>
          </cell>
        </row>
        <row r="208">
          <cell r="G208">
            <v>0</v>
          </cell>
        </row>
        <row r="231">
          <cell r="G231">
            <v>11536</v>
          </cell>
        </row>
        <row r="235">
          <cell r="G235">
            <v>21654</v>
          </cell>
        </row>
        <row r="239">
          <cell r="G239">
            <v>14553</v>
          </cell>
        </row>
        <row r="246">
          <cell r="G246">
            <v>17566</v>
          </cell>
        </row>
        <row r="250">
          <cell r="G250">
            <v>21654</v>
          </cell>
        </row>
        <row r="254">
          <cell r="G254">
            <v>17053</v>
          </cell>
        </row>
        <row r="275">
          <cell r="G275">
            <v>4468</v>
          </cell>
        </row>
        <row r="279">
          <cell r="G279">
            <v>14781</v>
          </cell>
        </row>
        <row r="283">
          <cell r="G283">
            <v>4821</v>
          </cell>
        </row>
        <row r="320">
          <cell r="G320">
            <v>5216</v>
          </cell>
        </row>
        <row r="324">
          <cell r="G324">
            <v>14781</v>
          </cell>
        </row>
        <row r="328">
          <cell r="G328">
            <v>8314</v>
          </cell>
        </row>
        <row r="396">
          <cell r="G396">
            <v>13102</v>
          </cell>
        </row>
        <row r="400">
          <cell r="G400">
            <v>18077</v>
          </cell>
        </row>
        <row r="404">
          <cell r="G404">
            <v>26439</v>
          </cell>
        </row>
        <row r="531">
          <cell r="G531">
            <v>12194</v>
          </cell>
        </row>
        <row r="535">
          <cell r="G535">
            <v>18077</v>
          </cell>
        </row>
        <row r="539">
          <cell r="G539">
            <v>25940</v>
          </cell>
        </row>
        <row r="546">
          <cell r="G546">
            <v>405</v>
          </cell>
        </row>
        <row r="550">
          <cell r="G550">
            <v>18077</v>
          </cell>
        </row>
        <row r="554">
          <cell r="G554">
            <v>1074</v>
          </cell>
        </row>
        <row r="711">
          <cell r="G711">
            <v>6259</v>
          </cell>
        </row>
        <row r="715">
          <cell r="G715">
            <v>21654</v>
          </cell>
        </row>
        <row r="719">
          <cell r="G719">
            <v>10806</v>
          </cell>
        </row>
        <row r="726">
          <cell r="G726">
            <v>7815</v>
          </cell>
        </row>
        <row r="730">
          <cell r="G730">
            <v>21654</v>
          </cell>
        </row>
        <row r="734">
          <cell r="G734">
            <v>13223</v>
          </cell>
        </row>
        <row r="831">
          <cell r="G831">
            <v>19376</v>
          </cell>
        </row>
        <row r="835">
          <cell r="G835">
            <v>27119</v>
          </cell>
        </row>
        <row r="839">
          <cell r="G839">
            <v>28577</v>
          </cell>
        </row>
        <row r="846">
          <cell r="G846">
            <v>9690</v>
          </cell>
        </row>
        <row r="850">
          <cell r="G850">
            <v>14781</v>
          </cell>
        </row>
        <row r="854">
          <cell r="G854">
            <v>15609</v>
          </cell>
        </row>
        <row r="861">
          <cell r="G861">
            <v>65</v>
          </cell>
        </row>
        <row r="865">
          <cell r="G865">
            <v>0</v>
          </cell>
        </row>
        <row r="869">
          <cell r="G869">
            <v>0</v>
          </cell>
        </row>
        <row r="936">
          <cell r="G936">
            <v>3654</v>
          </cell>
        </row>
        <row r="940">
          <cell r="G940">
            <v>18077</v>
          </cell>
        </row>
        <row r="944">
          <cell r="G944">
            <v>12998</v>
          </cell>
        </row>
        <row r="1101">
          <cell r="G1101">
            <v>338</v>
          </cell>
        </row>
        <row r="1266">
          <cell r="G1266">
            <v>400</v>
          </cell>
        </row>
        <row r="1270">
          <cell r="G1270">
            <v>18077</v>
          </cell>
        </row>
        <row r="1274">
          <cell r="G1274">
            <v>1184</v>
          </cell>
        </row>
        <row r="1296">
          <cell r="G1296">
            <v>27641</v>
          </cell>
        </row>
        <row r="1300">
          <cell r="G1300">
            <v>27119</v>
          </cell>
        </row>
        <row r="1304">
          <cell r="G1304">
            <v>16761</v>
          </cell>
        </row>
        <row r="1311">
          <cell r="G1311">
            <v>76</v>
          </cell>
        </row>
        <row r="1611">
          <cell r="G1611">
            <v>13633</v>
          </cell>
        </row>
        <row r="1615">
          <cell r="G1615">
            <v>21654</v>
          </cell>
        </row>
        <row r="1619">
          <cell r="G1619">
            <v>19314</v>
          </cell>
        </row>
        <row r="1911">
          <cell r="G1911">
            <v>1438</v>
          </cell>
        </row>
        <row r="1915">
          <cell r="G1915">
            <v>18077</v>
          </cell>
        </row>
        <row r="1919">
          <cell r="G1919">
            <v>9387</v>
          </cell>
        </row>
        <row r="2121">
          <cell r="G2121">
            <v>22963</v>
          </cell>
        </row>
        <row r="2125">
          <cell r="G2125">
            <v>21654</v>
          </cell>
        </row>
        <row r="2129">
          <cell r="G2129">
            <v>6364</v>
          </cell>
        </row>
        <row r="2346">
          <cell r="G2346">
            <v>4108</v>
          </cell>
        </row>
        <row r="2350">
          <cell r="G2350">
            <v>18077</v>
          </cell>
        </row>
        <row r="2354">
          <cell r="G2354">
            <v>3131</v>
          </cell>
        </row>
        <row r="2376">
          <cell r="G2376">
            <v>6931</v>
          </cell>
        </row>
        <row r="2380">
          <cell r="G2380">
            <v>21654</v>
          </cell>
        </row>
        <row r="2384">
          <cell r="G2384">
            <v>7261</v>
          </cell>
        </row>
        <row r="2436">
          <cell r="G2436">
            <v>7420</v>
          </cell>
        </row>
        <row r="2440">
          <cell r="G2440">
            <v>21654</v>
          </cell>
        </row>
        <row r="2444">
          <cell r="G2444">
            <v>11539</v>
          </cell>
        </row>
        <row r="2556">
          <cell r="G2556">
            <v>441</v>
          </cell>
        </row>
        <row r="2560">
          <cell r="G2560">
            <v>18077</v>
          </cell>
        </row>
        <row r="2564">
          <cell r="G2564">
            <v>1676</v>
          </cell>
        </row>
        <row r="2737">
          <cell r="G2737">
            <v>238</v>
          </cell>
        </row>
        <row r="2738">
          <cell r="G2738">
            <v>18077</v>
          </cell>
        </row>
      </sheetData>
      <sheetData sheetId="4" refreshError="1">
        <row r="8">
          <cell r="AP8">
            <v>755</v>
          </cell>
        </row>
        <row r="9">
          <cell r="AQ9">
            <v>595</v>
          </cell>
        </row>
        <row r="10">
          <cell r="AR10">
            <v>613</v>
          </cell>
        </row>
        <row r="19">
          <cell r="AP19">
            <v>2015</v>
          </cell>
        </row>
        <row r="20">
          <cell r="AQ20">
            <v>2947</v>
          </cell>
        </row>
        <row r="21">
          <cell r="AR21">
            <v>1460</v>
          </cell>
        </row>
        <row r="54">
          <cell r="AP54">
            <v>570</v>
          </cell>
        </row>
        <row r="55">
          <cell r="AQ55">
            <v>449</v>
          </cell>
        </row>
        <row r="56">
          <cell r="AR56">
            <v>463</v>
          </cell>
        </row>
        <row r="65">
          <cell r="AP65">
            <v>815</v>
          </cell>
        </row>
        <row r="66">
          <cell r="AQ66">
            <v>1192</v>
          </cell>
        </row>
        <row r="67">
          <cell r="AR67">
            <v>591</v>
          </cell>
        </row>
        <row r="77">
          <cell r="AP77">
            <v>513</v>
          </cell>
        </row>
        <row r="78">
          <cell r="AQ78">
            <v>404</v>
          </cell>
        </row>
        <row r="79">
          <cell r="AR79">
            <v>416</v>
          </cell>
        </row>
        <row r="82">
          <cell r="AP82">
            <v>605</v>
          </cell>
        </row>
        <row r="99">
          <cell r="AP99">
            <v>7400</v>
          </cell>
        </row>
        <row r="111">
          <cell r="AP111">
            <v>10409</v>
          </cell>
        </row>
        <row r="112">
          <cell r="AQ112">
            <v>3395</v>
          </cell>
        </row>
        <row r="113">
          <cell r="AR113">
            <v>3146</v>
          </cell>
        </row>
        <row r="146">
          <cell r="AP146">
            <v>1285</v>
          </cell>
        </row>
        <row r="147">
          <cell r="AQ147">
            <v>863</v>
          </cell>
        </row>
        <row r="148">
          <cell r="AR148">
            <v>684</v>
          </cell>
        </row>
        <row r="157">
          <cell r="AP157">
            <v>2157</v>
          </cell>
        </row>
        <row r="158">
          <cell r="AQ158">
            <v>3155</v>
          </cell>
        </row>
        <row r="159">
          <cell r="AR159">
            <v>1563</v>
          </cell>
        </row>
        <row r="213">
          <cell r="AP213">
            <v>2056</v>
          </cell>
        </row>
        <row r="214">
          <cell r="AQ214">
            <v>443</v>
          </cell>
        </row>
        <row r="215">
          <cell r="AR215">
            <v>736</v>
          </cell>
        </row>
        <row r="218">
          <cell r="AP218">
            <v>2421</v>
          </cell>
        </row>
        <row r="239">
          <cell r="AP239">
            <v>1514</v>
          </cell>
        </row>
        <row r="240">
          <cell r="AQ240">
            <v>326</v>
          </cell>
        </row>
        <row r="241">
          <cell r="AR241">
            <v>542</v>
          </cell>
        </row>
        <row r="244">
          <cell r="AP244">
            <v>605</v>
          </cell>
        </row>
        <row r="275">
          <cell r="AP275">
            <v>5869</v>
          </cell>
          <cell r="AQ275">
            <v>8584</v>
          </cell>
          <cell r="AR275">
            <v>4253</v>
          </cell>
        </row>
        <row r="276">
          <cell r="AP276">
            <v>3353</v>
          </cell>
          <cell r="AQ276">
            <v>4905</v>
          </cell>
          <cell r="AR276">
            <v>2430</v>
          </cell>
        </row>
        <row r="298">
          <cell r="AP298">
            <v>5831</v>
          </cell>
          <cell r="AQ298">
            <v>8528</v>
          </cell>
          <cell r="AR298">
            <v>4226</v>
          </cell>
        </row>
        <row r="299">
          <cell r="AP299">
            <v>3332</v>
          </cell>
          <cell r="AQ299">
            <v>4873</v>
          </cell>
          <cell r="AR299">
            <v>2414</v>
          </cell>
        </row>
        <row r="322">
          <cell r="AP322">
            <v>2008</v>
          </cell>
          <cell r="AQ322">
            <v>186</v>
          </cell>
          <cell r="AR322">
            <v>49</v>
          </cell>
        </row>
        <row r="332">
          <cell r="AP332">
            <v>2948</v>
          </cell>
        </row>
        <row r="333">
          <cell r="AQ333">
            <v>175</v>
          </cell>
        </row>
        <row r="334">
          <cell r="AR334">
            <v>66</v>
          </cell>
        </row>
        <row r="345">
          <cell r="AP345">
            <v>2948</v>
          </cell>
          <cell r="AQ345">
            <v>175</v>
          </cell>
          <cell r="AR345">
            <v>66</v>
          </cell>
        </row>
        <row r="402">
          <cell r="AP402">
            <v>792</v>
          </cell>
        </row>
        <row r="403">
          <cell r="AQ403">
            <v>51</v>
          </cell>
        </row>
        <row r="404">
          <cell r="AR404">
            <v>17</v>
          </cell>
        </row>
        <row r="409">
          <cell r="AO409">
            <v>6250</v>
          </cell>
        </row>
        <row r="412">
          <cell r="AO412">
            <v>2270</v>
          </cell>
        </row>
        <row r="465">
          <cell r="AO465">
            <v>603906</v>
          </cell>
        </row>
        <row r="473">
          <cell r="AP473">
            <v>34107</v>
          </cell>
        </row>
        <row r="474">
          <cell r="AQ474">
            <v>5907</v>
          </cell>
        </row>
        <row r="475">
          <cell r="AR475">
            <v>7750</v>
          </cell>
        </row>
        <row r="477">
          <cell r="AP477">
            <v>0</v>
          </cell>
        </row>
        <row r="488">
          <cell r="AO488">
            <v>473479</v>
          </cell>
        </row>
        <row r="496">
          <cell r="AP496">
            <v>34107</v>
          </cell>
        </row>
        <row r="497">
          <cell r="AQ497">
            <v>5907</v>
          </cell>
        </row>
        <row r="498">
          <cell r="AR498">
            <v>7750</v>
          </cell>
        </row>
        <row r="713">
          <cell r="AP713">
            <v>3410</v>
          </cell>
          <cell r="AQ713">
            <v>4988</v>
          </cell>
          <cell r="AR713">
            <v>2472</v>
          </cell>
        </row>
        <row r="790">
          <cell r="AP790">
            <v>12373</v>
          </cell>
        </row>
        <row r="791">
          <cell r="AQ791">
            <v>8316</v>
          </cell>
        </row>
        <row r="792">
          <cell r="AR792">
            <v>9398</v>
          </cell>
        </row>
        <row r="795">
          <cell r="AP795">
            <v>4324</v>
          </cell>
        </row>
        <row r="798">
          <cell r="AQ798">
            <v>356</v>
          </cell>
        </row>
        <row r="859">
          <cell r="AP859">
            <v>9887</v>
          </cell>
        </row>
        <row r="860">
          <cell r="AQ860">
            <v>7786</v>
          </cell>
        </row>
        <row r="861">
          <cell r="AR861">
            <v>12447</v>
          </cell>
        </row>
        <row r="864">
          <cell r="AP864">
            <v>3455</v>
          </cell>
        </row>
        <row r="867">
          <cell r="AQ867">
            <v>356</v>
          </cell>
        </row>
        <row r="928">
          <cell r="AP928">
            <v>12914</v>
          </cell>
        </row>
        <row r="933">
          <cell r="AP933">
            <v>1721</v>
          </cell>
        </row>
        <row r="934">
          <cell r="AQ934">
            <v>298</v>
          </cell>
        </row>
        <row r="935">
          <cell r="AR935">
            <v>391</v>
          </cell>
        </row>
        <row r="937">
          <cell r="AP937">
            <v>3027</v>
          </cell>
        </row>
      </sheetData>
      <sheetData sheetId="5" refreshError="1">
        <row r="29">
          <cell r="AP29">
            <v>298</v>
          </cell>
        </row>
        <row r="30">
          <cell r="AQ30">
            <v>234</v>
          </cell>
        </row>
        <row r="31">
          <cell r="AR31">
            <v>241</v>
          </cell>
        </row>
        <row r="35">
          <cell r="AO35">
            <v>2421</v>
          </cell>
        </row>
        <row r="92">
          <cell r="AP92">
            <v>550</v>
          </cell>
          <cell r="AQ92">
            <v>369</v>
          </cell>
          <cell r="AR92">
            <v>293</v>
          </cell>
        </row>
        <row r="98">
          <cell r="AP98">
            <v>440</v>
          </cell>
        </row>
        <row r="99">
          <cell r="AQ99">
            <v>295</v>
          </cell>
        </row>
        <row r="100">
          <cell r="AR100">
            <v>234</v>
          </cell>
        </row>
        <row r="104">
          <cell r="AO104">
            <v>3269</v>
          </cell>
        </row>
        <row r="147">
          <cell r="AP147">
            <v>494</v>
          </cell>
        </row>
        <row r="148">
          <cell r="AQ148">
            <v>389</v>
          </cell>
        </row>
        <row r="149">
          <cell r="AR149">
            <v>401</v>
          </cell>
        </row>
        <row r="216">
          <cell r="AP216">
            <v>205</v>
          </cell>
        </row>
        <row r="217">
          <cell r="AQ217">
            <v>161</v>
          </cell>
        </row>
        <row r="218">
          <cell r="AR218">
            <v>166</v>
          </cell>
        </row>
        <row r="222">
          <cell r="AO222">
            <v>605</v>
          </cell>
        </row>
        <row r="253">
          <cell r="AP253">
            <v>336</v>
          </cell>
          <cell r="AQ253">
            <v>226</v>
          </cell>
          <cell r="AR253">
            <v>179</v>
          </cell>
        </row>
        <row r="262">
          <cell r="AP262">
            <v>269</v>
          </cell>
        </row>
        <row r="263">
          <cell r="AQ263">
            <v>180</v>
          </cell>
        </row>
        <row r="264">
          <cell r="AR264">
            <v>143</v>
          </cell>
        </row>
        <row r="268">
          <cell r="AO268">
            <v>1210</v>
          </cell>
        </row>
        <row r="307">
          <cell r="AP307">
            <v>4707</v>
          </cell>
        </row>
        <row r="308">
          <cell r="AQ308">
            <v>3707</v>
          </cell>
        </row>
        <row r="309">
          <cell r="AR309">
            <v>5926</v>
          </cell>
        </row>
        <row r="313">
          <cell r="AO313">
            <v>1645</v>
          </cell>
        </row>
        <row r="316">
          <cell r="AO316">
            <v>169</v>
          </cell>
        </row>
        <row r="330">
          <cell r="AP330">
            <v>6561</v>
          </cell>
        </row>
        <row r="331">
          <cell r="AQ331">
            <v>4410</v>
          </cell>
        </row>
        <row r="332">
          <cell r="AR332">
            <v>4983</v>
          </cell>
        </row>
        <row r="336">
          <cell r="AO336">
            <v>2293</v>
          </cell>
        </row>
        <row r="339">
          <cell r="AO339">
            <v>189</v>
          </cell>
        </row>
        <row r="353">
          <cell r="AP353">
            <v>3765</v>
          </cell>
        </row>
        <row r="354">
          <cell r="AQ354">
            <v>2965</v>
          </cell>
        </row>
        <row r="355">
          <cell r="AR355">
            <v>4740</v>
          </cell>
        </row>
        <row r="359">
          <cell r="AO359">
            <v>1316</v>
          </cell>
        </row>
        <row r="362">
          <cell r="AO362">
            <v>135</v>
          </cell>
        </row>
        <row r="376">
          <cell r="AP376">
            <v>5243</v>
          </cell>
        </row>
        <row r="377">
          <cell r="AQ377">
            <v>3523</v>
          </cell>
        </row>
        <row r="378">
          <cell r="AR378">
            <v>3982</v>
          </cell>
        </row>
        <row r="382">
          <cell r="AO382">
            <v>1832</v>
          </cell>
        </row>
        <row r="385">
          <cell r="AO385">
            <v>151</v>
          </cell>
        </row>
        <row r="399">
          <cell r="AP399">
            <v>8838</v>
          </cell>
        </row>
        <row r="400">
          <cell r="AQ400">
            <v>6960</v>
          </cell>
        </row>
        <row r="401">
          <cell r="AR401">
            <v>11126</v>
          </cell>
        </row>
        <row r="405">
          <cell r="AO405">
            <v>3089</v>
          </cell>
        </row>
        <row r="408">
          <cell r="AO408">
            <v>318</v>
          </cell>
        </row>
        <row r="422">
          <cell r="AP422">
            <v>13533</v>
          </cell>
        </row>
        <row r="423">
          <cell r="AQ423">
            <v>9095</v>
          </cell>
        </row>
        <row r="424">
          <cell r="AR424">
            <v>10279</v>
          </cell>
        </row>
        <row r="428">
          <cell r="AO428">
            <v>4730</v>
          </cell>
        </row>
        <row r="431">
          <cell r="AO431">
            <v>390</v>
          </cell>
        </row>
        <row r="460">
          <cell r="AP460">
            <v>602</v>
          </cell>
          <cell r="AQ460">
            <v>312</v>
          </cell>
          <cell r="AR460">
            <v>47</v>
          </cell>
        </row>
        <row r="483">
          <cell r="AP483">
            <v>602</v>
          </cell>
          <cell r="AQ483">
            <v>312</v>
          </cell>
          <cell r="AR483">
            <v>47</v>
          </cell>
        </row>
        <row r="506">
          <cell r="AP506">
            <v>28245</v>
          </cell>
          <cell r="AQ506">
            <v>51301</v>
          </cell>
          <cell r="AR506">
            <v>18681</v>
          </cell>
        </row>
        <row r="517">
          <cell r="AP517">
            <v>27</v>
          </cell>
          <cell r="AR517">
            <v>1594</v>
          </cell>
        </row>
        <row r="519">
          <cell r="AP519">
            <v>52</v>
          </cell>
          <cell r="AR519">
            <v>3067</v>
          </cell>
        </row>
        <row r="520">
          <cell r="AP520">
            <v>90</v>
          </cell>
          <cell r="AR520">
            <v>5316</v>
          </cell>
        </row>
        <row r="522">
          <cell r="AP522">
            <v>169</v>
          </cell>
          <cell r="AR522">
            <v>9968</v>
          </cell>
        </row>
        <row r="524">
          <cell r="AP524">
            <v>270</v>
          </cell>
          <cell r="AR524">
            <v>15949</v>
          </cell>
        </row>
        <row r="575">
          <cell r="AP575">
            <v>113</v>
          </cell>
          <cell r="AR575">
            <v>303</v>
          </cell>
        </row>
        <row r="598">
          <cell r="AP598">
            <v>1354</v>
          </cell>
          <cell r="AR598">
            <v>14949</v>
          </cell>
        </row>
        <row r="621">
          <cell r="AP621">
            <v>270</v>
          </cell>
          <cell r="AR621">
            <v>1518</v>
          </cell>
        </row>
        <row r="635">
          <cell r="AP635">
            <v>10</v>
          </cell>
          <cell r="AR635">
            <v>754</v>
          </cell>
        </row>
        <row r="636">
          <cell r="AP636">
            <v>14</v>
          </cell>
          <cell r="AR636">
            <v>1099</v>
          </cell>
        </row>
        <row r="637">
          <cell r="AP637">
            <v>18</v>
          </cell>
          <cell r="AR637">
            <v>1348</v>
          </cell>
        </row>
        <row r="667">
          <cell r="AP667">
            <v>3216</v>
          </cell>
          <cell r="AQ667">
            <v>4704</v>
          </cell>
          <cell r="AR667">
            <v>2331</v>
          </cell>
        </row>
        <row r="690">
          <cell r="AP690">
            <v>5477</v>
          </cell>
          <cell r="AQ690">
            <v>5887</v>
          </cell>
          <cell r="AR690">
            <v>28746</v>
          </cell>
        </row>
      </sheetData>
      <sheetData sheetId="6" refreshError="1"/>
      <sheetData sheetId="7" refreshError="1"/>
      <sheetData sheetId="8" refreshError="1"/>
      <sheetData sheetId="9" refreshError="1">
        <row r="10">
          <cell r="AV10">
            <v>0.60100000000000009</v>
          </cell>
        </row>
        <row r="17">
          <cell r="AV17">
            <v>2.552</v>
          </cell>
        </row>
        <row r="21">
          <cell r="AV21">
            <v>2.89</v>
          </cell>
        </row>
        <row r="27">
          <cell r="AV27">
            <v>19.549999999999997</v>
          </cell>
        </row>
        <row r="29">
          <cell r="AV29">
            <v>2.4300000000000002</v>
          </cell>
        </row>
        <row r="32">
          <cell r="AV32">
            <v>11.35</v>
          </cell>
        </row>
        <row r="34">
          <cell r="AV34">
            <v>6.8</v>
          </cell>
        </row>
        <row r="42">
          <cell r="AV42">
            <v>1.26</v>
          </cell>
        </row>
        <row r="49">
          <cell r="AC49">
            <v>0.247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2유효폭의 계산"/>
      <sheetName val="입찰"/>
      <sheetName val="현경"/>
    </sheetNames>
    <sheetDataSet>
      <sheetData sheetId="0" refreshError="1">
        <row r="26">
          <cell r="B26">
            <v>40</v>
          </cell>
          <cell r="F26">
            <v>50</v>
          </cell>
          <cell r="N26">
            <v>2.6</v>
          </cell>
        </row>
        <row r="28">
          <cell r="N28">
            <v>0.1</v>
          </cell>
        </row>
      </sheetData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자재집계"/>
      <sheetName val="총수량"/>
      <sheetName val="총철근"/>
      <sheetName val="몰탈"/>
      <sheetName val="토공집계"/>
      <sheetName val="토적집계"/>
      <sheetName val="토적표"/>
      <sheetName val="포장수량집계"/>
      <sheetName val="포장철근집계"/>
      <sheetName val="아스콘T=62.5"/>
      <sheetName val="고압블럭T=20"/>
      <sheetName val="보차도경계블럭"/>
      <sheetName val="보도경계블럭"/>
      <sheetName val="L형측구"/>
      <sheetName val="감속턱"/>
      <sheetName val="차선(중앙선)"/>
      <sheetName val="차선(직각주차)"/>
      <sheetName val="우수수량집계"/>
      <sheetName val="우수철근집계"/>
      <sheetName val="우수흄관깊이"/>
      <sheetName val="우수맨홀깊이"/>
      <sheetName val="우수맨홀(D900)"/>
      <sheetName val="우수맨홀(D1200)"/>
      <sheetName val="흄관(D450)"/>
      <sheetName val="흄관(D600)"/>
      <sheetName val="집수정"/>
      <sheetName val="홈통받이"/>
      <sheetName val="빗물받이(910-510-410)"/>
      <sheetName val="빗물받이(600-510-410)"/>
      <sheetName val="U형측구"/>
      <sheetName val="홈통받이연락관(D.C PIPE-150)"/>
      <sheetName val="빗물받이연락관(D.C PIPE-250)"/>
      <sheetName val="맹암거(SDP150)"/>
      <sheetName val="맹암거(SDP100)"/>
      <sheetName val="우수PIT"/>
      <sheetName val="오수수량집계"/>
      <sheetName val="오수철근집계"/>
      <sheetName val="오수공흄관평균깊이"/>
      <sheetName val="오수공맨홀평균깊이"/>
      <sheetName val="오수맨홀(D900)"/>
      <sheetName val="오수-흄관(D300)"/>
      <sheetName val="오수받이(910-510-410)"/>
      <sheetName val="오수받이연락관(D.CPIPE-150)"/>
      <sheetName val="상수수량집계"/>
      <sheetName val="상수철근집계"/>
      <sheetName val="제수변실(1.40-1.80)"/>
      <sheetName val="주철관(D40)"/>
      <sheetName val="주철관(D150)"/>
      <sheetName val="공동구수량집계"/>
      <sheetName val="공동구철근집계"/>
      <sheetName val="공동구단위시트"/>
      <sheetName val="우수"/>
      <sheetName val="4.2유효폭의 계산"/>
      <sheetName val="터파기및재료"/>
      <sheetName val="단위수량"/>
      <sheetName val="코드"/>
      <sheetName val="CT"/>
      <sheetName val="대구진천삼성APT"/>
      <sheetName val="TYPE-A"/>
      <sheetName val="내역서"/>
      <sheetName val="#REF"/>
      <sheetName val="공비대비"/>
      <sheetName val="원가계산"/>
      <sheetName val="Sheet1 (2)"/>
      <sheetName val="설계"/>
      <sheetName val="원형1호맨홀토공수량"/>
      <sheetName val="본공사"/>
      <sheetName val="빗물받이_910_510_410_"/>
      <sheetName val="마산월령동골조물량변경"/>
      <sheetName val="노임"/>
      <sheetName val="형틀공사"/>
      <sheetName val="흙쌓기도수로설치현황"/>
      <sheetName val="내역"/>
      <sheetName val="투찰"/>
      <sheetName val="Sheet1"/>
      <sheetName val="Sheet2"/>
      <sheetName val="원가계산 (2)"/>
      <sheetName val="토공"/>
      <sheetName val="입찰"/>
      <sheetName val="현경"/>
      <sheetName val="일반부표"/>
      <sheetName val="DATE"/>
      <sheetName val="터널조도"/>
      <sheetName val="목차임시"/>
      <sheetName val="견적대비"/>
      <sheetName val="감시제어"/>
      <sheetName val="guard(mac)"/>
      <sheetName val="수량산출"/>
      <sheetName val="자재단가"/>
      <sheetName val="원가계산서"/>
      <sheetName val="JUCKEYK"/>
      <sheetName val="BID"/>
      <sheetName val="S0"/>
      <sheetName val="토목"/>
      <sheetName val="부대내역"/>
      <sheetName val="환산"/>
      <sheetName val="전신환매도율"/>
      <sheetName val="실행철강하도"/>
      <sheetName val="JUCK"/>
      <sheetName val="노무비"/>
      <sheetName val="갑지(추정)"/>
      <sheetName val="금액"/>
      <sheetName val="MYUN(MAC)"/>
      <sheetName val="데리네이타현황"/>
      <sheetName val="이름정의"/>
      <sheetName val="합계금액"/>
      <sheetName val="토목공사"/>
      <sheetName val="정보"/>
      <sheetName val="Sheet6"/>
      <sheetName val="수안보-MBR1"/>
      <sheetName val="3련 BOX"/>
      <sheetName val="현장관리비 산출내역"/>
      <sheetName val="DATA"/>
      <sheetName val="하수급견적대비"/>
      <sheetName val="시점교대"/>
      <sheetName val="내역(중앙)"/>
      <sheetName val="내역(창신)"/>
      <sheetName val="식재인부"/>
      <sheetName val="공내역"/>
      <sheetName val="ELEV SPEC(Ia,Ir)"/>
      <sheetName val="복구경비"/>
      <sheetName val="단가"/>
      <sheetName val="★도급내역"/>
      <sheetName val="배수공 내역서 적용수량"/>
      <sheetName val="(1)본선수량집계"/>
      <sheetName val="집수정(600-700)"/>
      <sheetName val="우배수"/>
      <sheetName val="STORAGE"/>
      <sheetName val="단가조사"/>
      <sheetName val="백호우계수"/>
      <sheetName val="단위단가"/>
      <sheetName val="과천MAIN"/>
      <sheetName val="인원자료"/>
      <sheetName val="Baby일위대가"/>
      <sheetName val="효명0010"/>
      <sheetName val="국내조달(통합-1)"/>
      <sheetName val="전산output"/>
      <sheetName val="관리,공감"/>
      <sheetName val="DATA 입력부"/>
      <sheetName val="2~3.해석단면및모델링"/>
      <sheetName val="자재집게표 "/>
      <sheetName val="공통가설"/>
      <sheetName val="시중노임"/>
      <sheetName val="자재운반단가일람표"/>
      <sheetName val="아스콘T=62_5"/>
      <sheetName val="홈통받이연락관(D_C_PIPE-150)"/>
      <sheetName val="빗물받이연락관(D_C_PIPE-250)"/>
      <sheetName val="오수받이연락관(D_CPIPE-150)"/>
      <sheetName val="제수변실(1_40-1_80)"/>
      <sheetName val="중기 부표"/>
      <sheetName val="교대(A1)"/>
      <sheetName val="단가비교표"/>
      <sheetName val="토사(PE)"/>
      <sheetName val="교각1"/>
      <sheetName val="자재(원원+원대)"/>
      <sheetName val="철근량 검토"/>
      <sheetName val="노임단가"/>
      <sheetName val="N賃率-職"/>
      <sheetName val="가공비"/>
      <sheetName val="도로포장면적산출(1)"/>
      <sheetName val="설계명세서"/>
      <sheetName val="SH.R설치"/>
      <sheetName val="슬래브(PF)(하류)"/>
      <sheetName val="3.바닥판설계"/>
      <sheetName val="실행내역"/>
      <sheetName val="부대"/>
      <sheetName val="일위CODE"/>
      <sheetName val="자재집계표"/>
      <sheetName val="이토변실"/>
      <sheetName val="단면설계"/>
      <sheetName val="안정검토"/>
      <sheetName val="재료비단가(800)"/>
      <sheetName val="기초일위"/>
      <sheetName val="POOM_MOTO"/>
      <sheetName val="POOM_MOTO2"/>
      <sheetName val="수리결과"/>
      <sheetName val="2.대외공문"/>
      <sheetName val="인건비"/>
      <sheetName val="자재비"/>
      <sheetName val="gyun"/>
      <sheetName val="시중노임단가"/>
      <sheetName val="일위대가"/>
      <sheetName val="플랜트 설치"/>
      <sheetName val="갑지"/>
      <sheetName val="조정금액결과표 (차수별)"/>
      <sheetName val="Sheet4"/>
      <sheetName val="부대원내역"/>
      <sheetName val="부대하내역"/>
      <sheetName val="유효폭의 계산"/>
      <sheetName val="2경간"/>
      <sheetName val="제경비율"/>
      <sheetName val="부하계산"/>
      <sheetName val="총물량"/>
      <sheetName val="부관수량집계"/>
      <sheetName val="내역서적용수량 (지방도893)"/>
      <sheetName val="말뚝지지력산정"/>
      <sheetName val="토공(우물통,기타) "/>
      <sheetName val="70%"/>
      <sheetName val="TOWER 10TON"/>
      <sheetName val="공사개요"/>
      <sheetName val="1,2,3,4,5단위수량"/>
      <sheetName val="조명시설"/>
      <sheetName val="기본단가표"/>
      <sheetName val="기계경비(시간당)"/>
      <sheetName val="설계조건"/>
      <sheetName val="을지"/>
      <sheetName val="역T형"/>
      <sheetName val="PILE"/>
      <sheetName val="수량산출 (8)"/>
      <sheetName val="기초자료"/>
      <sheetName val="ABUT수량-A1"/>
      <sheetName val="Total"/>
      <sheetName val="내역을"/>
      <sheetName val="2층(부대공사)"/>
      <sheetName val="강관파일내역"/>
      <sheetName val="비용적자료"/>
      <sheetName val="보도포장연장조서-표준차도부"/>
      <sheetName val="약전설비"/>
      <sheetName val="중기일위대가"/>
      <sheetName val="점검총괄"/>
      <sheetName val="명세서"/>
      <sheetName val="경희대"/>
      <sheetName val="단"/>
      <sheetName val="공통비(전체)"/>
      <sheetName val="4_2유효폭의_계산"/>
      <sheetName val="총수량집계표"/>
      <sheetName val="말뚝물량"/>
      <sheetName val="MOTOR"/>
      <sheetName val="일위대가 "/>
      <sheetName val="내역표지"/>
      <sheetName val="unit 4"/>
      <sheetName val="대비표(토공1안)"/>
      <sheetName val="부대공수량"/>
      <sheetName val="직접재료비"/>
      <sheetName val="적상기초자료"/>
      <sheetName val="45,46"/>
      <sheetName val="TIE-IN"/>
      <sheetName val="계약내역"/>
      <sheetName val="직노"/>
      <sheetName val="정부노임(2000.상)"/>
      <sheetName val="품셈"/>
      <sheetName val="차량별점검"/>
      <sheetName val="램머"/>
      <sheetName val="구천"/>
      <sheetName val="청천내"/>
      <sheetName val="부대공"/>
      <sheetName val="포장공"/>
      <sheetName val="장비가동"/>
      <sheetName val="95하U$가격"/>
      <sheetName val="우각부보강"/>
      <sheetName val="도근좌표"/>
      <sheetName val="집계표"/>
      <sheetName val="준검 내역서"/>
      <sheetName val="수입"/>
      <sheetName val="월별손익"/>
      <sheetName val="경로당내역건축"/>
      <sheetName val="단가 및 재료비"/>
      <sheetName val="단가산출2"/>
      <sheetName val="중기사용료산출근거"/>
      <sheetName val="단가산출1"/>
      <sheetName val="날개벽수량표"/>
      <sheetName val="000000"/>
      <sheetName val="기계경비일람"/>
      <sheetName val="노임단가 (2)"/>
      <sheetName val="일위대가(가설)"/>
      <sheetName val="Sheet1_(2)"/>
      <sheetName val="원가계산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4">
          <cell r="P4">
            <v>49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"/>
      <sheetName val="4차원가계산서"/>
      <sheetName val="빗물받이(910-510-410)"/>
    </sheetNames>
    <sheetDataSet>
      <sheetData sheetId="0"/>
      <sheetData sheetId="1">
        <row r="3">
          <cell r="H3">
            <v>1528562953</v>
          </cell>
        </row>
      </sheetData>
      <sheetData sheetId="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비 (2)"/>
      <sheetName val="토목 (2)"/>
      <sheetName val="건축 (2)"/>
      <sheetName val="퍼스트"/>
      <sheetName val="요율맨"/>
      <sheetName val="산출내역서집계표"/>
      <sheetName val="건축"/>
      <sheetName val="토목"/>
      <sheetName val="설비"/>
      <sheetName val="4차원가계산서"/>
    </sheetNames>
    <sheetDataSet>
      <sheetData sheetId="0"/>
      <sheetData sheetId="1"/>
      <sheetData sheetId="2"/>
      <sheetData sheetId="3"/>
      <sheetData sheetId="4"/>
      <sheetData sheetId="5">
        <row r="2">
          <cell r="AB2" t="str">
            <v>공사명 : 한국애니메이션고등학교 신축공사</v>
          </cell>
          <cell r="AR2" t="str">
            <v>(단위:원)</v>
          </cell>
        </row>
        <row r="3">
          <cell r="D3" t="str">
            <v>항  목  별</v>
          </cell>
          <cell r="F3" t="str">
            <v xml:space="preserve">자   재   비 </v>
          </cell>
          <cell r="G3" t="str">
            <v>노    무    비</v>
          </cell>
          <cell r="H3" t="str">
            <v>경         비</v>
          </cell>
          <cell r="I3" t="str">
            <v>합         계</v>
          </cell>
          <cell r="J3" t="str">
            <v>금    액</v>
          </cell>
          <cell r="L3" t="str">
            <v>비    고</v>
          </cell>
          <cell r="AB3" t="str">
            <v>항  목  별</v>
          </cell>
          <cell r="AD3" t="str">
            <v>교사동</v>
          </cell>
          <cell r="AE3" t="str">
            <v>교사동</v>
          </cell>
          <cell r="AF3" t="str">
            <v>교사동</v>
          </cell>
          <cell r="AG3" t="str">
            <v>교사동</v>
          </cell>
          <cell r="AH3" t="str">
            <v>다목적실</v>
          </cell>
          <cell r="AI3" t="str">
            <v>다목적실</v>
          </cell>
          <cell r="AJ3" t="str">
            <v>다목적실</v>
          </cell>
          <cell r="AK3" t="str">
            <v>다목적실</v>
          </cell>
          <cell r="AL3" t="str">
            <v>본관개축</v>
          </cell>
          <cell r="AM3" t="str">
            <v>본관개축</v>
          </cell>
          <cell r="AN3" t="str">
            <v>본관개축</v>
          </cell>
          <cell r="AO3" t="str">
            <v>본관개축</v>
          </cell>
          <cell r="AP3" t="str">
            <v>금  액</v>
          </cell>
          <cell r="AQ3" t="str">
            <v>단위</v>
          </cell>
          <cell r="AR3" t="str">
            <v>비    고</v>
          </cell>
        </row>
        <row r="4">
          <cell r="F4" t="str">
            <v>금    액</v>
          </cell>
          <cell r="G4" t="str">
            <v>금    액</v>
          </cell>
          <cell r="H4" t="str">
            <v>금    액</v>
          </cell>
          <cell r="I4" t="str">
            <v>단 가</v>
          </cell>
          <cell r="AD4" t="str">
            <v>재료비</v>
          </cell>
          <cell r="AE4" t="str">
            <v>노무비</v>
          </cell>
          <cell r="AF4" t="str">
            <v>경비</v>
          </cell>
          <cell r="AG4" t="str">
            <v>금    액</v>
          </cell>
          <cell r="AH4" t="str">
            <v>재료비</v>
          </cell>
          <cell r="AI4" t="str">
            <v>노무비</v>
          </cell>
          <cell r="AJ4" t="str">
            <v>경비</v>
          </cell>
          <cell r="AK4" t="str">
            <v>금    액</v>
          </cell>
          <cell r="AL4" t="str">
            <v>재료비</v>
          </cell>
          <cell r="AM4" t="str">
            <v>노무비</v>
          </cell>
          <cell r="AN4" t="str">
            <v>경비</v>
          </cell>
          <cell r="AO4" t="str">
            <v>금    액</v>
          </cell>
        </row>
        <row r="6">
          <cell r="D6" t="str">
            <v xml:space="preserve">  1.공종별합계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 t="str">
            <v>원</v>
          </cell>
          <cell r="L6" t="str">
            <v xml:space="preserve">※ 좌측란의 금액은 재료비+직접노무비+산출경비를 </v>
          </cell>
          <cell r="AB6" t="str">
            <v xml:space="preserve">  1.공종별합계</v>
          </cell>
          <cell r="AP6">
            <v>5700349443</v>
          </cell>
          <cell r="AQ6" t="str">
            <v>원</v>
          </cell>
          <cell r="AR6" t="str">
            <v xml:space="preserve">※ 좌측란의 금액은 재료비+직접노무비+산출경비를 </v>
          </cell>
        </row>
        <row r="7">
          <cell r="E7" t="str">
            <v>가.건축공사</v>
          </cell>
          <cell r="L7" t="str">
            <v xml:space="preserve">     합산한 금액임.</v>
          </cell>
          <cell r="AC7" t="str">
            <v>가.건축공사</v>
          </cell>
          <cell r="AR7" t="str">
            <v xml:space="preserve">     합산한 금액임.</v>
          </cell>
        </row>
        <row r="8">
          <cell r="E8" t="str">
            <v>01 공 통 가 설 공 사</v>
          </cell>
          <cell r="J8">
            <v>0</v>
          </cell>
          <cell r="AC8" t="str">
            <v>01 공통가설공사</v>
          </cell>
          <cell r="AD8">
            <v>2731827</v>
          </cell>
          <cell r="AE8">
            <v>6389541</v>
          </cell>
          <cell r="AF8">
            <v>20590751</v>
          </cell>
          <cell r="AG8">
            <v>29712119</v>
          </cell>
          <cell r="AP8">
            <v>29712119</v>
          </cell>
          <cell r="AQ8" t="str">
            <v>원</v>
          </cell>
        </row>
        <row r="9">
          <cell r="E9" t="str">
            <v>02 가  설  공  사</v>
          </cell>
          <cell r="J9">
            <v>0</v>
          </cell>
          <cell r="K9" t="str">
            <v>원</v>
          </cell>
          <cell r="L9" t="str">
            <v>※ 각동별 공종별 합계금액을 표시.</v>
          </cell>
          <cell r="AC9" t="str">
            <v>02 가설공사</v>
          </cell>
          <cell r="AD9">
            <v>23570253</v>
          </cell>
          <cell r="AE9">
            <v>169770133</v>
          </cell>
          <cell r="AF9">
            <v>0</v>
          </cell>
          <cell r="AG9">
            <v>193340386</v>
          </cell>
          <cell r="AH9">
            <v>4580504</v>
          </cell>
          <cell r="AI9">
            <v>31737335</v>
          </cell>
          <cell r="AJ9">
            <v>0</v>
          </cell>
          <cell r="AK9">
            <v>36317839</v>
          </cell>
          <cell r="AP9">
            <v>229658225</v>
          </cell>
          <cell r="AQ9" t="str">
            <v>원</v>
          </cell>
          <cell r="AR9" t="str">
            <v>※ 각동별 공종별 합계금액을 표시.</v>
          </cell>
        </row>
        <row r="10">
          <cell r="E10" t="str">
            <v xml:space="preserve">03 토   공   사 </v>
          </cell>
          <cell r="J10">
            <v>0</v>
          </cell>
          <cell r="K10" t="str">
            <v>원</v>
          </cell>
          <cell r="AC10" t="str">
            <v>03 토공사</v>
          </cell>
          <cell r="AD10">
            <v>7362273</v>
          </cell>
          <cell r="AE10">
            <v>11004026</v>
          </cell>
          <cell r="AF10">
            <v>12528209</v>
          </cell>
          <cell r="AG10">
            <v>30894508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34596</v>
          </cell>
          <cell r="AM10">
            <v>81141</v>
          </cell>
          <cell r="AN10">
            <v>67311</v>
          </cell>
          <cell r="AO10">
            <v>183048</v>
          </cell>
          <cell r="AP10">
            <v>31077556</v>
          </cell>
          <cell r="AQ10" t="str">
            <v>원</v>
          </cell>
        </row>
        <row r="11">
          <cell r="E11" t="str">
            <v>04 철근콘크리트공사</v>
          </cell>
          <cell r="J11">
            <v>0</v>
          </cell>
          <cell r="K11" t="str">
            <v>원</v>
          </cell>
          <cell r="AC11" t="str">
            <v>04 흙막이및 토공사</v>
          </cell>
          <cell r="AH11">
            <v>11636379</v>
          </cell>
          <cell r="AI11">
            <v>20237015</v>
          </cell>
          <cell r="AJ11">
            <v>14333004</v>
          </cell>
          <cell r="AK11">
            <v>46206398</v>
          </cell>
          <cell r="AP11">
            <v>46206398</v>
          </cell>
          <cell r="AQ11" t="str">
            <v>원</v>
          </cell>
        </row>
        <row r="12">
          <cell r="E12" t="str">
            <v>05 조  적  공  사</v>
          </cell>
          <cell r="J12">
            <v>0</v>
          </cell>
          <cell r="K12" t="str">
            <v>원</v>
          </cell>
          <cell r="AC12" t="str">
            <v>05 철근콘크리트공사</v>
          </cell>
          <cell r="AD12">
            <v>78807364</v>
          </cell>
          <cell r="AE12">
            <v>452181675</v>
          </cell>
          <cell r="AF12">
            <v>23855486</v>
          </cell>
          <cell r="AG12">
            <v>554844525</v>
          </cell>
          <cell r="AH12">
            <v>34890901</v>
          </cell>
          <cell r="AI12">
            <v>188940786</v>
          </cell>
          <cell r="AJ12">
            <v>7347816</v>
          </cell>
          <cell r="AK12">
            <v>231179503</v>
          </cell>
          <cell r="AL12">
            <v>607710</v>
          </cell>
          <cell r="AM12">
            <v>2118294</v>
          </cell>
          <cell r="AN12">
            <v>113188</v>
          </cell>
          <cell r="AO12">
            <v>2839192</v>
          </cell>
          <cell r="AP12">
            <v>788863220</v>
          </cell>
          <cell r="AQ12" t="str">
            <v>원</v>
          </cell>
        </row>
        <row r="13">
          <cell r="E13" t="str">
            <v>06 철 골 공 사</v>
          </cell>
          <cell r="J13">
            <v>0</v>
          </cell>
          <cell r="K13" t="str">
            <v>원</v>
          </cell>
          <cell r="AC13" t="str">
            <v>06 철골공사</v>
          </cell>
          <cell r="AD13">
            <v>85988808</v>
          </cell>
          <cell r="AE13">
            <v>38048970</v>
          </cell>
          <cell r="AF13">
            <v>2650080</v>
          </cell>
          <cell r="AG13">
            <v>126687858</v>
          </cell>
          <cell r="AH13">
            <v>4059510</v>
          </cell>
          <cell r="AI13">
            <v>4681598</v>
          </cell>
          <cell r="AJ13">
            <v>425596</v>
          </cell>
          <cell r="AK13">
            <v>9166704</v>
          </cell>
          <cell r="AP13">
            <v>135854562</v>
          </cell>
          <cell r="AQ13" t="str">
            <v>원</v>
          </cell>
        </row>
        <row r="14">
          <cell r="E14" t="str">
            <v>07 방  수  공  사</v>
          </cell>
          <cell r="J14">
            <v>0</v>
          </cell>
          <cell r="K14" t="str">
            <v>원</v>
          </cell>
          <cell r="AC14" t="str">
            <v>07 조적공사</v>
          </cell>
          <cell r="AD14">
            <v>97761353</v>
          </cell>
          <cell r="AE14">
            <v>128658792</v>
          </cell>
          <cell r="AF14">
            <v>0</v>
          </cell>
          <cell r="AG14">
            <v>226420145</v>
          </cell>
          <cell r="AH14">
            <v>4837032</v>
          </cell>
          <cell r="AI14">
            <v>16251228</v>
          </cell>
          <cell r="AJ14">
            <v>0</v>
          </cell>
          <cell r="AK14">
            <v>21088260</v>
          </cell>
          <cell r="AP14">
            <v>247508405</v>
          </cell>
          <cell r="AQ14" t="str">
            <v>원</v>
          </cell>
        </row>
        <row r="15">
          <cell r="E15" t="str">
            <v>08 타  일  공  사</v>
          </cell>
          <cell r="J15">
            <v>0</v>
          </cell>
          <cell r="K15" t="str">
            <v>원</v>
          </cell>
          <cell r="AC15" t="str">
            <v>08 방수공사</v>
          </cell>
          <cell r="AD15">
            <v>19407277</v>
          </cell>
          <cell r="AE15">
            <v>70581909</v>
          </cell>
          <cell r="AF15">
            <v>0</v>
          </cell>
          <cell r="AG15">
            <v>89989186</v>
          </cell>
          <cell r="AH15">
            <v>7924562</v>
          </cell>
          <cell r="AI15">
            <v>35492672</v>
          </cell>
          <cell r="AJ15">
            <v>0</v>
          </cell>
          <cell r="AK15">
            <v>43417234</v>
          </cell>
          <cell r="AP15">
            <v>133406420</v>
          </cell>
          <cell r="AQ15" t="str">
            <v>원</v>
          </cell>
        </row>
        <row r="16">
          <cell r="E16" t="str">
            <v xml:space="preserve">09 석   공   사 </v>
          </cell>
          <cell r="J16">
            <v>0</v>
          </cell>
          <cell r="K16" t="str">
            <v>원</v>
          </cell>
          <cell r="AC16" t="str">
            <v xml:space="preserve">09 타일공사 </v>
          </cell>
          <cell r="AD16">
            <v>16066959</v>
          </cell>
          <cell r="AE16">
            <v>12595675</v>
          </cell>
          <cell r="AF16">
            <v>0</v>
          </cell>
          <cell r="AG16">
            <v>28662634</v>
          </cell>
          <cell r="AH16">
            <v>10984933</v>
          </cell>
          <cell r="AI16">
            <v>8914421</v>
          </cell>
          <cell r="AJ16">
            <v>0</v>
          </cell>
          <cell r="AK16">
            <v>19899354</v>
          </cell>
          <cell r="AP16">
            <v>48561988</v>
          </cell>
          <cell r="AQ16" t="str">
            <v>원</v>
          </cell>
        </row>
        <row r="17">
          <cell r="E17" t="str">
            <v>10 금  속  공  사</v>
          </cell>
          <cell r="J17">
            <v>0</v>
          </cell>
          <cell r="K17" t="str">
            <v>원</v>
          </cell>
          <cell r="AC17" t="str">
            <v>10 석공사</v>
          </cell>
          <cell r="AD17">
            <v>49053357</v>
          </cell>
          <cell r="AE17">
            <v>50919676</v>
          </cell>
          <cell r="AF17">
            <v>0</v>
          </cell>
          <cell r="AG17">
            <v>99973033</v>
          </cell>
          <cell r="AH17">
            <v>7417414</v>
          </cell>
          <cell r="AI17">
            <v>5123054</v>
          </cell>
          <cell r="AJ17">
            <v>0</v>
          </cell>
          <cell r="AK17">
            <v>12540468</v>
          </cell>
          <cell r="AP17">
            <v>112513501</v>
          </cell>
          <cell r="AQ17" t="str">
            <v>원</v>
          </cell>
        </row>
        <row r="18">
          <cell r="E18" t="str">
            <v xml:space="preserve">11 목   공   사 </v>
          </cell>
          <cell r="J18">
            <v>0</v>
          </cell>
          <cell r="K18" t="str">
            <v>원</v>
          </cell>
          <cell r="AC18" t="str">
            <v>11 목공사</v>
          </cell>
          <cell r="AD18">
            <v>105000687</v>
          </cell>
          <cell r="AE18">
            <v>6474028</v>
          </cell>
          <cell r="AF18">
            <v>0</v>
          </cell>
          <cell r="AG18">
            <v>111474715</v>
          </cell>
          <cell r="AH18">
            <v>3191759</v>
          </cell>
          <cell r="AI18">
            <v>6988896</v>
          </cell>
          <cell r="AJ18">
            <v>0</v>
          </cell>
          <cell r="AK18">
            <v>10180655</v>
          </cell>
          <cell r="AP18">
            <v>121655370</v>
          </cell>
          <cell r="AQ18" t="str">
            <v>원</v>
          </cell>
        </row>
        <row r="19">
          <cell r="E19" t="str">
            <v>12 미  장  공  사</v>
          </cell>
          <cell r="J19">
            <v>0</v>
          </cell>
          <cell r="K19" t="str">
            <v>원</v>
          </cell>
          <cell r="AC19" t="str">
            <v>12 건축음향내장공사</v>
          </cell>
          <cell r="AD19">
            <v>136055675</v>
          </cell>
          <cell r="AE19">
            <v>52735601</v>
          </cell>
          <cell r="AF19">
            <v>0</v>
          </cell>
          <cell r="AG19">
            <v>188791276</v>
          </cell>
          <cell r="AP19">
            <v>188791276</v>
          </cell>
          <cell r="AQ19" t="str">
            <v>원</v>
          </cell>
        </row>
        <row r="20">
          <cell r="E20" t="str">
            <v>13 창  호  공  사</v>
          </cell>
          <cell r="J20">
            <v>0</v>
          </cell>
          <cell r="K20" t="str">
            <v>원</v>
          </cell>
          <cell r="AC20" t="str">
            <v>13 금속공사</v>
          </cell>
          <cell r="AD20">
            <v>455543338</v>
          </cell>
          <cell r="AE20">
            <v>165367718</v>
          </cell>
          <cell r="AF20">
            <v>33723</v>
          </cell>
          <cell r="AG20">
            <v>620944779</v>
          </cell>
          <cell r="AH20">
            <v>24317084</v>
          </cell>
          <cell r="AI20">
            <v>16121617</v>
          </cell>
          <cell r="AJ20">
            <v>12863</v>
          </cell>
          <cell r="AK20">
            <v>40451564</v>
          </cell>
          <cell r="AP20">
            <v>661396343</v>
          </cell>
          <cell r="AQ20" t="str">
            <v>원</v>
          </cell>
        </row>
        <row r="21">
          <cell r="E21" t="str">
            <v>14 유  리   공  사</v>
          </cell>
          <cell r="J21">
            <v>0</v>
          </cell>
          <cell r="K21" t="str">
            <v>원</v>
          </cell>
          <cell r="AC21" t="str">
            <v>14 미장공사</v>
          </cell>
          <cell r="AD21">
            <v>3142023</v>
          </cell>
          <cell r="AE21">
            <v>73205710</v>
          </cell>
          <cell r="AF21">
            <v>295113</v>
          </cell>
          <cell r="AG21">
            <v>76642846</v>
          </cell>
          <cell r="AH21">
            <v>3366649</v>
          </cell>
          <cell r="AI21">
            <v>44505470</v>
          </cell>
          <cell r="AJ21">
            <v>15180</v>
          </cell>
          <cell r="AK21">
            <v>47887299</v>
          </cell>
          <cell r="AP21">
            <v>124530145</v>
          </cell>
          <cell r="AQ21" t="str">
            <v>원</v>
          </cell>
        </row>
        <row r="22">
          <cell r="E22" t="str">
            <v>15 도  장  공  사</v>
          </cell>
          <cell r="J22">
            <v>0</v>
          </cell>
          <cell r="K22" t="str">
            <v>원</v>
          </cell>
          <cell r="AC22" t="str">
            <v>15 창호공사</v>
          </cell>
          <cell r="AD22">
            <v>245767374</v>
          </cell>
          <cell r="AE22">
            <v>357966</v>
          </cell>
          <cell r="AF22">
            <v>0</v>
          </cell>
          <cell r="AG22">
            <v>246125340</v>
          </cell>
          <cell r="AH22">
            <v>49886199</v>
          </cell>
          <cell r="AI22">
            <v>160029</v>
          </cell>
          <cell r="AJ22">
            <v>0</v>
          </cell>
          <cell r="AK22">
            <v>50046228</v>
          </cell>
          <cell r="AP22">
            <v>296171568</v>
          </cell>
          <cell r="AQ22" t="str">
            <v>원</v>
          </cell>
        </row>
        <row r="23">
          <cell r="E23" t="str">
            <v>16 수  장  공  사</v>
          </cell>
          <cell r="J23">
            <v>0</v>
          </cell>
          <cell r="K23" t="str">
            <v>원</v>
          </cell>
          <cell r="AC23" t="str">
            <v>16 유리공사</v>
          </cell>
          <cell r="AD23">
            <v>58095273</v>
          </cell>
          <cell r="AE23">
            <v>30437764</v>
          </cell>
          <cell r="AF23">
            <v>0</v>
          </cell>
          <cell r="AG23">
            <v>88533037</v>
          </cell>
          <cell r="AH23">
            <v>10930609</v>
          </cell>
          <cell r="AI23">
            <v>5272278</v>
          </cell>
          <cell r="AJ23">
            <v>0</v>
          </cell>
          <cell r="AK23">
            <v>16202887</v>
          </cell>
          <cell r="AP23">
            <v>104735924</v>
          </cell>
          <cell r="AQ23" t="str">
            <v>원</v>
          </cell>
        </row>
        <row r="24">
          <cell r="E24" t="str">
            <v>17 지붕 및 홈통공사</v>
          </cell>
          <cell r="J24">
            <v>0</v>
          </cell>
          <cell r="K24" t="str">
            <v>원</v>
          </cell>
          <cell r="AC24" t="str">
            <v>17 도장공사</v>
          </cell>
          <cell r="AD24">
            <v>62737936</v>
          </cell>
          <cell r="AE24">
            <v>56061324</v>
          </cell>
          <cell r="AF24">
            <v>0</v>
          </cell>
          <cell r="AG24">
            <v>118799260</v>
          </cell>
          <cell r="AH24">
            <v>8406686</v>
          </cell>
          <cell r="AI24">
            <v>4376616</v>
          </cell>
          <cell r="AJ24">
            <v>0</v>
          </cell>
          <cell r="AK24">
            <v>12783302</v>
          </cell>
          <cell r="AP24">
            <v>131582562</v>
          </cell>
          <cell r="AQ24" t="str">
            <v>원</v>
          </cell>
        </row>
        <row r="25">
          <cell r="E25" t="str">
            <v xml:space="preserve">18 잡   공   사 </v>
          </cell>
          <cell r="J25">
            <v>0</v>
          </cell>
          <cell r="K25" t="str">
            <v>원</v>
          </cell>
          <cell r="AC25" t="str">
            <v>18 스페이스 후렘공사</v>
          </cell>
          <cell r="AD25">
            <v>38125162</v>
          </cell>
          <cell r="AE25">
            <v>10077600</v>
          </cell>
          <cell r="AF25">
            <v>1000000</v>
          </cell>
          <cell r="AG25">
            <v>49202762</v>
          </cell>
          <cell r="AP25">
            <v>49202762</v>
          </cell>
          <cell r="AQ25" t="str">
            <v>원</v>
          </cell>
        </row>
        <row r="26">
          <cell r="E26" t="str">
            <v>19 정화조설치공사</v>
          </cell>
          <cell r="J26">
            <v>0</v>
          </cell>
          <cell r="K26" t="str">
            <v>원</v>
          </cell>
          <cell r="AC26" t="str">
            <v>19 수장공사</v>
          </cell>
          <cell r="AD26">
            <v>468931584</v>
          </cell>
          <cell r="AE26">
            <v>35634265</v>
          </cell>
          <cell r="AF26">
            <v>34365</v>
          </cell>
          <cell r="AG26">
            <v>504600214</v>
          </cell>
          <cell r="AH26">
            <v>115579610</v>
          </cell>
          <cell r="AI26">
            <v>26787573</v>
          </cell>
          <cell r="AJ26">
            <v>0</v>
          </cell>
          <cell r="AK26">
            <v>142367183</v>
          </cell>
          <cell r="AP26">
            <v>646967397</v>
          </cell>
          <cell r="AQ26" t="str">
            <v>원</v>
          </cell>
        </row>
        <row r="27">
          <cell r="E27" t="str">
            <v>20 철  거  공  사</v>
          </cell>
          <cell r="J27">
            <v>0</v>
          </cell>
          <cell r="K27" t="str">
            <v>원</v>
          </cell>
          <cell r="AC27" t="str">
            <v>20 잡공사</v>
          </cell>
          <cell r="AD27">
            <v>84543386</v>
          </cell>
          <cell r="AE27">
            <v>21886475</v>
          </cell>
          <cell r="AF27">
            <v>0</v>
          </cell>
          <cell r="AG27">
            <v>106429861</v>
          </cell>
          <cell r="AH27">
            <v>32379202</v>
          </cell>
          <cell r="AI27">
            <v>1715030</v>
          </cell>
          <cell r="AJ27">
            <v>0</v>
          </cell>
          <cell r="AK27">
            <v>34094232</v>
          </cell>
          <cell r="AP27">
            <v>140524093</v>
          </cell>
          <cell r="AQ27" t="str">
            <v>원</v>
          </cell>
        </row>
        <row r="28">
          <cell r="E28" t="str">
            <v>21 골  재  비</v>
          </cell>
          <cell r="J28">
            <v>0</v>
          </cell>
          <cell r="K28" t="str">
            <v>원</v>
          </cell>
          <cell r="AC28" t="str">
            <v>21 마감공사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L28">
            <v>31197675</v>
          </cell>
          <cell r="AM28">
            <v>12684885</v>
          </cell>
          <cell r="AN28">
            <v>4278</v>
          </cell>
          <cell r="AO28">
            <v>43886838</v>
          </cell>
          <cell r="AP28">
            <v>43886838</v>
          </cell>
          <cell r="AQ28" t="str">
            <v>원</v>
          </cell>
        </row>
        <row r="29">
          <cell r="E29" t="str">
            <v>22 운  반  비</v>
          </cell>
          <cell r="J29">
            <v>0</v>
          </cell>
          <cell r="K29" t="str">
            <v>원</v>
          </cell>
          <cell r="AC29" t="str">
            <v>22 골재및운반비</v>
          </cell>
          <cell r="AD29">
            <v>9804150</v>
          </cell>
          <cell r="AE29">
            <v>4722045</v>
          </cell>
          <cell r="AF29">
            <v>2221380</v>
          </cell>
          <cell r="AG29">
            <v>16747575</v>
          </cell>
          <cell r="AH29">
            <v>4582934</v>
          </cell>
          <cell r="AI29">
            <v>2237810</v>
          </cell>
          <cell r="AJ29">
            <v>921434</v>
          </cell>
          <cell r="AK29">
            <v>7742178</v>
          </cell>
          <cell r="AL29">
            <v>59680</v>
          </cell>
          <cell r="AM29">
            <v>14642</v>
          </cell>
          <cell r="AN29">
            <v>6888</v>
          </cell>
          <cell r="AO29">
            <v>81210</v>
          </cell>
          <cell r="AP29">
            <v>24570963</v>
          </cell>
          <cell r="AQ29" t="str">
            <v>원</v>
          </cell>
        </row>
        <row r="30">
          <cell r="E30" t="str">
            <v>23 작 업 부 산 물</v>
          </cell>
          <cell r="J30">
            <v>0</v>
          </cell>
          <cell r="K30" t="str">
            <v>원</v>
          </cell>
          <cell r="AC30" t="str">
            <v>23 작업부산물</v>
          </cell>
          <cell r="AD30">
            <v>-2080800</v>
          </cell>
          <cell r="AE30">
            <v>0</v>
          </cell>
          <cell r="AF30">
            <v>0</v>
          </cell>
          <cell r="AG30">
            <v>-2080800</v>
          </cell>
          <cell r="AH30">
            <v>-520200</v>
          </cell>
          <cell r="AI30">
            <v>0</v>
          </cell>
          <cell r="AJ30">
            <v>0</v>
          </cell>
          <cell r="AK30">
            <v>-520200</v>
          </cell>
          <cell r="AL30">
            <v>-86700</v>
          </cell>
          <cell r="AM30">
            <v>0</v>
          </cell>
          <cell r="AN30">
            <v>0</v>
          </cell>
          <cell r="AO30">
            <v>-86700</v>
          </cell>
          <cell r="AP30">
            <v>-2687700</v>
          </cell>
          <cell r="AQ30" t="str">
            <v>원</v>
          </cell>
        </row>
        <row r="31">
          <cell r="AC31" t="str">
            <v>24 관급자재비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 t="str">
            <v>원</v>
          </cell>
        </row>
        <row r="32">
          <cell r="E32" t="str">
            <v>합 계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 t="str">
            <v>원</v>
          </cell>
          <cell r="AC32" t="str">
            <v>합 계</v>
          </cell>
          <cell r="AD32">
            <v>2046415259</v>
          </cell>
          <cell r="AE32">
            <v>1397110893</v>
          </cell>
          <cell r="AF32">
            <v>63209107</v>
          </cell>
          <cell r="AG32">
            <v>3506735259</v>
          </cell>
          <cell r="AH32">
            <v>338451767</v>
          </cell>
          <cell r="AI32">
            <v>419543428</v>
          </cell>
          <cell r="AJ32">
            <v>23055893</v>
          </cell>
          <cell r="AK32">
            <v>781051088</v>
          </cell>
          <cell r="AL32">
            <v>31812961</v>
          </cell>
          <cell r="AM32">
            <v>14898962</v>
          </cell>
          <cell r="AN32">
            <v>191665</v>
          </cell>
          <cell r="AO32">
            <v>46903588</v>
          </cell>
          <cell r="AP32">
            <v>4334689935</v>
          </cell>
          <cell r="AQ32" t="str">
            <v>원</v>
          </cell>
        </row>
        <row r="33">
          <cell r="E33" t="str">
            <v>나.토목공사</v>
          </cell>
          <cell r="AC33" t="str">
            <v>나.토목공사</v>
          </cell>
        </row>
        <row r="35">
          <cell r="E35" t="str">
            <v>01 토공사</v>
          </cell>
          <cell r="J35">
            <v>0</v>
          </cell>
          <cell r="K35" t="str">
            <v>원</v>
          </cell>
          <cell r="AC35" t="str">
            <v>01 토공사</v>
          </cell>
          <cell r="AD35">
            <v>492257</v>
          </cell>
          <cell r="AE35">
            <v>590533</v>
          </cell>
          <cell r="AF35">
            <v>823870</v>
          </cell>
          <cell r="AG35">
            <v>1906660</v>
          </cell>
          <cell r="AP35">
            <v>1906660</v>
          </cell>
          <cell r="AQ35" t="str">
            <v>원</v>
          </cell>
        </row>
        <row r="36">
          <cell r="E36" t="str">
            <v>02 하수도공사</v>
          </cell>
          <cell r="J36">
            <v>0</v>
          </cell>
          <cell r="K36" t="str">
            <v>원</v>
          </cell>
          <cell r="AC36" t="str">
            <v>02 구조물공사</v>
          </cell>
          <cell r="AD36">
            <v>4633590</v>
          </cell>
          <cell r="AE36">
            <v>42718344</v>
          </cell>
          <cell r="AF36">
            <v>131084</v>
          </cell>
          <cell r="AG36">
            <v>47483018</v>
          </cell>
          <cell r="AP36">
            <v>47483018</v>
          </cell>
          <cell r="AQ36" t="str">
            <v>원</v>
          </cell>
        </row>
        <row r="37">
          <cell r="E37" t="str">
            <v>03 포장공사</v>
          </cell>
          <cell r="J37">
            <v>0</v>
          </cell>
          <cell r="K37" t="str">
            <v>원</v>
          </cell>
          <cell r="AC37" t="str">
            <v>03 배수시설공사</v>
          </cell>
          <cell r="AD37">
            <v>13685630</v>
          </cell>
          <cell r="AE37">
            <v>17702877</v>
          </cell>
          <cell r="AF37">
            <v>795421</v>
          </cell>
          <cell r="AG37">
            <v>32183928</v>
          </cell>
          <cell r="AP37">
            <v>32183928</v>
          </cell>
          <cell r="AQ37" t="str">
            <v>원</v>
          </cell>
        </row>
        <row r="38">
          <cell r="E38" t="str">
            <v>04 옹벽공사</v>
          </cell>
          <cell r="J38">
            <v>0</v>
          </cell>
          <cell r="K38" t="str">
            <v>원</v>
          </cell>
          <cell r="AC38" t="str">
            <v>04 포장공사</v>
          </cell>
          <cell r="AD38">
            <v>23098180</v>
          </cell>
          <cell r="AE38">
            <v>39510964</v>
          </cell>
          <cell r="AF38">
            <v>720108</v>
          </cell>
          <cell r="AG38">
            <v>63329252</v>
          </cell>
          <cell r="AP38">
            <v>63329252</v>
          </cell>
          <cell r="AQ38" t="str">
            <v>원</v>
          </cell>
        </row>
        <row r="39">
          <cell r="E39" t="str">
            <v>05 화단박스공사</v>
          </cell>
          <cell r="J39">
            <v>0</v>
          </cell>
          <cell r="K39" t="str">
            <v>원</v>
          </cell>
          <cell r="AC39" t="str">
            <v>05 정문,후문및담장공사</v>
          </cell>
          <cell r="AD39">
            <v>39820550</v>
          </cell>
          <cell r="AE39">
            <v>12877260</v>
          </cell>
          <cell r="AF39">
            <v>684000</v>
          </cell>
          <cell r="AG39">
            <v>53381810</v>
          </cell>
          <cell r="AP39">
            <v>53381810</v>
          </cell>
          <cell r="AQ39" t="str">
            <v>원</v>
          </cell>
        </row>
        <row r="40">
          <cell r="E40" t="str">
            <v>06 구조물공사</v>
          </cell>
          <cell r="J40">
            <v>0</v>
          </cell>
          <cell r="K40" t="str">
            <v>원</v>
          </cell>
          <cell r="AC40" t="str">
            <v>06 체육장마사토포설공사</v>
          </cell>
          <cell r="AD40">
            <v>634900</v>
          </cell>
          <cell r="AE40">
            <v>236100</v>
          </cell>
          <cell r="AF40">
            <v>201635</v>
          </cell>
          <cell r="AG40">
            <v>1072635</v>
          </cell>
          <cell r="AP40">
            <v>1072635</v>
          </cell>
          <cell r="AQ40" t="str">
            <v>원</v>
          </cell>
        </row>
        <row r="41">
          <cell r="E41" t="str">
            <v>07 철거공사</v>
          </cell>
          <cell r="J41">
            <v>0</v>
          </cell>
          <cell r="K41" t="str">
            <v>원</v>
          </cell>
          <cell r="AC41" t="str">
            <v>07 철거및복구공사</v>
          </cell>
          <cell r="AD41">
            <v>148214</v>
          </cell>
          <cell r="AE41">
            <v>381226</v>
          </cell>
          <cell r="AF41">
            <v>149405</v>
          </cell>
          <cell r="AG41">
            <v>678845</v>
          </cell>
          <cell r="AP41">
            <v>678845</v>
          </cell>
          <cell r="AQ41" t="str">
            <v>원</v>
          </cell>
        </row>
        <row r="42">
          <cell r="E42" t="str">
            <v>08 사급자재비공사</v>
          </cell>
          <cell r="J42">
            <v>0</v>
          </cell>
          <cell r="K42" t="str">
            <v>원</v>
          </cell>
          <cell r="AC42" t="str">
            <v>소계</v>
          </cell>
          <cell r="AD42">
            <v>82513321</v>
          </cell>
          <cell r="AE42">
            <v>114017304</v>
          </cell>
          <cell r="AF42">
            <v>3505523</v>
          </cell>
          <cell r="AG42">
            <v>200036148</v>
          </cell>
          <cell r="AP42">
            <v>200036148</v>
          </cell>
          <cell r="AQ42" t="str">
            <v>원</v>
          </cell>
        </row>
        <row r="43">
          <cell r="E43" t="str">
            <v>09 운반비</v>
          </cell>
          <cell r="J43">
            <v>0</v>
          </cell>
          <cell r="K43" t="str">
            <v>원</v>
          </cell>
          <cell r="AC43" t="str">
            <v>08 운반비</v>
          </cell>
          <cell r="AD43">
            <v>0</v>
          </cell>
          <cell r="AE43">
            <v>0</v>
          </cell>
          <cell r="AF43">
            <v>1446095</v>
          </cell>
          <cell r="AG43">
            <v>1446095</v>
          </cell>
          <cell r="AP43">
            <v>1446095</v>
          </cell>
          <cell r="AQ43" t="str">
            <v>원</v>
          </cell>
        </row>
        <row r="44">
          <cell r="E44" t="str">
            <v>10 작업 부산물</v>
          </cell>
          <cell r="J44">
            <v>0</v>
          </cell>
          <cell r="K44" t="str">
            <v>원</v>
          </cell>
          <cell r="AC44" t="str">
            <v>09 작업 부산물</v>
          </cell>
          <cell r="AD44">
            <v>-84150</v>
          </cell>
          <cell r="AE44">
            <v>0</v>
          </cell>
          <cell r="AF44">
            <v>0</v>
          </cell>
          <cell r="AG44">
            <v>-84150</v>
          </cell>
          <cell r="AP44">
            <v>-84150</v>
          </cell>
          <cell r="AQ44" t="str">
            <v>원</v>
          </cell>
        </row>
        <row r="45">
          <cell r="E45" t="str">
            <v xml:space="preserve"> 11 폐기물처리수수료</v>
          </cell>
          <cell r="J45">
            <v>0</v>
          </cell>
          <cell r="K45" t="str">
            <v>원</v>
          </cell>
          <cell r="AC45" t="str">
            <v xml:space="preserve"> 10 관급자재비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P45">
            <v>0</v>
          </cell>
          <cell r="AQ45" t="str">
            <v>원</v>
          </cell>
        </row>
        <row r="46">
          <cell r="E46" t="str">
            <v>합계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>원</v>
          </cell>
          <cell r="AC46" t="str">
            <v>합계</v>
          </cell>
          <cell r="AD46">
            <v>82429171</v>
          </cell>
          <cell r="AE46">
            <v>114017304</v>
          </cell>
          <cell r="AF46">
            <v>3505523</v>
          </cell>
          <cell r="AG46">
            <v>199951998</v>
          </cell>
          <cell r="AP46">
            <v>199951998</v>
          </cell>
          <cell r="AQ46" t="str">
            <v>원</v>
          </cell>
        </row>
        <row r="61">
          <cell r="E61" t="str">
            <v>다.기계설비공사</v>
          </cell>
          <cell r="AC61" t="str">
            <v>다.기계설비공사</v>
          </cell>
          <cell r="AG61" t="str">
            <v>신축동</v>
          </cell>
          <cell r="AH61" t="str">
            <v>본관동</v>
          </cell>
          <cell r="AI61" t="str">
            <v>본관동</v>
          </cell>
          <cell r="AJ61" t="str">
            <v>본관동</v>
          </cell>
          <cell r="AK61" t="str">
            <v>본관동</v>
          </cell>
          <cell r="AL61" t="str">
            <v>본관동증축</v>
          </cell>
          <cell r="AM61" t="str">
            <v>본관동증축</v>
          </cell>
          <cell r="AN61" t="str">
            <v>본관동증축</v>
          </cell>
          <cell r="AO61" t="str">
            <v>본관동증축</v>
          </cell>
        </row>
        <row r="62">
          <cell r="AG62" t="str">
            <v>합계</v>
          </cell>
          <cell r="AH62" t="str">
            <v>재료비</v>
          </cell>
          <cell r="AI62" t="str">
            <v>노무비</v>
          </cell>
          <cell r="AJ62" t="str">
            <v>경비</v>
          </cell>
          <cell r="AK62" t="str">
            <v>합계</v>
          </cell>
          <cell r="AL62" t="str">
            <v>재료비</v>
          </cell>
          <cell r="AM62" t="str">
            <v>노무비</v>
          </cell>
          <cell r="AN62" t="str">
            <v>경비</v>
          </cell>
          <cell r="AO62" t="str">
            <v>합계</v>
          </cell>
        </row>
        <row r="63">
          <cell r="E63" t="str">
            <v>01 옥외배관공사</v>
          </cell>
          <cell r="J63">
            <v>0</v>
          </cell>
          <cell r="K63" t="str">
            <v>원</v>
          </cell>
          <cell r="AC63" t="str">
            <v>01 장비설치공사</v>
          </cell>
          <cell r="AD63">
            <v>37696528</v>
          </cell>
          <cell r="AE63">
            <v>23950965</v>
          </cell>
          <cell r="AF63">
            <v>0</v>
          </cell>
          <cell r="AG63">
            <v>61647493</v>
          </cell>
          <cell r="AH63">
            <v>6782360</v>
          </cell>
          <cell r="AI63">
            <v>2412020</v>
          </cell>
          <cell r="AJ63">
            <v>0</v>
          </cell>
          <cell r="AK63">
            <v>9194380</v>
          </cell>
          <cell r="AP63">
            <v>70841873</v>
          </cell>
          <cell r="AQ63" t="str">
            <v>원</v>
          </cell>
        </row>
        <row r="64">
          <cell r="E64" t="str">
            <v>02 기계실배관공사</v>
          </cell>
          <cell r="J64">
            <v>0</v>
          </cell>
          <cell r="K64" t="str">
            <v>원</v>
          </cell>
          <cell r="AC64" t="str">
            <v>02 기계실배관공사</v>
          </cell>
          <cell r="AD64">
            <v>131491383</v>
          </cell>
          <cell r="AE64">
            <v>49145503</v>
          </cell>
          <cell r="AF64">
            <v>0</v>
          </cell>
          <cell r="AG64">
            <v>180636886</v>
          </cell>
          <cell r="AP64">
            <v>180636886</v>
          </cell>
          <cell r="AQ64" t="str">
            <v>원</v>
          </cell>
        </row>
        <row r="65">
          <cell r="E65" t="str">
            <v>03 난방배관공사</v>
          </cell>
          <cell r="J65">
            <v>0</v>
          </cell>
          <cell r="K65" t="str">
            <v>원</v>
          </cell>
          <cell r="AC65" t="str">
            <v>03 난방배관공사</v>
          </cell>
          <cell r="AH65">
            <v>28380365</v>
          </cell>
          <cell r="AI65">
            <v>47108338</v>
          </cell>
          <cell r="AJ65">
            <v>0</v>
          </cell>
          <cell r="AK65">
            <v>75488703</v>
          </cell>
          <cell r="AP65">
            <v>75488703</v>
          </cell>
          <cell r="AQ65" t="str">
            <v>원</v>
          </cell>
        </row>
        <row r="66">
          <cell r="E66" t="str">
            <v>04 위생배관공사</v>
          </cell>
          <cell r="J66">
            <v>0</v>
          </cell>
          <cell r="K66" t="str">
            <v>원</v>
          </cell>
          <cell r="AC66" t="str">
            <v>04 냉난방배관공사</v>
          </cell>
          <cell r="AD66">
            <v>234172219</v>
          </cell>
          <cell r="AE66">
            <v>153473404</v>
          </cell>
          <cell r="AF66">
            <v>0</v>
          </cell>
          <cell r="AG66">
            <v>387645623</v>
          </cell>
          <cell r="AP66">
            <v>387645623</v>
          </cell>
          <cell r="AQ66" t="str">
            <v>원</v>
          </cell>
        </row>
        <row r="67">
          <cell r="E67" t="str">
            <v>05 배기닥트설치공사</v>
          </cell>
          <cell r="J67">
            <v>0</v>
          </cell>
          <cell r="K67" t="str">
            <v>원</v>
          </cell>
          <cell r="AC67" t="str">
            <v>05 공조닥트설치공사</v>
          </cell>
          <cell r="AD67">
            <v>16918675</v>
          </cell>
          <cell r="AE67">
            <v>38126660</v>
          </cell>
          <cell r="AF67">
            <v>0</v>
          </cell>
          <cell r="AG67">
            <v>55045335</v>
          </cell>
          <cell r="AP67">
            <v>55045335</v>
          </cell>
          <cell r="AQ67" t="str">
            <v>원</v>
          </cell>
        </row>
        <row r="68">
          <cell r="E68" t="str">
            <v>06 가스배관공사</v>
          </cell>
          <cell r="J68">
            <v>0</v>
          </cell>
          <cell r="K68" t="str">
            <v>원</v>
          </cell>
          <cell r="AC68" t="str">
            <v>06 위생기구설치공사</v>
          </cell>
          <cell r="AD68">
            <v>28581934</v>
          </cell>
          <cell r="AE68">
            <v>14731155</v>
          </cell>
          <cell r="AF68">
            <v>0</v>
          </cell>
          <cell r="AG68">
            <v>43313089</v>
          </cell>
          <cell r="AH68">
            <v>2323379</v>
          </cell>
          <cell r="AI68">
            <v>6970913</v>
          </cell>
          <cell r="AJ68">
            <v>0</v>
          </cell>
          <cell r="AK68">
            <v>9294292</v>
          </cell>
          <cell r="AP68">
            <v>52607381</v>
          </cell>
          <cell r="AQ68" t="str">
            <v>원</v>
          </cell>
        </row>
        <row r="69">
          <cell r="AC69" t="str">
            <v>07 위생배관공사</v>
          </cell>
          <cell r="AD69">
            <v>54966551</v>
          </cell>
          <cell r="AE69">
            <v>57083740</v>
          </cell>
          <cell r="AF69">
            <v>0</v>
          </cell>
          <cell r="AG69">
            <v>112050291</v>
          </cell>
          <cell r="AP69">
            <v>112050291</v>
          </cell>
          <cell r="AQ69" t="str">
            <v>원</v>
          </cell>
        </row>
        <row r="70">
          <cell r="E70" t="str">
            <v>07 자동제어공사</v>
          </cell>
          <cell r="J70">
            <v>0</v>
          </cell>
          <cell r="K70" t="str">
            <v>원</v>
          </cell>
          <cell r="AC70" t="str">
            <v>08 도시가스배관공사</v>
          </cell>
          <cell r="AD70">
            <v>22420315</v>
          </cell>
          <cell r="AE70">
            <v>12539215</v>
          </cell>
          <cell r="AF70">
            <v>0</v>
          </cell>
          <cell r="AG70">
            <v>34959530</v>
          </cell>
          <cell r="AP70">
            <v>34959530</v>
          </cell>
          <cell r="AQ70" t="str">
            <v>원</v>
          </cell>
        </row>
        <row r="71">
          <cell r="E71" t="str">
            <v>08 소화배관공사</v>
          </cell>
          <cell r="J71">
            <v>0</v>
          </cell>
          <cell r="K71" t="str">
            <v>원</v>
          </cell>
          <cell r="AC71" t="str">
            <v>09 자동제어서치공사</v>
          </cell>
          <cell r="AD71">
            <v>31132209</v>
          </cell>
          <cell r="AE71">
            <v>4086978</v>
          </cell>
          <cell r="AF71">
            <v>0</v>
          </cell>
          <cell r="AG71">
            <v>35219187</v>
          </cell>
          <cell r="AP71">
            <v>35219187</v>
          </cell>
          <cell r="AQ71" t="str">
            <v>원</v>
          </cell>
        </row>
        <row r="72">
          <cell r="E72" t="str">
            <v>09 위생기구설치공사</v>
          </cell>
          <cell r="J72">
            <v>0</v>
          </cell>
          <cell r="K72" t="str">
            <v>원</v>
          </cell>
          <cell r="AC72" t="str">
            <v>10 연도설치공사</v>
          </cell>
          <cell r="AD72">
            <v>43364264</v>
          </cell>
          <cell r="AE72">
            <v>6692154</v>
          </cell>
          <cell r="AF72">
            <v>0</v>
          </cell>
          <cell r="AG72">
            <v>50056418</v>
          </cell>
          <cell r="AP72">
            <v>50056418</v>
          </cell>
          <cell r="AQ72" t="str">
            <v>원</v>
          </cell>
        </row>
        <row r="73">
          <cell r="E73" t="str">
            <v>10 급수급탕배관공사</v>
          </cell>
          <cell r="J73">
            <v>0</v>
          </cell>
          <cell r="K73" t="str">
            <v>원</v>
          </cell>
          <cell r="AC73" t="str">
            <v>11 방진설치공사</v>
          </cell>
          <cell r="AD73">
            <v>14923805</v>
          </cell>
          <cell r="AE73">
            <v>4324093</v>
          </cell>
          <cell r="AF73">
            <v>0</v>
          </cell>
          <cell r="AG73">
            <v>19247898</v>
          </cell>
          <cell r="AP73">
            <v>19247898</v>
          </cell>
          <cell r="AQ73" t="str">
            <v>원</v>
          </cell>
        </row>
        <row r="74">
          <cell r="E74" t="str">
            <v>11 오배수통기배관공사</v>
          </cell>
          <cell r="J74">
            <v>0</v>
          </cell>
          <cell r="K74" t="str">
            <v>원</v>
          </cell>
          <cell r="AC74" t="str">
            <v>12 환기닥트설치공사</v>
          </cell>
          <cell r="AH74">
            <v>15865991</v>
          </cell>
          <cell r="AI74">
            <v>7499700</v>
          </cell>
          <cell r="AJ74">
            <v>0</v>
          </cell>
          <cell r="AK74">
            <v>23365691</v>
          </cell>
          <cell r="AL74">
            <v>1566495</v>
          </cell>
          <cell r="AM74">
            <v>4088287</v>
          </cell>
          <cell r="AN74">
            <v>0</v>
          </cell>
          <cell r="AO74">
            <v>5654782</v>
          </cell>
          <cell r="AP74">
            <v>29020473</v>
          </cell>
          <cell r="AQ74" t="str">
            <v>원</v>
          </cell>
        </row>
        <row r="75">
          <cell r="E75" t="str">
            <v>합계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원</v>
          </cell>
          <cell r="AC75" t="str">
            <v>13 위생설비공사</v>
          </cell>
          <cell r="AH75">
            <v>27036309</v>
          </cell>
          <cell r="AI75">
            <v>31424526</v>
          </cell>
          <cell r="AJ75">
            <v>0</v>
          </cell>
          <cell r="AK75">
            <v>58460835</v>
          </cell>
          <cell r="AL75">
            <v>682861</v>
          </cell>
          <cell r="AM75">
            <v>1285389</v>
          </cell>
          <cell r="AN75">
            <v>0</v>
          </cell>
          <cell r="AO75">
            <v>1968250</v>
          </cell>
          <cell r="AP75">
            <v>60429085</v>
          </cell>
          <cell r="AQ75" t="str">
            <v>원</v>
          </cell>
        </row>
        <row r="76">
          <cell r="AC76" t="str">
            <v>14 가스설비공사</v>
          </cell>
          <cell r="AL76">
            <v>1286720</v>
          </cell>
          <cell r="AM76">
            <v>1172107</v>
          </cell>
          <cell r="AN76">
            <v>0</v>
          </cell>
          <cell r="AO76">
            <v>2458827</v>
          </cell>
          <cell r="AP76">
            <v>2458827</v>
          </cell>
          <cell r="AQ76" t="str">
            <v>원</v>
          </cell>
        </row>
        <row r="77">
          <cell r="AC77" t="str">
            <v>12 관급장비설치공사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P77">
            <v>0</v>
          </cell>
        </row>
        <row r="78">
          <cell r="AC78" t="str">
            <v>합계</v>
          </cell>
          <cell r="AD78">
            <v>615667883</v>
          </cell>
          <cell r="AE78">
            <v>364153867</v>
          </cell>
          <cell r="AF78">
            <v>0</v>
          </cell>
          <cell r="AG78">
            <v>979821750</v>
          </cell>
          <cell r="AH78">
            <v>80388404</v>
          </cell>
          <cell r="AI78">
            <v>95415497</v>
          </cell>
          <cell r="AJ78">
            <v>0</v>
          </cell>
          <cell r="AK78">
            <v>175803901</v>
          </cell>
          <cell r="AL78">
            <v>3536076</v>
          </cell>
          <cell r="AM78">
            <v>6545783</v>
          </cell>
          <cell r="AN78">
            <v>0</v>
          </cell>
          <cell r="AO78">
            <v>10081859</v>
          </cell>
          <cell r="AP78">
            <v>1165707510</v>
          </cell>
          <cell r="AQ78" t="str">
            <v>원</v>
          </cell>
        </row>
        <row r="90">
          <cell r="D90" t="str">
            <v xml:space="preserve">  2.간접노무비</v>
          </cell>
          <cell r="J90">
            <v>0</v>
          </cell>
          <cell r="K90" t="str">
            <v>원</v>
          </cell>
          <cell r="AB90" t="str">
            <v xml:space="preserve">  2.간접노무비</v>
          </cell>
          <cell r="AI90" t="str">
            <v>원</v>
          </cell>
          <cell r="AP90">
            <v>223949137</v>
          </cell>
          <cell r="AQ90" t="str">
            <v>원</v>
          </cell>
        </row>
        <row r="91">
          <cell r="D91" t="str">
            <v xml:space="preserve">  3.경   비</v>
          </cell>
          <cell r="AB91" t="str">
            <v xml:space="preserve">  3.경   비</v>
          </cell>
          <cell r="AQ91" t="str">
            <v>원</v>
          </cell>
        </row>
        <row r="92">
          <cell r="E92" t="str">
            <v>(1) 산재보험료</v>
          </cell>
          <cell r="J92">
            <v>0</v>
          </cell>
          <cell r="K92" t="str">
            <v>원</v>
          </cell>
          <cell r="AC92" t="str">
            <v>(1) 산재보험료</v>
          </cell>
          <cell r="AI92" t="str">
            <v>원</v>
          </cell>
          <cell r="AP92">
            <v>94882855</v>
          </cell>
          <cell r="AQ92" t="str">
            <v>원</v>
          </cell>
        </row>
        <row r="93">
          <cell r="E93" t="str">
            <v>(2) 안전관리비</v>
          </cell>
          <cell r="J93">
            <v>21630302</v>
          </cell>
          <cell r="K93" t="str">
            <v>원</v>
          </cell>
          <cell r="AC93" t="str">
            <v>(2) 안전관리비</v>
          </cell>
          <cell r="AI93" t="str">
            <v>원</v>
          </cell>
          <cell r="AP93">
            <v>127105582</v>
          </cell>
          <cell r="AQ93" t="str">
            <v>원</v>
          </cell>
        </row>
        <row r="94">
          <cell r="E94" t="str">
            <v>(3) 고용보험료</v>
          </cell>
          <cell r="K94" t="str">
            <v>원</v>
          </cell>
          <cell r="AC94" t="str">
            <v>(3) 고용보험료</v>
          </cell>
          <cell r="AI94" t="str">
            <v>원</v>
          </cell>
          <cell r="AP94">
            <v>12774584</v>
          </cell>
          <cell r="AQ94" t="str">
            <v>원</v>
          </cell>
        </row>
        <row r="95">
          <cell r="E95" t="str">
            <v>(4) 기타경비</v>
          </cell>
          <cell r="J95">
            <v>0</v>
          </cell>
          <cell r="K95" t="str">
            <v>원</v>
          </cell>
          <cell r="AC95" t="str">
            <v>(4) 기타경비</v>
          </cell>
          <cell r="AI95" t="str">
            <v>원</v>
          </cell>
          <cell r="AP95">
            <v>266077649.27272728</v>
          </cell>
          <cell r="AQ95" t="str">
            <v>원</v>
          </cell>
        </row>
        <row r="96">
          <cell r="E96" t="str">
            <v>(5) 퇴직공제부금비</v>
          </cell>
          <cell r="J96">
            <v>0</v>
          </cell>
          <cell r="K96" t="str">
            <v>원</v>
          </cell>
          <cell r="AC96" t="str">
            <v>(5) 퇴직공제부금비</v>
          </cell>
          <cell r="AI96" t="str">
            <v>원</v>
          </cell>
          <cell r="AJ96" t="str">
            <v xml:space="preserve">해  당  없  음 </v>
          </cell>
          <cell r="AQ96" t="str">
            <v>원</v>
          </cell>
          <cell r="AR96" t="str">
            <v xml:space="preserve"> 해당없음</v>
          </cell>
        </row>
        <row r="97">
          <cell r="D97" t="str">
            <v xml:space="preserve">  4.일반관리비</v>
          </cell>
          <cell r="J97">
            <v>0</v>
          </cell>
          <cell r="K97" t="str">
            <v>원</v>
          </cell>
          <cell r="AB97" t="str">
            <v xml:space="preserve">  4.일반관리비</v>
          </cell>
          <cell r="AI97" t="str">
            <v>원</v>
          </cell>
          <cell r="AP97">
            <v>0</v>
          </cell>
          <cell r="AQ97" t="str">
            <v>원</v>
          </cell>
        </row>
        <row r="98">
          <cell r="D98" t="str">
            <v xml:space="preserve">  5.이   윤</v>
          </cell>
          <cell r="J98">
            <v>0</v>
          </cell>
          <cell r="K98" t="str">
            <v>원</v>
          </cell>
          <cell r="AB98" t="str">
            <v xml:space="preserve">  5.이   윤</v>
          </cell>
          <cell r="AI98" t="str">
            <v>원</v>
          </cell>
          <cell r="AP98">
            <v>0</v>
          </cell>
          <cell r="AQ98" t="str">
            <v>원</v>
          </cell>
        </row>
        <row r="99">
          <cell r="D99" t="str">
            <v xml:space="preserve">  6.공사손해보험료</v>
          </cell>
          <cell r="J99">
            <v>0</v>
          </cell>
          <cell r="K99" t="str">
            <v>원</v>
          </cell>
          <cell r="L99" t="str">
            <v xml:space="preserve">해  당  없  음 </v>
          </cell>
          <cell r="AB99" t="str">
            <v xml:space="preserve">  6.공사손해보험료</v>
          </cell>
          <cell r="AI99" t="str">
            <v>원</v>
          </cell>
          <cell r="AJ99" t="str">
            <v xml:space="preserve">해  당  없  음 </v>
          </cell>
          <cell r="AP99">
            <v>0</v>
          </cell>
          <cell r="AQ99" t="str">
            <v>원</v>
          </cell>
          <cell r="AR99" t="str">
            <v xml:space="preserve"> 해당없음</v>
          </cell>
        </row>
        <row r="100">
          <cell r="D100" t="str">
            <v xml:space="preserve">  7.부가가치세</v>
          </cell>
          <cell r="J100">
            <v>2163030</v>
          </cell>
          <cell r="K100" t="str">
            <v>원</v>
          </cell>
          <cell r="AB100" t="str">
            <v xml:space="preserve">  7.부가가치세</v>
          </cell>
          <cell r="AI100" t="str">
            <v>원</v>
          </cell>
          <cell r="AP100">
            <v>642513925</v>
          </cell>
          <cell r="AQ100" t="str">
            <v>원</v>
          </cell>
        </row>
        <row r="102">
          <cell r="D102" t="str">
            <v xml:space="preserve"> 8.총   계</v>
          </cell>
          <cell r="J102">
            <v>23793332</v>
          </cell>
          <cell r="K102" t="str">
            <v>원</v>
          </cell>
          <cell r="AB102" t="str">
            <v xml:space="preserve"> 8.총   계</v>
          </cell>
          <cell r="AI102" t="str">
            <v>원</v>
          </cell>
          <cell r="AP102">
            <v>7067653175.272727</v>
          </cell>
          <cell r="AQ102" t="str">
            <v>원</v>
          </cell>
        </row>
        <row r="105">
          <cell r="AP105">
            <v>0</v>
          </cell>
        </row>
        <row r="107">
          <cell r="AP107">
            <v>0</v>
          </cell>
        </row>
        <row r="118">
          <cell r="AB118" t="str">
            <v xml:space="preserve">  2.간접노무비</v>
          </cell>
          <cell r="AI118" t="str">
            <v>원</v>
          </cell>
          <cell r="AQ118" t="str">
            <v>원</v>
          </cell>
        </row>
        <row r="119">
          <cell r="AB119" t="str">
            <v xml:space="preserve">  3.경   비</v>
          </cell>
          <cell r="AQ119" t="str">
            <v>원</v>
          </cell>
        </row>
        <row r="120">
          <cell r="AC120" t="str">
            <v>(1) 산재보험료</v>
          </cell>
          <cell r="AI120" t="str">
            <v>원</v>
          </cell>
          <cell r="AP120">
            <v>94882855</v>
          </cell>
          <cell r="AQ120" t="str">
            <v>원</v>
          </cell>
        </row>
        <row r="121">
          <cell r="AC121" t="str">
            <v>(2) 안전관리비</v>
          </cell>
          <cell r="AI121" t="str">
            <v>원</v>
          </cell>
          <cell r="AP121">
            <v>127105582</v>
          </cell>
          <cell r="AQ121" t="str">
            <v>원</v>
          </cell>
        </row>
        <row r="122">
          <cell r="AC122" t="str">
            <v>(3) 고용보험료</v>
          </cell>
          <cell r="AI122" t="str">
            <v>원</v>
          </cell>
          <cell r="AP122">
            <v>12774584</v>
          </cell>
          <cell r="AQ122" t="str">
            <v>원</v>
          </cell>
        </row>
        <row r="123">
          <cell r="AC123" t="str">
            <v>(4) 기타경비</v>
          </cell>
          <cell r="AI123" t="str">
            <v>원</v>
          </cell>
          <cell r="AQ123" t="str">
            <v>원</v>
          </cell>
        </row>
        <row r="124">
          <cell r="AC124" t="str">
            <v>(5) 퇴직공제부금비</v>
          </cell>
          <cell r="AI124" t="str">
            <v>원</v>
          </cell>
          <cell r="AJ124" t="str">
            <v xml:space="preserve">해  당  없  음 </v>
          </cell>
          <cell r="AQ124" t="str">
            <v>원</v>
          </cell>
          <cell r="AR124" t="str">
            <v xml:space="preserve"> 해당없음</v>
          </cell>
        </row>
        <row r="125">
          <cell r="AB125" t="str">
            <v xml:space="preserve">  4.일반관리비</v>
          </cell>
          <cell r="AI125" t="str">
            <v>원</v>
          </cell>
          <cell r="AQ125" t="str">
            <v>원</v>
          </cell>
        </row>
        <row r="126">
          <cell r="AB126" t="str">
            <v xml:space="preserve">  5.이   윤</v>
          </cell>
          <cell r="AI126" t="str">
            <v>원</v>
          </cell>
          <cell r="AQ126" t="str">
            <v>원</v>
          </cell>
        </row>
        <row r="127">
          <cell r="AB127" t="str">
            <v xml:space="preserve">  6.공사손해보험료</v>
          </cell>
          <cell r="AI127" t="str">
            <v>원</v>
          </cell>
          <cell r="AJ127" t="str">
            <v xml:space="preserve">해  당  없  음 </v>
          </cell>
          <cell r="AQ127" t="str">
            <v>원</v>
          </cell>
          <cell r="AR127" t="str">
            <v xml:space="preserve"> 해당없음</v>
          </cell>
        </row>
        <row r="128">
          <cell r="AB128" t="str">
            <v xml:space="preserve">  7.부가가치세</v>
          </cell>
          <cell r="AI128" t="str">
            <v>원</v>
          </cell>
          <cell r="AQ128" t="str">
            <v>원</v>
          </cell>
        </row>
        <row r="130">
          <cell r="AB130" t="str">
            <v xml:space="preserve"> 8.총   계</v>
          </cell>
          <cell r="AI130" t="str">
            <v>원</v>
          </cell>
          <cell r="AQ130" t="str">
            <v>원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반월시설물집계"/>
      <sheetName val="학습수목"/>
      <sheetName val="학습원내역"/>
      <sheetName val="반월관수"/>
      <sheetName val="반월수목집계"/>
      <sheetName val="총괄내역"/>
      <sheetName val="진입관수"/>
      <sheetName val="진입수목"/>
      <sheetName val="진입로내역"/>
      <sheetName val="시설물"/>
      <sheetName val="단가"/>
      <sheetName val="제방수목"/>
      <sheetName val="제방내역"/>
      <sheetName val="학습원관수"/>
      <sheetName val="유지관리"/>
      <sheetName val="식재출력용"/>
      <sheetName val="식재"/>
      <sheetName val="동화시설물집계"/>
      <sheetName val="동화천내역"/>
      <sheetName val="동화천수량집계"/>
      <sheetName val="단가조사"/>
      <sheetName val="수량산출서"/>
      <sheetName val="장비산출근거"/>
      <sheetName val="laroux"/>
      <sheetName val="산출내역서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A12">
            <v>14000</v>
          </cell>
        </row>
        <row r="14">
          <cell r="A14">
            <v>6000</v>
          </cell>
        </row>
        <row r="22">
          <cell r="A22">
            <v>9400</v>
          </cell>
        </row>
        <row r="23">
          <cell r="A23">
            <v>4890</v>
          </cell>
        </row>
        <row r="24">
          <cell r="A24">
            <v>12830</v>
          </cell>
        </row>
        <row r="25">
          <cell r="A25">
            <v>200</v>
          </cell>
        </row>
        <row r="27">
          <cell r="A27">
            <v>2100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"/>
      <sheetName val="단가결정"/>
      <sheetName val="단가조사"/>
      <sheetName val="단가조사서작성"/>
      <sheetName val="수목일위"/>
      <sheetName val="수목집계"/>
      <sheetName val="내역장군"/>
      <sheetName val="수량장군"/>
      <sheetName val="내역대령"/>
      <sheetName val="수량대령"/>
      <sheetName val="내역공원"/>
      <sheetName val="수량공원"/>
      <sheetName val="내역아"/>
      <sheetName val="수량아"/>
      <sheetName val="울타리"/>
      <sheetName val="시설물일위"/>
      <sheetName val="운반비"/>
      <sheetName val="단가1"/>
      <sheetName val="공사비조정"/>
      <sheetName val="공사비"/>
      <sheetName val="수목운반"/>
      <sheetName val="가설공사"/>
      <sheetName val="DATE"/>
    </sheetNames>
    <sheetDataSet>
      <sheetData sheetId="0" refreshError="1"/>
      <sheetData sheetId="1">
        <row r="393">
          <cell r="B393">
            <v>120</v>
          </cell>
        </row>
        <row r="394">
          <cell r="B394">
            <v>94</v>
          </cell>
        </row>
        <row r="395">
          <cell r="B395">
            <v>70</v>
          </cell>
        </row>
        <row r="396">
          <cell r="B396">
            <v>49</v>
          </cell>
        </row>
        <row r="398">
          <cell r="B398">
            <v>32</v>
          </cell>
        </row>
        <row r="405">
          <cell r="B405">
            <v>513</v>
          </cell>
        </row>
        <row r="406">
          <cell r="B406">
            <v>345</v>
          </cell>
        </row>
        <row r="407">
          <cell r="B407">
            <v>256</v>
          </cell>
        </row>
        <row r="408">
          <cell r="B408">
            <v>183</v>
          </cell>
        </row>
        <row r="410">
          <cell r="B410">
            <v>125</v>
          </cell>
        </row>
        <row r="411">
          <cell r="B411">
            <v>101</v>
          </cell>
        </row>
        <row r="412">
          <cell r="B412">
            <v>80</v>
          </cell>
        </row>
        <row r="417">
          <cell r="B417">
            <v>2149</v>
          </cell>
        </row>
        <row r="419">
          <cell r="B419">
            <v>727</v>
          </cell>
        </row>
        <row r="420">
          <cell r="B420">
            <v>513</v>
          </cell>
        </row>
        <row r="421">
          <cell r="B421">
            <v>345</v>
          </cell>
        </row>
        <row r="423">
          <cell r="B423">
            <v>217</v>
          </cell>
        </row>
        <row r="429">
          <cell r="B429">
            <v>30</v>
          </cell>
        </row>
        <row r="431">
          <cell r="B431">
            <v>15</v>
          </cell>
        </row>
        <row r="433">
          <cell r="B433">
            <v>15</v>
          </cell>
        </row>
        <row r="434">
          <cell r="B434">
            <v>12</v>
          </cell>
        </row>
        <row r="436">
          <cell r="B436">
            <v>5</v>
          </cell>
        </row>
        <row r="437">
          <cell r="B437">
            <v>5</v>
          </cell>
        </row>
        <row r="438">
          <cell r="B438">
            <v>5</v>
          </cell>
        </row>
        <row r="441">
          <cell r="B441">
            <v>100</v>
          </cell>
        </row>
        <row r="445">
          <cell r="B445">
            <v>2</v>
          </cell>
        </row>
        <row r="446">
          <cell r="B446">
            <v>2</v>
          </cell>
        </row>
        <row r="447">
          <cell r="B447">
            <v>1</v>
          </cell>
        </row>
        <row r="448">
          <cell r="B448">
            <v>1</v>
          </cell>
        </row>
        <row r="450">
          <cell r="B450">
            <v>1</v>
          </cell>
        </row>
        <row r="457">
          <cell r="B457">
            <v>16</v>
          </cell>
        </row>
        <row r="458">
          <cell r="B458">
            <v>16</v>
          </cell>
        </row>
        <row r="459">
          <cell r="B459">
            <v>5</v>
          </cell>
        </row>
        <row r="460">
          <cell r="B460">
            <v>5</v>
          </cell>
        </row>
        <row r="462">
          <cell r="B462">
            <v>5</v>
          </cell>
        </row>
        <row r="463">
          <cell r="B463">
            <v>5</v>
          </cell>
        </row>
        <row r="464">
          <cell r="B464">
            <v>5</v>
          </cell>
        </row>
        <row r="469">
          <cell r="B469">
            <v>56</v>
          </cell>
        </row>
        <row r="471">
          <cell r="B471">
            <v>33</v>
          </cell>
        </row>
        <row r="472">
          <cell r="B472">
            <v>16</v>
          </cell>
        </row>
        <row r="473">
          <cell r="B473">
            <v>16</v>
          </cell>
        </row>
        <row r="475">
          <cell r="B475">
            <v>5</v>
          </cell>
        </row>
        <row r="481">
          <cell r="B481">
            <v>3</v>
          </cell>
        </row>
        <row r="483">
          <cell r="B483">
            <v>2</v>
          </cell>
        </row>
        <row r="485">
          <cell r="B485">
            <v>2</v>
          </cell>
        </row>
        <row r="486">
          <cell r="B486">
            <v>1</v>
          </cell>
        </row>
        <row r="488">
          <cell r="B488">
            <v>0.5</v>
          </cell>
        </row>
        <row r="489">
          <cell r="B489">
            <v>0.5</v>
          </cell>
        </row>
        <row r="490">
          <cell r="B490">
            <v>0.5</v>
          </cell>
        </row>
        <row r="493">
          <cell r="B493">
            <v>2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계"/>
      <sheetName val="계약"/>
      <sheetName val="Sheet1"/>
      <sheetName val="동네"/>
      <sheetName val="data"/>
      <sheetName val="단가산출서"/>
      <sheetName val="개소별수량산출"/>
      <sheetName val="내역서"/>
      <sheetName val="48전력선로일위"/>
      <sheetName val="일위_파일"/>
      <sheetName val="설계서"/>
      <sheetName val="투찰가"/>
      <sheetName val="BID"/>
      <sheetName val="차액보증"/>
      <sheetName val="FRT_O"/>
      <sheetName val="FAB_I"/>
      <sheetName val="4차원가계산서"/>
      <sheetName val="노임"/>
      <sheetName val="터파기및재료"/>
      <sheetName val="설계변경내역서"/>
      <sheetName val="일위대가"/>
      <sheetName val="Sheet1 (2)"/>
      <sheetName val="Sheet2"/>
      <sheetName val="단위중량"/>
      <sheetName val="빗물받이(910-510-410)"/>
      <sheetName val="예총"/>
    </sheetNames>
    <sheetDataSet>
      <sheetData sheetId="0" refreshError="1"/>
      <sheetData sheetId="1" refreshError="1"/>
      <sheetData sheetId="2" refreshError="1">
        <row r="3">
          <cell r="A3" t="str">
            <v>수 량 집 계 표</v>
          </cell>
          <cell r="AH3" t="str">
            <v>변경후
변경전</v>
          </cell>
        </row>
        <row r="4">
          <cell r="A4" t="str">
            <v>공   종</v>
          </cell>
          <cell r="B4" t="str">
            <v>수 량</v>
          </cell>
          <cell r="C4" t="str">
            <v>단 위</v>
          </cell>
          <cell r="D4" t="str">
            <v>마사토</v>
          </cell>
          <cell r="E4" t="str">
            <v>보조
기층제</v>
          </cell>
          <cell r="F4" t="str">
            <v>돌망태
채움돌</v>
          </cell>
          <cell r="G4" t="str">
            <v>토사
절취</v>
          </cell>
          <cell r="H4" t="str">
            <v>터파기</v>
          </cell>
          <cell r="J4" t="str">
            <v>되메우기</v>
          </cell>
          <cell r="L4" t="str">
            <v>잔토</v>
          </cell>
          <cell r="N4" t="str">
            <v>각재</v>
          </cell>
          <cell r="O4" t="str">
            <v>조합
페인트</v>
          </cell>
          <cell r="P4" t="str">
            <v>거푸집</v>
          </cell>
          <cell r="R4" t="str">
            <v>콘크
리트</v>
          </cell>
          <cell r="S4" t="str">
            <v>레미콘</v>
          </cell>
          <cell r="T4" t="str">
            <v>투수콘
크리트</v>
          </cell>
          <cell r="U4" t="str">
            <v>모래</v>
          </cell>
          <cell r="V4" t="str">
            <v>지주</v>
          </cell>
          <cell r="X4" t="str">
            <v>STS
PIPE</v>
          </cell>
          <cell r="Y4" t="str">
            <v>시공
이음</v>
          </cell>
          <cell r="Z4" t="str">
            <v>철근</v>
          </cell>
          <cell r="AA4" t="str">
            <v>PVC
천막</v>
          </cell>
          <cell r="AB4" t="str">
            <v>스틸그
레이팅</v>
          </cell>
          <cell r="AC4" t="str">
            <v>주철그
레이팅</v>
          </cell>
          <cell r="AD4" t="str">
            <v>와이어
메쉬</v>
          </cell>
          <cell r="AE4" t="str">
            <v>차수막</v>
          </cell>
          <cell r="AF4" t="str">
            <v>돌망태
뚜껑</v>
          </cell>
          <cell r="AG4" t="str">
            <v>돌망태
몸체</v>
          </cell>
          <cell r="AH4" t="str">
            <v>경계석</v>
          </cell>
        </row>
        <row r="5">
          <cell r="E5" t="str">
            <v>40㎜</v>
          </cell>
          <cell r="F5" t="str">
            <v>15~30
㎝</v>
          </cell>
          <cell r="H5" t="str">
            <v>기계</v>
          </cell>
          <cell r="I5" t="str">
            <v>인력</v>
          </cell>
          <cell r="J5" t="str">
            <v>기계</v>
          </cell>
          <cell r="K5" t="str">
            <v>인력</v>
          </cell>
          <cell r="L5" t="str">
            <v>기계</v>
          </cell>
          <cell r="M5" t="str">
            <v>현장</v>
          </cell>
          <cell r="P5" t="str">
            <v>합판
6회</v>
          </cell>
          <cell r="Q5" t="str">
            <v>합판
4회</v>
          </cell>
          <cell r="R5" t="str">
            <v>180㎏/㎠</v>
          </cell>
          <cell r="S5" t="str">
            <v>25-180
8</v>
          </cell>
          <cell r="T5" t="str">
            <v>적갈색</v>
          </cell>
          <cell r="V5" t="str">
            <v>이동식</v>
          </cell>
          <cell r="W5" t="str">
            <v>고정</v>
          </cell>
          <cell r="X5" t="str">
            <v>31.8㎜</v>
          </cell>
          <cell r="Y5" t="str">
            <v>철근
(D22)</v>
          </cell>
          <cell r="Z5" t="str">
            <v>D19</v>
          </cell>
          <cell r="AB5" t="str">
            <v>400*
1000*50</v>
          </cell>
          <cell r="AC5" t="str">
            <v>400*500
*50</v>
          </cell>
          <cell r="AD5" t="str">
            <v>#8
150*150</v>
          </cell>
          <cell r="AE5" t="str">
            <v>비닐</v>
          </cell>
          <cell r="AF5" t="str">
            <v>타원형</v>
          </cell>
          <cell r="AG5" t="str">
            <v>타원형</v>
          </cell>
          <cell r="AH5" t="str">
            <v>150*150
*1000</v>
          </cell>
        </row>
        <row r="6">
          <cell r="D6" t="str">
            <v>M3</v>
          </cell>
          <cell r="E6" t="str">
            <v>M3</v>
          </cell>
          <cell r="F6" t="str">
            <v>M3</v>
          </cell>
          <cell r="G6" t="str">
            <v>M3</v>
          </cell>
          <cell r="H6" t="str">
            <v>M3</v>
          </cell>
          <cell r="I6" t="str">
            <v>M3</v>
          </cell>
          <cell r="J6" t="str">
            <v>M3</v>
          </cell>
          <cell r="K6" t="str">
            <v>M3</v>
          </cell>
          <cell r="L6" t="str">
            <v>M3</v>
          </cell>
          <cell r="M6" t="str">
            <v>M3</v>
          </cell>
          <cell r="N6" t="str">
            <v>M3</v>
          </cell>
          <cell r="O6" t="str">
            <v>M2</v>
          </cell>
          <cell r="P6" t="str">
            <v>M2</v>
          </cell>
          <cell r="Q6" t="str">
            <v>M2</v>
          </cell>
          <cell r="R6" t="str">
            <v>M3</v>
          </cell>
          <cell r="S6" t="str">
            <v>M3</v>
          </cell>
          <cell r="T6" t="str">
            <v>M3</v>
          </cell>
          <cell r="U6" t="str">
            <v>M3</v>
          </cell>
          <cell r="V6" t="str">
            <v>조</v>
          </cell>
          <cell r="W6" t="str">
            <v>조</v>
          </cell>
          <cell r="X6" t="str">
            <v>M</v>
          </cell>
          <cell r="Y6" t="str">
            <v>㎏</v>
          </cell>
          <cell r="Z6" t="str">
            <v>㎏</v>
          </cell>
          <cell r="AA6" t="str">
            <v>M2</v>
          </cell>
          <cell r="AB6" t="str">
            <v>조</v>
          </cell>
          <cell r="AC6" t="str">
            <v>조</v>
          </cell>
          <cell r="AD6" t="str">
            <v>M2</v>
          </cell>
          <cell r="AE6" t="str">
            <v>M2</v>
          </cell>
          <cell r="AF6" t="str">
            <v>EA</v>
          </cell>
          <cell r="AG6" t="str">
            <v>M</v>
          </cell>
          <cell r="AH6" t="str">
            <v>EA</v>
          </cell>
        </row>
        <row r="7">
          <cell r="A7" t="str">
            <v>게이트볼장</v>
          </cell>
          <cell r="C7" t="str">
            <v>면</v>
          </cell>
        </row>
        <row r="9">
          <cell r="A9" t="str">
            <v>롤라스케이트장</v>
          </cell>
          <cell r="C9" t="str">
            <v>M2</v>
          </cell>
        </row>
        <row r="11">
          <cell r="A11" t="str">
            <v>평의자</v>
          </cell>
          <cell r="C11" t="str">
            <v>개소</v>
          </cell>
        </row>
        <row r="13">
          <cell r="A13" t="str">
            <v>등의자</v>
          </cell>
          <cell r="C13" t="str">
            <v>개소</v>
          </cell>
        </row>
        <row r="15">
          <cell r="A15" t="str">
            <v>파고라</v>
          </cell>
          <cell r="C15" t="str">
            <v>개소</v>
          </cell>
        </row>
        <row r="17">
          <cell r="A17" t="str">
            <v>음수대</v>
          </cell>
          <cell r="C17" t="str">
            <v>개소</v>
          </cell>
        </row>
        <row r="19">
          <cell r="A19" t="str">
            <v>상수도관</v>
          </cell>
          <cell r="C19" t="str">
            <v>M</v>
          </cell>
        </row>
        <row r="21">
          <cell r="A21" t="str">
            <v>U형측구(A-TYPE)</v>
          </cell>
          <cell r="C21" t="str">
            <v>M</v>
          </cell>
        </row>
        <row r="23">
          <cell r="A23" t="str">
            <v>U형측구(B-TYPE)</v>
          </cell>
          <cell r="C23" t="str">
            <v>M</v>
          </cell>
        </row>
        <row r="25">
          <cell r="A25" t="str">
            <v>U형측구(C-TYPE)</v>
          </cell>
          <cell r="C25" t="str">
            <v>M</v>
          </cell>
        </row>
        <row r="27">
          <cell r="A27" t="str">
            <v>U형측구(D-TYPE)</v>
          </cell>
          <cell r="C27" t="str">
            <v>M</v>
          </cell>
        </row>
        <row r="29">
          <cell r="A29" t="str">
            <v>보도형난간</v>
          </cell>
          <cell r="C29" t="str">
            <v>경간</v>
          </cell>
        </row>
        <row r="31">
          <cell r="A31" t="str">
            <v>주차장진입로포장</v>
          </cell>
          <cell r="C31" t="str">
            <v>M2</v>
          </cell>
        </row>
        <row r="33">
          <cell r="A33" t="str">
            <v>돌망태설치</v>
          </cell>
          <cell r="C33" t="str">
            <v>M2</v>
          </cell>
        </row>
        <row r="35">
          <cell r="A35" t="str">
            <v>휴지통</v>
          </cell>
          <cell r="C35" t="str">
            <v>EA</v>
          </cell>
        </row>
        <row r="37">
          <cell r="A37" t="str">
            <v>경계석</v>
          </cell>
          <cell r="C37" t="str">
            <v>EA</v>
          </cell>
        </row>
        <row r="47">
          <cell r="A47" t="str">
            <v>계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Sheet1"/>
    </sheetNames>
    <sheetDataSet>
      <sheetData sheetId="0" refreshError="1">
        <row r="24">
          <cell r="B24" t="str">
            <v>수평곡관</v>
          </cell>
          <cell r="D24" t="str">
            <v xml:space="preserve"> ⊃</v>
          </cell>
        </row>
        <row r="25">
          <cell r="B25" t="str">
            <v>수평곡관</v>
          </cell>
          <cell r="D25" t="str">
            <v xml:space="preserve"> ⊃</v>
          </cell>
        </row>
        <row r="26">
          <cell r="B26" t="str">
            <v>수평곡관</v>
          </cell>
          <cell r="D26" t="str">
            <v xml:space="preserve"> ⊃</v>
          </cell>
        </row>
        <row r="27">
          <cell r="B27" t="str">
            <v>수평곡관</v>
          </cell>
          <cell r="D27" t="str">
            <v xml:space="preserve"> ⊃</v>
          </cell>
        </row>
        <row r="28">
          <cell r="B28" t="str">
            <v>수평곡관</v>
          </cell>
          <cell r="D28" t="str">
            <v xml:space="preserve"> ⊃</v>
          </cell>
        </row>
        <row r="29">
          <cell r="B29" t="str">
            <v>수평곡관</v>
          </cell>
          <cell r="D29" t="str">
            <v xml:space="preserve"> ⊃</v>
          </cell>
        </row>
        <row r="30">
          <cell r="B30" t="str">
            <v>수평곡관</v>
          </cell>
          <cell r="D30" t="str">
            <v xml:space="preserve"> ⊃</v>
          </cell>
        </row>
        <row r="31">
          <cell r="B31" t="str">
            <v>수평곡관</v>
          </cell>
          <cell r="D31" t="str">
            <v xml:space="preserve"> ⊃</v>
          </cell>
        </row>
        <row r="32">
          <cell r="B32" t="str">
            <v>수평곡관</v>
          </cell>
          <cell r="D32" t="str">
            <v xml:space="preserve"> ⊃</v>
          </cell>
        </row>
        <row r="33">
          <cell r="B33" t="str">
            <v>수평곡관</v>
          </cell>
          <cell r="D33" t="str">
            <v xml:space="preserve"> ⊃</v>
          </cell>
        </row>
        <row r="34">
          <cell r="B34" t="str">
            <v>수평곡관</v>
          </cell>
          <cell r="D34" t="str">
            <v xml:space="preserve"> ⊃</v>
          </cell>
        </row>
        <row r="35">
          <cell r="B35" t="str">
            <v>수평곡관</v>
          </cell>
          <cell r="D35" t="str">
            <v xml:space="preserve"> ⊃</v>
          </cell>
        </row>
        <row r="36">
          <cell r="B36" t="str">
            <v>소켓플랜지T형관</v>
          </cell>
        </row>
        <row r="37">
          <cell r="B37" t="str">
            <v>소켓플랜지T형관</v>
          </cell>
        </row>
        <row r="38">
          <cell r="B38" t="str">
            <v>소켓플랜지T형관</v>
          </cell>
        </row>
        <row r="39">
          <cell r="B39" t="str">
            <v>소켓T형관</v>
          </cell>
        </row>
        <row r="40">
          <cell r="B40" t="str">
            <v>소켓T형관</v>
          </cell>
        </row>
        <row r="41">
          <cell r="B41" t="str">
            <v>소켓T형관</v>
          </cell>
        </row>
        <row r="42">
          <cell r="B42" t="str">
            <v>이 음 관</v>
          </cell>
        </row>
        <row r="43">
          <cell r="B43" t="str">
            <v>이 음 관</v>
          </cell>
        </row>
        <row r="44">
          <cell r="B44" t="str">
            <v>이 음 관</v>
          </cell>
        </row>
        <row r="45">
          <cell r="B45" t="str">
            <v>이 음 관</v>
          </cell>
        </row>
        <row r="46">
          <cell r="B46" t="str">
            <v>이 음 관</v>
          </cell>
        </row>
        <row r="47">
          <cell r="B47" t="str">
            <v>이 음 관</v>
          </cell>
        </row>
        <row r="48">
          <cell r="B48" t="str">
            <v>플랜지관</v>
          </cell>
        </row>
        <row r="49">
          <cell r="B49" t="str">
            <v>플랜지관</v>
          </cell>
        </row>
        <row r="50">
          <cell r="B50" t="str">
            <v>플랜지관</v>
          </cell>
        </row>
        <row r="51">
          <cell r="B51" t="str">
            <v>플랜지관</v>
          </cell>
        </row>
        <row r="52">
          <cell r="B52" t="str">
            <v>플랜지관</v>
          </cell>
        </row>
        <row r="53">
          <cell r="B53" t="str">
            <v>플랜지관</v>
          </cell>
        </row>
        <row r="54">
          <cell r="B54" t="str">
            <v>제 수 변</v>
          </cell>
        </row>
        <row r="55">
          <cell r="B55" t="str">
            <v>제 수 변</v>
          </cell>
        </row>
        <row r="56">
          <cell r="B56" t="str">
            <v>제 수 변</v>
          </cell>
        </row>
        <row r="57">
          <cell r="B57" t="str">
            <v>제 수 변</v>
          </cell>
        </row>
        <row r="58">
          <cell r="B58" t="str">
            <v>제 수 변</v>
          </cell>
        </row>
        <row r="59">
          <cell r="B59" t="str">
            <v>공 기 변</v>
          </cell>
        </row>
        <row r="60">
          <cell r="B60" t="str">
            <v>공 기 변</v>
          </cell>
        </row>
        <row r="61">
          <cell r="B61" t="str">
            <v>단    관</v>
          </cell>
        </row>
        <row r="62">
          <cell r="B62" t="str">
            <v>플랜지단관</v>
          </cell>
        </row>
        <row r="63">
          <cell r="B63" t="str">
            <v>플랜지단관</v>
          </cell>
        </row>
        <row r="64">
          <cell r="B64" t="str">
            <v>플랜지단관</v>
          </cell>
        </row>
        <row r="65">
          <cell r="B65" t="str">
            <v>플랜지단관</v>
          </cell>
        </row>
        <row r="66">
          <cell r="B66" t="str">
            <v>플랜지단관</v>
          </cell>
        </row>
        <row r="67">
          <cell r="B67" t="str">
            <v>플랜지단관</v>
          </cell>
        </row>
        <row r="68">
          <cell r="B68" t="str">
            <v>플랜지단관</v>
          </cell>
        </row>
        <row r="69">
          <cell r="B69" t="str">
            <v>단    관</v>
          </cell>
        </row>
        <row r="70">
          <cell r="B70" t="str">
            <v>단    관</v>
          </cell>
        </row>
        <row r="71">
          <cell r="B71" t="str">
            <v>단    관</v>
          </cell>
        </row>
        <row r="72">
          <cell r="B72" t="str">
            <v>단    관</v>
          </cell>
        </row>
        <row r="73">
          <cell r="B73" t="str">
            <v>단    관</v>
          </cell>
        </row>
        <row r="74">
          <cell r="B74" t="str">
            <v>단    관</v>
          </cell>
        </row>
        <row r="75">
          <cell r="B75" t="str">
            <v>단    관</v>
          </cell>
        </row>
        <row r="76">
          <cell r="B76" t="str">
            <v>단    관</v>
          </cell>
        </row>
        <row r="77">
          <cell r="B77" t="str">
            <v>단    관</v>
          </cell>
        </row>
        <row r="78">
          <cell r="B78" t="str">
            <v>단    관</v>
          </cell>
        </row>
        <row r="79">
          <cell r="B79" t="str">
            <v>단    관</v>
          </cell>
        </row>
        <row r="80">
          <cell r="B80" t="str">
            <v>단    관</v>
          </cell>
        </row>
        <row r="81">
          <cell r="B81" t="str">
            <v>단    관</v>
          </cell>
        </row>
        <row r="82">
          <cell r="B82" t="str">
            <v>단    관</v>
          </cell>
        </row>
        <row r="83">
          <cell r="B83" t="str">
            <v>단    관</v>
          </cell>
        </row>
        <row r="84">
          <cell r="B84" t="str">
            <v>단    관</v>
          </cell>
        </row>
        <row r="85">
          <cell r="B85" t="str">
            <v>없음</v>
          </cell>
        </row>
      </sheetData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공정표"/>
      <sheetName val="설계용지표지"/>
      <sheetName val="원가계산서"/>
      <sheetName val="내역서"/>
      <sheetName val="총괄표"/>
      <sheetName val="설명서 (2)"/>
      <sheetName val="자제집계표"/>
      <sheetName val="단가산출서"/>
      <sheetName val="기계경비"/>
      <sheetName val="물량총괄"/>
      <sheetName val="일위대가표"/>
      <sheetName val="접합현황"/>
      <sheetName val="관급중량계산"/>
      <sheetName val="변실수량"/>
      <sheetName val="산출근거 (2)"/>
      <sheetName val="포장산출"/>
      <sheetName val="접합상세도"/>
      <sheetName val="자재표 (2)"/>
      <sheetName val="원가계산"/>
      <sheetName val="수도공사"/>
      <sheetName val="토목공사일반"/>
      <sheetName val="내역서,일위대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43">
          <cell r="F143">
            <v>1150</v>
          </cell>
        </row>
        <row r="158">
          <cell r="J158">
            <v>52</v>
          </cell>
        </row>
      </sheetData>
      <sheetData sheetId="2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위대가모듈"/>
      <sheetName val="일위대가집계표"/>
      <sheetName val="일위대가표"/>
      <sheetName val="DATA"/>
      <sheetName val="일위대가표지"/>
      <sheetName val="시행분집계"/>
      <sheetName val="일위대가시행분"/>
      <sheetName val="단가산출표지"/>
      <sheetName val="단가산출집계"/>
      <sheetName val="맨홀수량"/>
    </sheetNames>
    <definedNames>
      <definedName name="수식입력매크로"/>
      <definedName name="일위규격매크로"/>
      <definedName name="일위코드입력매크로"/>
      <definedName name="일위화면복귀매크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)유동표"/>
    </sheetNames>
    <sheetDataSet>
      <sheetData sheetId="0">
        <row r="23">
          <cell r="A23" t="str">
            <v>공     제     토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수량"/>
      <sheetName val="자재집계(레미콘)"/>
      <sheetName val="자재집계(철근)"/>
      <sheetName val="자재집계(골재)"/>
      <sheetName val="부대공레미콘집계"/>
      <sheetName val="부대공철근집계"/>
      <sheetName val="부대공골재집계"/>
      <sheetName val="부대공이월수량집계표"/>
      <sheetName val="부대공공제수량집계표"/>
      <sheetName val="부대공총괄수량집계표"/>
      <sheetName val="표지판설치집계표"/>
      <sheetName val="표지판기초토공수량산출"/>
      <sheetName val="표지판규격별집계표"/>
      <sheetName val="시선유도집계표"/>
      <sheetName val="데리네이타현황"/>
      <sheetName val="갈매기표지판섳치현황및집계"/>
      <sheetName val="갈매기표지판기초수량집계표"/>
      <sheetName val="갈매기표지판기초단위수량"/>
      <sheetName val="소분리대반사판"/>
      <sheetName val="도로표지병수량집계"/>
      <sheetName val="도로표지병설치현황"/>
      <sheetName val="차선도색총수량집계표"/>
      <sheetName val="차선도색집계"/>
      <sheetName val="차선도색설치현황"/>
      <sheetName val="차선도색단위수량"/>
      <sheetName val="갈매기차선도색"/>
      <sheetName val="갈매기차선도색설치현황"/>
      <sheetName val="차선도색기타집계표"/>
      <sheetName val="횡단보도수량"/>
      <sheetName val="노면표시수량"/>
      <sheetName val="가드레일"/>
      <sheetName val="가드레일 조서"/>
      <sheetName val="중분대가드레일수량"/>
      <sheetName val="중분대가드레일조서"/>
      <sheetName val="차광망설치현황"/>
      <sheetName val="낙석방지책 수량집계"/>
      <sheetName val="낙석방책 조서"/>
      <sheetName val="낙석방지책기초 수량집계"/>
      <sheetName val="낙석방책기초 조서"/>
      <sheetName val="낙석방지망설치현황"/>
      <sheetName val="방음벽설치현황"/>
      <sheetName val="방음벽기초수량집계표 (2)"/>
      <sheetName val="가설방음판넬설치현황"/>
      <sheetName val="미끄럼방지시설수량집계표"/>
      <sheetName val="미끄럼방지포장설치현황"/>
      <sheetName val="미끄럼방지 단위"/>
      <sheetName val="세륜시설1"/>
      <sheetName val="준공표지판"/>
      <sheetName val="절토부점검로수량집계표"/>
      <sheetName val="전면부점검로 단부수량집계표"/>
      <sheetName val="절토부점검로설치현황"/>
      <sheetName val="돌쌓기 수량산출 집계표"/>
      <sheetName val="돌쌓기설치현황"/>
      <sheetName val="돌쌓시 단위수량"/>
      <sheetName val="가도설치현황총집계표"/>
      <sheetName val="가도가교및가시설"/>
      <sheetName val="가도설치현황"/>
      <sheetName val="수로이설공"/>
      <sheetName val="접도구역경계표주집계표"/>
      <sheetName val="접도구역경계표주설치현황"/>
      <sheetName val="기존국도유지관리비"/>
      <sheetName val="차량충격흡수시설설치현황및집계표"/>
      <sheetName val="암파쇄방호시설수량집계표"/>
      <sheetName val="암파쇄방호시설설치현황"/>
      <sheetName val="안전시설목수량집계표"/>
      <sheetName val="안전시설목설치현황"/>
      <sheetName val="안전시설목"/>
      <sheetName val="침사지수량집계"/>
      <sheetName val="침사지설치계획"/>
      <sheetName val="침사지단위수량"/>
      <sheetName val="도로반사경"/>
      <sheetName val="보링공수량집계표"/>
      <sheetName val="보링공현황(교량)"/>
      <sheetName val="보링공현황(터널)"/>
      <sheetName val="보링공현황(절토부)"/>
      <sheetName val="공사용안내표지판수량집계표"/>
      <sheetName val="공사용안내표지판1"/>
      <sheetName val="공사용안내표지판2"/>
      <sheetName val="총집계(골재)"/>
      <sheetName val="임시"/>
      <sheetName val="방진망설치계획"/>
      <sheetName val="부대공총괄수량집계표(1)"/>
      <sheetName val="Sheet1 (2)"/>
      <sheetName val="집계표"/>
      <sheetName val="#REF"/>
      <sheetName val="단위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0+000</v>
          </cell>
        </row>
        <row r="5">
          <cell r="A5" t="str">
            <v>0+050</v>
          </cell>
        </row>
        <row r="6">
          <cell r="A6" t="str">
            <v>0+095</v>
          </cell>
        </row>
        <row r="7">
          <cell r="A7" t="str">
            <v>0+245</v>
          </cell>
        </row>
        <row r="8">
          <cell r="A8" t="str">
            <v>1+070</v>
          </cell>
        </row>
        <row r="9">
          <cell r="A9" t="str">
            <v>1+300</v>
          </cell>
        </row>
        <row r="10">
          <cell r="A10" t="str">
            <v>2+050</v>
          </cell>
        </row>
        <row r="11">
          <cell r="A11" t="str">
            <v>2+475</v>
          </cell>
        </row>
        <row r="12">
          <cell r="A12" t="str">
            <v>3+230</v>
          </cell>
        </row>
        <row r="13">
          <cell r="A13" t="str">
            <v>5+600</v>
          </cell>
        </row>
        <row r="14">
          <cell r="A14" t="str">
            <v>6+200</v>
          </cell>
        </row>
        <row r="15">
          <cell r="A15" t="str">
            <v>6+910</v>
          </cell>
        </row>
        <row r="16">
          <cell r="A16" t="str">
            <v>7+540</v>
          </cell>
        </row>
        <row r="17">
          <cell r="A17" t="str">
            <v>9+060</v>
          </cell>
        </row>
        <row r="18">
          <cell r="A18" t="str">
            <v>9+160</v>
          </cell>
        </row>
        <row r="19">
          <cell r="A19" t="str">
            <v>10+670</v>
          </cell>
        </row>
        <row r="20">
          <cell r="A20" t="str">
            <v>12+120</v>
          </cell>
        </row>
        <row r="21">
          <cell r="A21" t="str">
            <v>14+875</v>
          </cell>
        </row>
        <row r="22">
          <cell r="A22">
            <v>15</v>
          </cell>
        </row>
        <row r="23">
          <cell r="A23">
            <v>875</v>
          </cell>
        </row>
        <row r="24">
          <cell r="A24" t="str">
            <v>16+215</v>
          </cell>
        </row>
        <row r="25">
          <cell r="A25" t="str">
            <v>16+960</v>
          </cell>
        </row>
        <row r="26">
          <cell r="A26" t="str">
            <v>17+295</v>
          </cell>
        </row>
        <row r="27">
          <cell r="A27" t="str">
            <v>17+610</v>
          </cell>
        </row>
        <row r="28">
          <cell r="A28" t="str">
            <v>17+910</v>
          </cell>
        </row>
        <row r="29">
          <cell r="A29" t="str">
            <v>18+410</v>
          </cell>
        </row>
        <row r="30">
          <cell r="A30" t="str">
            <v>18+745</v>
          </cell>
        </row>
        <row r="31">
          <cell r="A31" t="str">
            <v>0+000</v>
          </cell>
        </row>
        <row r="32">
          <cell r="A32" t="str">
            <v>0+050</v>
          </cell>
        </row>
        <row r="33">
          <cell r="A33" t="str">
            <v>0+095</v>
          </cell>
        </row>
        <row r="34">
          <cell r="A34" t="str">
            <v>0+245</v>
          </cell>
        </row>
        <row r="35">
          <cell r="A35" t="str">
            <v>1+070</v>
          </cell>
        </row>
        <row r="36">
          <cell r="A36" t="str">
            <v>1+300</v>
          </cell>
        </row>
        <row r="37">
          <cell r="A37" t="str">
            <v>2+050</v>
          </cell>
        </row>
        <row r="38">
          <cell r="A38" t="str">
            <v>2+475</v>
          </cell>
        </row>
        <row r="39">
          <cell r="A39" t="str">
            <v>3+230</v>
          </cell>
        </row>
        <row r="40">
          <cell r="A40" t="str">
            <v>5+600</v>
          </cell>
        </row>
        <row r="41">
          <cell r="A41" t="str">
            <v>6+200</v>
          </cell>
        </row>
        <row r="42">
          <cell r="A42" t="str">
            <v>6+910</v>
          </cell>
        </row>
        <row r="43">
          <cell r="A43" t="str">
            <v>7+540</v>
          </cell>
        </row>
        <row r="44">
          <cell r="A44" t="str">
            <v>9+060</v>
          </cell>
        </row>
        <row r="45">
          <cell r="A45" t="str">
            <v>9+160</v>
          </cell>
        </row>
        <row r="46">
          <cell r="A46" t="str">
            <v>10+670</v>
          </cell>
        </row>
        <row r="47">
          <cell r="A47" t="str">
            <v>12+120</v>
          </cell>
        </row>
        <row r="48">
          <cell r="A48" t="str">
            <v>14+875</v>
          </cell>
        </row>
        <row r="49">
          <cell r="A49">
            <v>15</v>
          </cell>
        </row>
        <row r="50">
          <cell r="A50">
            <v>875</v>
          </cell>
        </row>
        <row r="51">
          <cell r="A51" t="str">
            <v>16+215</v>
          </cell>
        </row>
        <row r="52">
          <cell r="A52" t="str">
            <v>16+960</v>
          </cell>
        </row>
        <row r="53">
          <cell r="A53" t="str">
            <v>17+295</v>
          </cell>
        </row>
        <row r="54">
          <cell r="A54" t="str">
            <v>17+610</v>
          </cell>
        </row>
        <row r="55">
          <cell r="A55" t="str">
            <v>17+910</v>
          </cell>
        </row>
        <row r="56">
          <cell r="A56" t="str">
            <v>18+410</v>
          </cell>
        </row>
        <row r="57">
          <cell r="A57" t="str">
            <v>18+745</v>
          </cell>
        </row>
        <row r="58">
          <cell r="A58" t="str">
            <v>불영 RAMP-A 0+000</v>
          </cell>
        </row>
        <row r="59">
          <cell r="A59" t="str">
            <v>불영 RAMP-A 0+500</v>
          </cell>
        </row>
        <row r="60">
          <cell r="A60" t="str">
            <v>불영 RAMP-A 0+000</v>
          </cell>
        </row>
        <row r="61">
          <cell r="A61" t="str">
            <v>불영 RAMP-A 0+500</v>
          </cell>
        </row>
        <row r="62">
          <cell r="A62" t="str">
            <v>불영 RAMP-B 0+100</v>
          </cell>
        </row>
        <row r="63">
          <cell r="A63" t="str">
            <v>불영 RAMP-C 0+000</v>
          </cell>
        </row>
        <row r="64">
          <cell r="A64" t="str">
            <v>불영 RAMP-C 0+040</v>
          </cell>
        </row>
        <row r="65">
          <cell r="A65" t="str">
            <v>불영 RAMP-D 0+000</v>
          </cell>
        </row>
        <row r="66">
          <cell r="A66" t="str">
            <v>불영 RAMP-D 0+235</v>
          </cell>
        </row>
        <row r="67">
          <cell r="A67" t="str">
            <v>불영 RAMP-E 0+000</v>
          </cell>
        </row>
        <row r="68">
          <cell r="A68" t="str">
            <v>불영 RAMP-E 0+040</v>
          </cell>
        </row>
        <row r="69">
          <cell r="A69" t="str">
            <v>산성 RAMP-A 0+000</v>
          </cell>
        </row>
        <row r="70">
          <cell r="A70" t="str">
            <v>산성 RAMP-A 0+040</v>
          </cell>
        </row>
        <row r="71">
          <cell r="A71" t="str">
            <v>산성 RAMP-A 0+000</v>
          </cell>
        </row>
        <row r="72">
          <cell r="A72" t="str">
            <v>산성 RAMP-A 0+040</v>
          </cell>
        </row>
        <row r="73">
          <cell r="A73" t="str">
            <v>산성 RAMP-B 0+000</v>
          </cell>
        </row>
        <row r="74">
          <cell r="A74" t="str">
            <v>산성 RAMP-B 0+040</v>
          </cell>
        </row>
        <row r="75">
          <cell r="A75" t="str">
            <v>산성 RAMP-C 0+000</v>
          </cell>
        </row>
        <row r="76">
          <cell r="A76" t="str">
            <v>산성 RAMP-C 0+180</v>
          </cell>
        </row>
        <row r="77">
          <cell r="A77" t="str">
            <v>산성 RAMP-D 0+000</v>
          </cell>
        </row>
        <row r="78">
          <cell r="A78" t="str">
            <v>산성 RAMP-D 0+040</v>
          </cell>
        </row>
        <row r="79">
          <cell r="A79" t="str">
            <v>산성 RAMP-E 0+000</v>
          </cell>
        </row>
        <row r="80">
          <cell r="A80" t="str">
            <v>산성 RAMP-E 0+240</v>
          </cell>
        </row>
        <row r="81">
          <cell r="A81" t="str">
            <v>고성 RAMP-A 0+060</v>
          </cell>
        </row>
        <row r="82">
          <cell r="A82" t="str">
            <v>고성 RAMP-A 0+100</v>
          </cell>
        </row>
        <row r="83">
          <cell r="A83" t="str">
            <v>고성 RAMP-A 0+060</v>
          </cell>
        </row>
        <row r="84">
          <cell r="A84" t="str">
            <v>고성 RAMP-A 0+100</v>
          </cell>
        </row>
        <row r="85">
          <cell r="A85" t="str">
            <v>고성 RAMP-B 0+000</v>
          </cell>
        </row>
        <row r="86">
          <cell r="A86" t="str">
            <v>고성 RAMP-B 0+220</v>
          </cell>
        </row>
        <row r="87">
          <cell r="A87" t="str">
            <v>고성 RAMP-C 0+000</v>
          </cell>
        </row>
        <row r="88">
          <cell r="A88" t="str">
            <v>고성 RAMP-C 0+040</v>
          </cell>
        </row>
        <row r="89">
          <cell r="A89" t="str">
            <v>고성 RAMP-D 0+000</v>
          </cell>
        </row>
        <row r="90">
          <cell r="A90" t="str">
            <v>고성 RAMP-D 0+260</v>
          </cell>
        </row>
        <row r="91">
          <cell r="A91" t="str">
            <v>고성 RAMP-E 0+000</v>
          </cell>
        </row>
        <row r="92">
          <cell r="A92" t="str">
            <v>고성 RAMP-E 0+040</v>
          </cell>
        </row>
        <row r="93">
          <cell r="A93" t="str">
            <v>온양  RAMP-A 0+300</v>
          </cell>
        </row>
        <row r="94">
          <cell r="A94" t="str">
            <v>온양  RAMP-A 0+300</v>
          </cell>
        </row>
        <row r="95">
          <cell r="A95" t="str">
            <v>온양  RAMP-A 0+670</v>
          </cell>
        </row>
        <row r="96">
          <cell r="A96" t="str">
            <v>온양  RAMP-D 0+400</v>
          </cell>
        </row>
        <row r="97">
          <cell r="A97" t="str">
            <v>총    계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"/>
      <sheetName val="총괄내"/>
      <sheetName val="내역서"/>
      <sheetName val="일위식재"/>
      <sheetName val="일위시설"/>
      <sheetName val="단가"/>
      <sheetName val="수량1"/>
      <sheetName val="수량2"/>
      <sheetName val="별산1"/>
      <sheetName val="별산2"/>
      <sheetName val="중기"/>
      <sheetName val="부표"/>
      <sheetName val="수량3"/>
      <sheetName val="수량4"/>
      <sheetName val="코드표"/>
      <sheetName val="Cell목록"/>
      <sheetName val="표지"/>
      <sheetName val="본선"/>
      <sheetName val="교차로개선"/>
      <sheetName val="조경"/>
      <sheetName val="전기"/>
      <sheetName val="대창(장성)"/>
      <sheetName val="Sheet1 (2)"/>
      <sheetName val="통보서"/>
      <sheetName val="청구서"/>
      <sheetName val="내역"/>
      <sheetName val="04 1"/>
      <sheetName val="간지"/>
      <sheetName val="데리네이타현황"/>
      <sheetName val="집계표"/>
      <sheetName val="#REF"/>
      <sheetName val="단위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*규격별 식재품</v>
          </cell>
        </row>
        <row r="2">
          <cell r="A2" t="str">
            <v>코드</v>
          </cell>
          <cell r="B2" t="str">
            <v>내용</v>
          </cell>
          <cell r="C2" t="str">
            <v>단위</v>
          </cell>
          <cell r="D2" t="str">
            <v>조경공</v>
          </cell>
          <cell r="E2" t="str">
            <v>보통인부</v>
          </cell>
          <cell r="F2" t="str">
            <v>단위</v>
          </cell>
        </row>
        <row r="3">
          <cell r="A3" t="str">
            <v>H010</v>
          </cell>
          <cell r="B3" t="str">
            <v>1.0이하</v>
          </cell>
          <cell r="C3" t="str">
            <v>M</v>
          </cell>
          <cell r="D3">
            <v>5.6000000000000008E-2</v>
          </cell>
          <cell r="E3">
            <v>4.8000000000000001E-2</v>
          </cell>
          <cell r="F3" t="str">
            <v>지주목무</v>
          </cell>
        </row>
        <row r="4">
          <cell r="A4" t="str">
            <v>H015</v>
          </cell>
          <cell r="B4">
            <v>1.5</v>
          </cell>
          <cell r="D4">
            <v>7.1999999999999995E-2</v>
          </cell>
          <cell r="E4">
            <v>5.6000000000000008E-2</v>
          </cell>
          <cell r="F4" t="str">
            <v>지주목무</v>
          </cell>
        </row>
        <row r="5">
          <cell r="A5" t="str">
            <v>H020</v>
          </cell>
          <cell r="B5">
            <v>2</v>
          </cell>
          <cell r="D5">
            <v>8.8000000000000009E-2</v>
          </cell>
          <cell r="E5">
            <v>7.1999999999999995E-2</v>
          </cell>
          <cell r="F5" t="str">
            <v>지주목무</v>
          </cell>
        </row>
        <row r="6">
          <cell r="A6" t="str">
            <v>H025</v>
          </cell>
          <cell r="B6">
            <v>2.5</v>
          </cell>
          <cell r="D6">
            <v>0.15</v>
          </cell>
          <cell r="E6">
            <v>0.12</v>
          </cell>
        </row>
        <row r="7">
          <cell r="A7" t="str">
            <v>H030</v>
          </cell>
          <cell r="B7">
            <v>3</v>
          </cell>
          <cell r="D7">
            <v>0.19</v>
          </cell>
          <cell r="E7">
            <v>0.14000000000000001</v>
          </cell>
        </row>
        <row r="8">
          <cell r="A8" t="str">
            <v>H035</v>
          </cell>
          <cell r="B8">
            <v>3.5</v>
          </cell>
          <cell r="D8">
            <v>0.23</v>
          </cell>
          <cell r="E8">
            <v>0.17</v>
          </cell>
        </row>
        <row r="9">
          <cell r="A9" t="str">
            <v>H040</v>
          </cell>
          <cell r="B9">
            <v>4</v>
          </cell>
          <cell r="D9">
            <v>0.28999999999999998</v>
          </cell>
          <cell r="E9">
            <v>0.2</v>
          </cell>
        </row>
        <row r="10">
          <cell r="A10" t="str">
            <v>H045</v>
          </cell>
          <cell r="B10">
            <v>4.5</v>
          </cell>
          <cell r="D10">
            <v>0.33</v>
          </cell>
          <cell r="E10">
            <v>0.23</v>
          </cell>
        </row>
        <row r="11">
          <cell r="A11" t="str">
            <v>H050</v>
          </cell>
          <cell r="B11">
            <v>5</v>
          </cell>
          <cell r="D11">
            <v>0.38</v>
          </cell>
          <cell r="E11">
            <v>0.27</v>
          </cell>
        </row>
        <row r="12">
          <cell r="A12" t="str">
            <v>H055</v>
          </cell>
          <cell r="B12">
            <v>5.5</v>
          </cell>
          <cell r="D12">
            <v>0.43</v>
          </cell>
          <cell r="E12">
            <v>0.31</v>
          </cell>
        </row>
        <row r="13">
          <cell r="A13" t="str">
            <v>H060</v>
          </cell>
          <cell r="B13">
            <v>6</v>
          </cell>
          <cell r="D13">
            <v>0.49</v>
          </cell>
          <cell r="E13">
            <v>0.36</v>
          </cell>
        </row>
        <row r="14">
          <cell r="A14" t="str">
            <v>B004</v>
          </cell>
          <cell r="B14">
            <v>4</v>
          </cell>
          <cell r="C14" t="str">
            <v>CM</v>
          </cell>
          <cell r="D14">
            <v>0.11200000000000002</v>
          </cell>
          <cell r="E14">
            <v>7.1999999999999995E-2</v>
          </cell>
          <cell r="F14" t="str">
            <v>지주목무</v>
          </cell>
        </row>
        <row r="15">
          <cell r="A15" t="str">
            <v>B005</v>
          </cell>
          <cell r="B15">
            <v>5</v>
          </cell>
          <cell r="D15">
            <v>0.23</v>
          </cell>
          <cell r="E15">
            <v>0.14000000000000001</v>
          </cell>
        </row>
        <row r="16">
          <cell r="A16" t="str">
            <v>B006</v>
          </cell>
          <cell r="B16">
            <v>6</v>
          </cell>
          <cell r="D16">
            <v>0.32</v>
          </cell>
          <cell r="E16">
            <v>0.19</v>
          </cell>
        </row>
        <row r="17">
          <cell r="A17" t="str">
            <v>B007</v>
          </cell>
          <cell r="B17">
            <v>7</v>
          </cell>
          <cell r="D17">
            <v>0.41</v>
          </cell>
          <cell r="E17">
            <v>0.24</v>
          </cell>
        </row>
        <row r="18">
          <cell r="A18" t="str">
            <v>B008</v>
          </cell>
          <cell r="B18">
            <v>8</v>
          </cell>
          <cell r="D18">
            <v>0.5</v>
          </cell>
          <cell r="E18">
            <v>0.28999999999999998</v>
          </cell>
        </row>
        <row r="19">
          <cell r="A19" t="str">
            <v>B009</v>
          </cell>
          <cell r="B19">
            <v>9</v>
          </cell>
          <cell r="D19">
            <v>0.59</v>
          </cell>
          <cell r="E19">
            <v>0.35</v>
          </cell>
        </row>
        <row r="20">
          <cell r="A20" t="str">
            <v>B010</v>
          </cell>
          <cell r="B20">
            <v>10</v>
          </cell>
          <cell r="D20">
            <v>0.68</v>
          </cell>
          <cell r="E20">
            <v>0.39</v>
          </cell>
        </row>
        <row r="21">
          <cell r="A21" t="str">
            <v>B011</v>
          </cell>
          <cell r="B21">
            <v>11</v>
          </cell>
          <cell r="D21">
            <v>0.77</v>
          </cell>
          <cell r="E21">
            <v>0.45</v>
          </cell>
        </row>
        <row r="22">
          <cell r="A22" t="str">
            <v>B012</v>
          </cell>
          <cell r="B22">
            <v>12</v>
          </cell>
          <cell r="D22">
            <v>0.86</v>
          </cell>
          <cell r="E22">
            <v>0.5</v>
          </cell>
        </row>
        <row r="23">
          <cell r="A23" t="str">
            <v>B013</v>
          </cell>
          <cell r="B23">
            <v>13</v>
          </cell>
          <cell r="D23">
            <v>0.95</v>
          </cell>
          <cell r="E23">
            <v>0.55000000000000004</v>
          </cell>
        </row>
        <row r="24">
          <cell r="A24" t="str">
            <v>B014</v>
          </cell>
          <cell r="B24">
            <v>14</v>
          </cell>
          <cell r="D24">
            <v>1.03</v>
          </cell>
          <cell r="E24">
            <v>0.61</v>
          </cell>
        </row>
        <row r="25">
          <cell r="A25" t="str">
            <v>B015</v>
          </cell>
          <cell r="B25">
            <v>15</v>
          </cell>
          <cell r="D25">
            <v>1.1200000000000001</v>
          </cell>
          <cell r="E25">
            <v>0.66</v>
          </cell>
        </row>
        <row r="26">
          <cell r="A26" t="str">
            <v>B016</v>
          </cell>
          <cell r="B26">
            <v>16</v>
          </cell>
          <cell r="D26">
            <v>1.21</v>
          </cell>
          <cell r="E26">
            <v>0.71</v>
          </cell>
        </row>
        <row r="27">
          <cell r="A27" t="str">
            <v>B017</v>
          </cell>
          <cell r="B27">
            <v>17</v>
          </cell>
          <cell r="D27">
            <v>1.3</v>
          </cell>
          <cell r="E27">
            <v>0.77</v>
          </cell>
        </row>
        <row r="28">
          <cell r="A28" t="str">
            <v>B018</v>
          </cell>
          <cell r="B28">
            <v>18</v>
          </cell>
          <cell r="D28">
            <v>1.39</v>
          </cell>
          <cell r="E28">
            <v>0.83</v>
          </cell>
        </row>
        <row r="29">
          <cell r="A29" t="str">
            <v>B019</v>
          </cell>
          <cell r="B29">
            <v>19</v>
          </cell>
          <cell r="D29">
            <v>1.48</v>
          </cell>
          <cell r="E29">
            <v>0.88</v>
          </cell>
        </row>
        <row r="30">
          <cell r="A30" t="str">
            <v>B020</v>
          </cell>
          <cell r="B30">
            <v>20</v>
          </cell>
          <cell r="D30">
            <v>1.57</v>
          </cell>
          <cell r="E30">
            <v>0.94</v>
          </cell>
        </row>
        <row r="31">
          <cell r="A31" t="str">
            <v>B021</v>
          </cell>
          <cell r="B31">
            <v>21</v>
          </cell>
          <cell r="D31">
            <v>1.66</v>
          </cell>
          <cell r="E31">
            <v>0.99</v>
          </cell>
        </row>
        <row r="32">
          <cell r="A32" t="str">
            <v>B022</v>
          </cell>
          <cell r="B32">
            <v>22</v>
          </cell>
          <cell r="D32">
            <v>1.75</v>
          </cell>
          <cell r="E32">
            <v>1.05</v>
          </cell>
        </row>
        <row r="33">
          <cell r="A33" t="str">
            <v>B023</v>
          </cell>
          <cell r="B33">
            <v>23</v>
          </cell>
          <cell r="D33">
            <v>1.84</v>
          </cell>
          <cell r="E33">
            <v>1.1000000000000001</v>
          </cell>
        </row>
        <row r="34">
          <cell r="A34" t="str">
            <v>B024</v>
          </cell>
          <cell r="B34">
            <v>24</v>
          </cell>
          <cell r="D34">
            <v>1.93</v>
          </cell>
          <cell r="E34">
            <v>1.1599999999999999</v>
          </cell>
        </row>
        <row r="35">
          <cell r="A35" t="str">
            <v>B025</v>
          </cell>
          <cell r="B35">
            <v>25</v>
          </cell>
          <cell r="D35">
            <v>2.0099999999999998</v>
          </cell>
          <cell r="E35">
            <v>1.22</v>
          </cell>
        </row>
        <row r="36">
          <cell r="A36" t="str">
            <v>B026</v>
          </cell>
          <cell r="B36">
            <v>26</v>
          </cell>
          <cell r="D36">
            <v>2.1</v>
          </cell>
          <cell r="E36">
            <v>1.28</v>
          </cell>
        </row>
        <row r="37">
          <cell r="A37" t="str">
            <v>B027</v>
          </cell>
          <cell r="B37">
            <v>27</v>
          </cell>
          <cell r="D37">
            <v>2.19</v>
          </cell>
          <cell r="E37">
            <v>1.33</v>
          </cell>
        </row>
        <row r="38">
          <cell r="A38" t="str">
            <v>B028</v>
          </cell>
          <cell r="B38">
            <v>28</v>
          </cell>
          <cell r="D38">
            <v>2.2799999999999998</v>
          </cell>
          <cell r="E38">
            <v>1.37</v>
          </cell>
        </row>
        <row r="39">
          <cell r="A39" t="str">
            <v>B029</v>
          </cell>
          <cell r="B39">
            <v>29</v>
          </cell>
          <cell r="D39">
            <v>2.34</v>
          </cell>
          <cell r="E39">
            <v>1.4</v>
          </cell>
        </row>
        <row r="40">
          <cell r="A40" t="str">
            <v>B030</v>
          </cell>
          <cell r="B40">
            <v>30</v>
          </cell>
          <cell r="D40">
            <v>2.39</v>
          </cell>
          <cell r="E40">
            <v>1.44</v>
          </cell>
        </row>
        <row r="41">
          <cell r="A41" t="str">
            <v>R004</v>
          </cell>
          <cell r="B41">
            <v>4</v>
          </cell>
          <cell r="C41" t="str">
            <v>CM</v>
          </cell>
          <cell r="D41">
            <v>8.8000000000000009E-2</v>
          </cell>
          <cell r="E41">
            <v>5.6000000000000008E-2</v>
          </cell>
          <cell r="F41" t="str">
            <v>지주목무</v>
          </cell>
        </row>
        <row r="42">
          <cell r="A42" t="str">
            <v>R005</v>
          </cell>
          <cell r="B42">
            <v>5</v>
          </cell>
          <cell r="D42">
            <v>0.13600000000000001</v>
          </cell>
          <cell r="E42">
            <v>8.0000000000000016E-2</v>
          </cell>
          <cell r="F42" t="str">
            <v>지주목무</v>
          </cell>
        </row>
        <row r="43">
          <cell r="A43" t="str">
            <v>R006</v>
          </cell>
          <cell r="B43">
            <v>6</v>
          </cell>
          <cell r="D43">
            <v>0.23</v>
          </cell>
          <cell r="E43">
            <v>0.14000000000000001</v>
          </cell>
        </row>
        <row r="44">
          <cell r="A44" t="str">
            <v>R007</v>
          </cell>
          <cell r="B44">
            <v>7</v>
          </cell>
          <cell r="D44">
            <v>0.3</v>
          </cell>
          <cell r="E44">
            <v>0.18</v>
          </cell>
        </row>
        <row r="45">
          <cell r="A45" t="str">
            <v>R008</v>
          </cell>
          <cell r="B45">
            <v>8</v>
          </cell>
          <cell r="D45">
            <v>0.37</v>
          </cell>
          <cell r="E45">
            <v>0.22</v>
          </cell>
        </row>
        <row r="46">
          <cell r="A46" t="str">
            <v>R009</v>
          </cell>
          <cell r="B46">
            <v>9</v>
          </cell>
          <cell r="D46">
            <v>0.44</v>
          </cell>
          <cell r="E46">
            <v>0.26</v>
          </cell>
        </row>
        <row r="47">
          <cell r="A47" t="str">
            <v>R010</v>
          </cell>
          <cell r="B47">
            <v>10</v>
          </cell>
          <cell r="D47">
            <v>0.51</v>
          </cell>
          <cell r="E47">
            <v>0.3</v>
          </cell>
        </row>
        <row r="48">
          <cell r="A48" t="str">
            <v>R011</v>
          </cell>
          <cell r="B48">
            <v>11</v>
          </cell>
          <cell r="D48">
            <v>0.57999999999999996</v>
          </cell>
          <cell r="E48">
            <v>0.35</v>
          </cell>
        </row>
        <row r="49">
          <cell r="A49" t="str">
            <v>R012</v>
          </cell>
          <cell r="B49">
            <v>12</v>
          </cell>
          <cell r="D49">
            <v>0.65</v>
          </cell>
          <cell r="E49">
            <v>0.39</v>
          </cell>
        </row>
        <row r="50">
          <cell r="A50" t="str">
            <v>R013</v>
          </cell>
          <cell r="B50">
            <v>13</v>
          </cell>
          <cell r="D50">
            <v>0.72</v>
          </cell>
          <cell r="E50">
            <v>0.43</v>
          </cell>
        </row>
        <row r="51">
          <cell r="A51" t="str">
            <v>R014</v>
          </cell>
          <cell r="B51">
            <v>14</v>
          </cell>
          <cell r="D51">
            <v>0.8</v>
          </cell>
          <cell r="E51">
            <v>0.48</v>
          </cell>
        </row>
        <row r="52">
          <cell r="A52" t="str">
            <v>R015</v>
          </cell>
          <cell r="B52">
            <v>15</v>
          </cell>
          <cell r="D52">
            <v>0.87</v>
          </cell>
          <cell r="E52">
            <v>0.52</v>
          </cell>
        </row>
        <row r="53">
          <cell r="A53" t="str">
            <v>R016</v>
          </cell>
          <cell r="B53">
            <v>16</v>
          </cell>
          <cell r="D53">
            <v>0.94</v>
          </cell>
          <cell r="E53">
            <v>0.56999999999999995</v>
          </cell>
        </row>
        <row r="54">
          <cell r="A54" t="str">
            <v>R017</v>
          </cell>
          <cell r="B54">
            <v>17</v>
          </cell>
          <cell r="D54">
            <v>1.02</v>
          </cell>
          <cell r="E54">
            <v>0.62</v>
          </cell>
        </row>
        <row r="55">
          <cell r="A55" t="str">
            <v>R018</v>
          </cell>
          <cell r="B55">
            <v>18</v>
          </cell>
          <cell r="D55">
            <v>1.0900000000000001</v>
          </cell>
          <cell r="E55">
            <v>0.66</v>
          </cell>
        </row>
        <row r="56">
          <cell r="A56" t="str">
            <v>R019</v>
          </cell>
          <cell r="B56">
            <v>19</v>
          </cell>
          <cell r="D56">
            <v>1.17</v>
          </cell>
          <cell r="E56">
            <v>0.71</v>
          </cell>
        </row>
        <row r="57">
          <cell r="A57" t="str">
            <v>R020</v>
          </cell>
          <cell r="B57">
            <v>20</v>
          </cell>
          <cell r="D57">
            <v>1.25</v>
          </cell>
          <cell r="E57">
            <v>0.76</v>
          </cell>
        </row>
        <row r="58">
          <cell r="A58" t="str">
            <v>R021</v>
          </cell>
          <cell r="B58">
            <v>21</v>
          </cell>
          <cell r="D58">
            <v>1.32</v>
          </cell>
          <cell r="E58">
            <v>0.8</v>
          </cell>
        </row>
        <row r="59">
          <cell r="A59" t="str">
            <v>R022</v>
          </cell>
          <cell r="B59">
            <v>22</v>
          </cell>
          <cell r="D59">
            <v>1.4</v>
          </cell>
          <cell r="E59">
            <v>0.85</v>
          </cell>
        </row>
        <row r="60">
          <cell r="A60" t="str">
            <v>R023</v>
          </cell>
          <cell r="B60">
            <v>23</v>
          </cell>
          <cell r="D60">
            <v>1.47</v>
          </cell>
          <cell r="E60">
            <v>0.89</v>
          </cell>
        </row>
        <row r="61">
          <cell r="A61" t="str">
            <v>R024</v>
          </cell>
          <cell r="B61">
            <v>24</v>
          </cell>
          <cell r="D61">
            <v>1.55</v>
          </cell>
          <cell r="E61">
            <v>0.94</v>
          </cell>
        </row>
        <row r="62">
          <cell r="A62" t="str">
            <v>R025</v>
          </cell>
          <cell r="B62">
            <v>25</v>
          </cell>
          <cell r="D62">
            <v>1.62</v>
          </cell>
          <cell r="E62">
            <v>0.99</v>
          </cell>
        </row>
        <row r="63">
          <cell r="A63" t="str">
            <v>R026</v>
          </cell>
          <cell r="B63">
            <v>26</v>
          </cell>
          <cell r="D63">
            <v>1.7</v>
          </cell>
          <cell r="E63">
            <v>1.04</v>
          </cell>
        </row>
        <row r="64">
          <cell r="A64" t="str">
            <v>R027</v>
          </cell>
          <cell r="B64">
            <v>27</v>
          </cell>
          <cell r="D64">
            <v>1.78</v>
          </cell>
          <cell r="E64">
            <v>1.07</v>
          </cell>
        </row>
        <row r="65">
          <cell r="A65" t="str">
            <v>R028</v>
          </cell>
          <cell r="B65">
            <v>28</v>
          </cell>
          <cell r="D65">
            <v>1.83</v>
          </cell>
          <cell r="E65">
            <v>1.0900000000000001</v>
          </cell>
        </row>
        <row r="66">
          <cell r="A66" t="str">
            <v>R029</v>
          </cell>
          <cell r="B66">
            <v>29</v>
          </cell>
          <cell r="D66">
            <v>1.87</v>
          </cell>
          <cell r="E66">
            <v>1.1200000000000001</v>
          </cell>
        </row>
        <row r="67">
          <cell r="A67" t="str">
            <v>R030</v>
          </cell>
          <cell r="B67">
            <v>30</v>
          </cell>
          <cell r="D67">
            <v>1.91</v>
          </cell>
          <cell r="E67">
            <v>1.1499999999999999</v>
          </cell>
        </row>
        <row r="68">
          <cell r="A68" t="str">
            <v>HH03</v>
          </cell>
          <cell r="B68">
            <v>0.3</v>
          </cell>
          <cell r="D68">
            <v>0.01</v>
          </cell>
          <cell r="E68">
            <v>0.01</v>
          </cell>
        </row>
        <row r="69">
          <cell r="A69" t="str">
            <v>HH07</v>
          </cell>
          <cell r="B69">
            <v>0.7</v>
          </cell>
          <cell r="D69">
            <v>0.03</v>
          </cell>
          <cell r="E69">
            <v>0.02</v>
          </cell>
        </row>
        <row r="70">
          <cell r="A70" t="str">
            <v>HH11</v>
          </cell>
          <cell r="B70">
            <v>1.1000000000000001</v>
          </cell>
          <cell r="D70">
            <v>0.05</v>
          </cell>
          <cell r="E70">
            <v>0.03</v>
          </cell>
        </row>
        <row r="71">
          <cell r="A71" t="str">
            <v>HH15</v>
          </cell>
          <cell r="B71">
            <v>1.5</v>
          </cell>
          <cell r="D71">
            <v>0.09</v>
          </cell>
          <cell r="E71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계변경요청서1"/>
      <sheetName val="설계변경요청서1 (2)"/>
      <sheetName val="변경내용"/>
      <sheetName val="내역비교"/>
      <sheetName val="기정내역"/>
      <sheetName val="내역"/>
      <sheetName val="목록"/>
      <sheetName val="식재일위"/>
      <sheetName val="시설일위"/>
      <sheetName val="기초일위"/>
      <sheetName val="수량산출"/>
      <sheetName val="자재단가"/>
      <sheetName val="시중노임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D4" t="str">
            <v>H4.5xW1.8</v>
          </cell>
          <cell r="F4" t="str">
            <v>주당</v>
          </cell>
        </row>
        <row r="5">
          <cell r="D5">
            <v>1.1000000000000001</v>
          </cell>
          <cell r="E5" t="str">
            <v>주</v>
          </cell>
          <cell r="F5" t="str">
            <v>주당</v>
          </cell>
          <cell r="G5">
            <v>2475000</v>
          </cell>
          <cell r="I5">
            <v>0</v>
          </cell>
          <cell r="J5">
            <v>2250000</v>
          </cell>
          <cell r="K5">
            <v>2475000</v>
          </cell>
          <cell r="M5">
            <v>0</v>
          </cell>
        </row>
        <row r="6">
          <cell r="D6">
            <v>0.33</v>
          </cell>
          <cell r="E6" t="str">
            <v>인</v>
          </cell>
          <cell r="F6">
            <v>50321</v>
          </cell>
          <cell r="G6">
            <v>16605</v>
          </cell>
          <cell r="H6">
            <v>50321</v>
          </cell>
          <cell r="I6">
            <v>16605</v>
          </cell>
          <cell r="K6">
            <v>0</v>
          </cell>
          <cell r="M6">
            <v>0</v>
          </cell>
        </row>
        <row r="7">
          <cell r="D7">
            <v>0.23</v>
          </cell>
          <cell r="E7" t="str">
            <v>인</v>
          </cell>
          <cell r="F7">
            <v>34098</v>
          </cell>
          <cell r="G7">
            <v>7842</v>
          </cell>
          <cell r="H7">
            <v>34098</v>
          </cell>
          <cell r="I7">
            <v>7842</v>
          </cell>
          <cell r="K7">
            <v>0</v>
          </cell>
          <cell r="M7">
            <v>0</v>
          </cell>
        </row>
        <row r="8">
          <cell r="C8" t="str">
            <v>조형가이즈까향H4.5xW1.8</v>
          </cell>
          <cell r="G8">
            <v>2499447</v>
          </cell>
          <cell r="I8">
            <v>24447</v>
          </cell>
          <cell r="K8">
            <v>2475000</v>
          </cell>
          <cell r="M8">
            <v>0</v>
          </cell>
        </row>
        <row r="10">
          <cell r="D10" t="str">
            <v>H4.0xW1.5</v>
          </cell>
          <cell r="F10" t="str">
            <v>주당</v>
          </cell>
        </row>
        <row r="11">
          <cell r="D11">
            <v>1.1000000000000001</v>
          </cell>
          <cell r="E11" t="str">
            <v>주</v>
          </cell>
          <cell r="F11">
            <v>1500000</v>
          </cell>
          <cell r="G11">
            <v>1650000</v>
          </cell>
          <cell r="I11">
            <v>0</v>
          </cell>
          <cell r="J11">
            <v>1500000</v>
          </cell>
          <cell r="K11">
            <v>1650000</v>
          </cell>
          <cell r="M11">
            <v>0</v>
          </cell>
        </row>
        <row r="12">
          <cell r="D12">
            <v>0.28999999999999998</v>
          </cell>
          <cell r="E12" t="str">
            <v>인</v>
          </cell>
          <cell r="F12">
            <v>50321</v>
          </cell>
          <cell r="G12">
            <v>14593</v>
          </cell>
          <cell r="H12">
            <v>50321</v>
          </cell>
          <cell r="I12">
            <v>14593</v>
          </cell>
          <cell r="K12">
            <v>0</v>
          </cell>
          <cell r="M12">
            <v>0</v>
          </cell>
        </row>
        <row r="13">
          <cell r="D13">
            <v>0.2</v>
          </cell>
          <cell r="E13" t="str">
            <v>인</v>
          </cell>
          <cell r="F13">
            <v>34098</v>
          </cell>
          <cell r="G13">
            <v>6819</v>
          </cell>
          <cell r="H13">
            <v>34098</v>
          </cell>
          <cell r="I13">
            <v>6819</v>
          </cell>
          <cell r="K13">
            <v>0</v>
          </cell>
          <cell r="M13">
            <v>0</v>
          </cell>
        </row>
        <row r="14">
          <cell r="C14" t="str">
            <v>조형가이즈까향H4.0xW1.5</v>
          </cell>
          <cell r="G14">
            <v>1671412</v>
          </cell>
          <cell r="I14">
            <v>21412</v>
          </cell>
          <cell r="K14">
            <v>1650000</v>
          </cell>
          <cell r="M14">
            <v>0</v>
          </cell>
        </row>
        <row r="16">
          <cell r="D16" t="str">
            <v>H3.0xW1.2</v>
          </cell>
          <cell r="F16" t="str">
            <v>주당</v>
          </cell>
        </row>
        <row r="17">
          <cell r="D17">
            <v>1.1000000000000001</v>
          </cell>
          <cell r="E17" t="str">
            <v>주</v>
          </cell>
          <cell r="F17">
            <v>407710</v>
          </cell>
          <cell r="G17">
            <v>448481</v>
          </cell>
          <cell r="I17">
            <v>0</v>
          </cell>
          <cell r="J17">
            <v>407710</v>
          </cell>
          <cell r="K17">
            <v>448481</v>
          </cell>
          <cell r="M17">
            <v>0</v>
          </cell>
        </row>
        <row r="18">
          <cell r="D18">
            <v>0.19</v>
          </cell>
          <cell r="E18" t="str">
            <v>인</v>
          </cell>
          <cell r="F18">
            <v>50321</v>
          </cell>
          <cell r="G18">
            <v>9560</v>
          </cell>
          <cell r="H18">
            <v>50321</v>
          </cell>
          <cell r="I18">
            <v>9560</v>
          </cell>
          <cell r="K18">
            <v>0</v>
          </cell>
          <cell r="M18">
            <v>0</v>
          </cell>
        </row>
        <row r="19">
          <cell r="D19">
            <v>0.14000000000000001</v>
          </cell>
          <cell r="E19" t="str">
            <v>인</v>
          </cell>
          <cell r="F19">
            <v>34098</v>
          </cell>
          <cell r="G19">
            <v>4773</v>
          </cell>
          <cell r="H19">
            <v>34098</v>
          </cell>
          <cell r="I19">
            <v>4773</v>
          </cell>
          <cell r="K19">
            <v>0</v>
          </cell>
          <cell r="M19">
            <v>0</v>
          </cell>
        </row>
        <row r="20">
          <cell r="C20" t="str">
            <v>조형가이즈까향H3.0xW1.2</v>
          </cell>
          <cell r="G20">
            <v>462814</v>
          </cell>
          <cell r="I20">
            <v>14333</v>
          </cell>
          <cell r="K20">
            <v>448481</v>
          </cell>
          <cell r="M20">
            <v>0</v>
          </cell>
        </row>
        <row r="22">
          <cell r="D22" t="str">
            <v>H2.5xW1.0</v>
          </cell>
          <cell r="F22" t="str">
            <v>주당</v>
          </cell>
        </row>
        <row r="23">
          <cell r="D23">
            <v>1.1000000000000001</v>
          </cell>
          <cell r="E23" t="str">
            <v>주</v>
          </cell>
          <cell r="F23">
            <v>294200</v>
          </cell>
          <cell r="G23">
            <v>323620</v>
          </cell>
          <cell r="I23">
            <v>0</v>
          </cell>
          <cell r="J23">
            <v>294200</v>
          </cell>
          <cell r="K23">
            <v>323620</v>
          </cell>
          <cell r="M23">
            <v>0</v>
          </cell>
        </row>
        <row r="24">
          <cell r="D24">
            <v>0.15</v>
          </cell>
          <cell r="E24" t="str">
            <v>인</v>
          </cell>
          <cell r="F24">
            <v>50321</v>
          </cell>
          <cell r="G24">
            <v>7548</v>
          </cell>
          <cell r="H24">
            <v>50321</v>
          </cell>
          <cell r="I24">
            <v>7548</v>
          </cell>
          <cell r="K24">
            <v>0</v>
          </cell>
          <cell r="M24">
            <v>0</v>
          </cell>
        </row>
        <row r="25">
          <cell r="D25">
            <v>0.12</v>
          </cell>
          <cell r="E25" t="str">
            <v>인</v>
          </cell>
          <cell r="F25">
            <v>34098</v>
          </cell>
          <cell r="G25">
            <v>4091</v>
          </cell>
          <cell r="H25">
            <v>34098</v>
          </cell>
          <cell r="I25">
            <v>4091</v>
          </cell>
          <cell r="K25">
            <v>0</v>
          </cell>
          <cell r="M25">
            <v>0</v>
          </cell>
        </row>
        <row r="26">
          <cell r="C26" t="str">
            <v>구상나무H2.5xW1.0</v>
          </cell>
          <cell r="G26">
            <v>335259</v>
          </cell>
          <cell r="I26">
            <v>11639</v>
          </cell>
          <cell r="K26">
            <v>323620</v>
          </cell>
          <cell r="M26">
            <v>0</v>
          </cell>
        </row>
        <row r="28">
          <cell r="D28" t="str">
            <v>H2.0xW0.8</v>
          </cell>
          <cell r="F28" t="str">
            <v>주당</v>
          </cell>
        </row>
        <row r="29">
          <cell r="D29">
            <v>1.1000000000000001</v>
          </cell>
          <cell r="E29" t="str">
            <v>주</v>
          </cell>
          <cell r="F29">
            <v>164700</v>
          </cell>
          <cell r="G29">
            <v>181170</v>
          </cell>
          <cell r="I29">
            <v>0</v>
          </cell>
          <cell r="J29">
            <v>164700</v>
          </cell>
          <cell r="K29">
            <v>181170</v>
          </cell>
          <cell r="M29">
            <v>0</v>
          </cell>
        </row>
        <row r="30">
          <cell r="D30">
            <v>0.11</v>
          </cell>
          <cell r="E30" t="str">
            <v>인</v>
          </cell>
          <cell r="F30">
            <v>50321</v>
          </cell>
          <cell r="G30">
            <v>5535</v>
          </cell>
          <cell r="H30">
            <v>50321</v>
          </cell>
          <cell r="I30">
            <v>5535</v>
          </cell>
          <cell r="K30">
            <v>0</v>
          </cell>
          <cell r="M30">
            <v>0</v>
          </cell>
        </row>
        <row r="31">
          <cell r="D31">
            <v>0.09</v>
          </cell>
          <cell r="E31" t="str">
            <v>인</v>
          </cell>
          <cell r="F31">
            <v>34098</v>
          </cell>
          <cell r="G31">
            <v>3068</v>
          </cell>
          <cell r="H31">
            <v>34098</v>
          </cell>
          <cell r="I31">
            <v>3068</v>
          </cell>
          <cell r="K31">
            <v>0</v>
          </cell>
          <cell r="M31">
            <v>0</v>
          </cell>
        </row>
        <row r="32">
          <cell r="C32" t="str">
            <v>구상나무H2.0xW0.8</v>
          </cell>
          <cell r="G32">
            <v>189773</v>
          </cell>
          <cell r="I32">
            <v>8603</v>
          </cell>
          <cell r="K32">
            <v>181170</v>
          </cell>
          <cell r="M32">
            <v>0</v>
          </cell>
        </row>
        <row r="34">
          <cell r="D34" t="str">
            <v>H3.5xW1.8</v>
          </cell>
          <cell r="F34" t="str">
            <v>주당</v>
          </cell>
        </row>
        <row r="35">
          <cell r="D35">
            <v>1.1000000000000001</v>
          </cell>
          <cell r="E35" t="str">
            <v>주</v>
          </cell>
          <cell r="F35">
            <v>289060</v>
          </cell>
          <cell r="G35">
            <v>317966</v>
          </cell>
          <cell r="I35">
            <v>0</v>
          </cell>
          <cell r="J35">
            <v>289060</v>
          </cell>
          <cell r="K35">
            <v>317966</v>
          </cell>
          <cell r="M35">
            <v>0</v>
          </cell>
        </row>
        <row r="36">
          <cell r="D36">
            <v>0.23</v>
          </cell>
          <cell r="E36" t="str">
            <v>인</v>
          </cell>
          <cell r="F36">
            <v>50321</v>
          </cell>
          <cell r="G36">
            <v>11573</v>
          </cell>
          <cell r="H36">
            <v>50321</v>
          </cell>
          <cell r="I36">
            <v>11573</v>
          </cell>
          <cell r="K36">
            <v>0</v>
          </cell>
          <cell r="M36">
            <v>0</v>
          </cell>
        </row>
        <row r="37">
          <cell r="D37">
            <v>0.17</v>
          </cell>
          <cell r="E37" t="str">
            <v>인</v>
          </cell>
          <cell r="F37">
            <v>34098</v>
          </cell>
          <cell r="G37">
            <v>5796</v>
          </cell>
          <cell r="H37">
            <v>34098</v>
          </cell>
          <cell r="I37">
            <v>5796</v>
          </cell>
          <cell r="K37">
            <v>0</v>
          </cell>
          <cell r="M37">
            <v>0</v>
          </cell>
        </row>
        <row r="38">
          <cell r="C38" t="str">
            <v>독일가문비H3.5xW1.8</v>
          </cell>
          <cell r="G38">
            <v>335335</v>
          </cell>
          <cell r="I38">
            <v>17369</v>
          </cell>
          <cell r="K38">
            <v>317966</v>
          </cell>
          <cell r="M38">
            <v>0</v>
          </cell>
        </row>
        <row r="40">
          <cell r="D40" t="str">
            <v>H3.5xW1.8</v>
          </cell>
          <cell r="F40" t="str">
            <v>주당</v>
          </cell>
        </row>
        <row r="41">
          <cell r="D41">
            <v>1.1000000000000001</v>
          </cell>
          <cell r="E41" t="str">
            <v>주</v>
          </cell>
          <cell r="F41">
            <v>3029600</v>
          </cell>
          <cell r="G41">
            <v>3332560</v>
          </cell>
          <cell r="I41">
            <v>0</v>
          </cell>
          <cell r="J41">
            <v>3029600</v>
          </cell>
          <cell r="K41">
            <v>3332560</v>
          </cell>
          <cell r="M41">
            <v>0</v>
          </cell>
        </row>
        <row r="42">
          <cell r="D42">
            <v>0.23</v>
          </cell>
          <cell r="E42" t="str">
            <v>인</v>
          </cell>
          <cell r="F42">
            <v>50321</v>
          </cell>
          <cell r="G42">
            <v>11573</v>
          </cell>
          <cell r="H42">
            <v>50321</v>
          </cell>
          <cell r="I42">
            <v>11573</v>
          </cell>
          <cell r="K42">
            <v>0</v>
          </cell>
          <cell r="M42">
            <v>0</v>
          </cell>
        </row>
        <row r="43">
          <cell r="D43">
            <v>0.17</v>
          </cell>
          <cell r="E43" t="str">
            <v>인</v>
          </cell>
          <cell r="F43">
            <v>34098</v>
          </cell>
          <cell r="G43">
            <v>5796</v>
          </cell>
          <cell r="H43">
            <v>34098</v>
          </cell>
          <cell r="I43">
            <v>5796</v>
          </cell>
          <cell r="K43">
            <v>0</v>
          </cell>
          <cell r="M43">
            <v>0</v>
          </cell>
        </row>
        <row r="44">
          <cell r="C44" t="str">
            <v>섬잣나무(조형)H3.5xW1.8</v>
          </cell>
          <cell r="G44">
            <v>3349929</v>
          </cell>
          <cell r="I44">
            <v>17369</v>
          </cell>
          <cell r="K44">
            <v>3332560</v>
          </cell>
          <cell r="M44">
            <v>0</v>
          </cell>
        </row>
        <row r="46">
          <cell r="D46" t="str">
            <v>H5.0xR30</v>
          </cell>
          <cell r="F46" t="str">
            <v>주당</v>
          </cell>
        </row>
        <row r="47">
          <cell r="D47">
            <v>1.1000000000000001</v>
          </cell>
          <cell r="E47" t="str">
            <v>주</v>
          </cell>
          <cell r="F47">
            <v>3248400</v>
          </cell>
          <cell r="G47">
            <v>3573240</v>
          </cell>
          <cell r="I47">
            <v>0</v>
          </cell>
          <cell r="J47">
            <v>3248400</v>
          </cell>
          <cell r="K47">
            <v>3573240</v>
          </cell>
          <cell r="M47">
            <v>0</v>
          </cell>
        </row>
        <row r="48">
          <cell r="D48">
            <v>1.91</v>
          </cell>
          <cell r="E48" t="str">
            <v>인</v>
          </cell>
          <cell r="F48">
            <v>50321</v>
          </cell>
          <cell r="G48">
            <v>96113</v>
          </cell>
          <cell r="H48">
            <v>50321</v>
          </cell>
          <cell r="I48">
            <v>96113</v>
          </cell>
          <cell r="K48">
            <v>0</v>
          </cell>
          <cell r="M48">
            <v>0</v>
          </cell>
        </row>
        <row r="49">
          <cell r="D49">
            <v>1.1499999999999999</v>
          </cell>
          <cell r="E49" t="str">
            <v>인</v>
          </cell>
          <cell r="F49">
            <v>34098</v>
          </cell>
          <cell r="G49">
            <v>39212</v>
          </cell>
          <cell r="H49">
            <v>34098</v>
          </cell>
          <cell r="I49">
            <v>39212</v>
          </cell>
          <cell r="K49">
            <v>0</v>
          </cell>
          <cell r="M49">
            <v>0</v>
          </cell>
        </row>
        <row r="50">
          <cell r="C50" t="str">
            <v>소나무(조형)H5.0xR30</v>
          </cell>
          <cell r="G50">
            <v>3708565</v>
          </cell>
          <cell r="I50">
            <v>135325</v>
          </cell>
          <cell r="K50">
            <v>3573240</v>
          </cell>
          <cell r="M50">
            <v>0</v>
          </cell>
        </row>
        <row r="52">
          <cell r="D52" t="str">
            <v>H5.0xR25</v>
          </cell>
          <cell r="F52" t="str">
            <v>주당</v>
          </cell>
        </row>
        <row r="53">
          <cell r="D53">
            <v>1.1000000000000001</v>
          </cell>
          <cell r="E53" t="str">
            <v>주</v>
          </cell>
          <cell r="F53">
            <v>2683200</v>
          </cell>
          <cell r="G53">
            <v>2951520</v>
          </cell>
          <cell r="I53">
            <v>0</v>
          </cell>
          <cell r="J53">
            <v>2683200</v>
          </cell>
          <cell r="K53">
            <v>2951520</v>
          </cell>
          <cell r="M53">
            <v>0</v>
          </cell>
        </row>
        <row r="54">
          <cell r="D54">
            <v>1.62</v>
          </cell>
          <cell r="E54" t="str">
            <v>인</v>
          </cell>
          <cell r="F54">
            <v>50321</v>
          </cell>
          <cell r="G54">
            <v>81520</v>
          </cell>
          <cell r="H54">
            <v>50321</v>
          </cell>
          <cell r="I54">
            <v>81520</v>
          </cell>
          <cell r="K54">
            <v>0</v>
          </cell>
          <cell r="M54">
            <v>0</v>
          </cell>
        </row>
        <row r="55">
          <cell r="D55">
            <v>0.99</v>
          </cell>
          <cell r="E55" t="str">
            <v>인</v>
          </cell>
          <cell r="F55">
            <v>34098</v>
          </cell>
          <cell r="G55">
            <v>33757</v>
          </cell>
          <cell r="H55">
            <v>34098</v>
          </cell>
          <cell r="I55">
            <v>33757</v>
          </cell>
          <cell r="K55">
            <v>0</v>
          </cell>
          <cell r="M55">
            <v>0</v>
          </cell>
        </row>
        <row r="56">
          <cell r="C56" t="str">
            <v>소나무(조형)H5.0xR25</v>
          </cell>
          <cell r="G56">
            <v>3066797</v>
          </cell>
          <cell r="I56">
            <v>115277</v>
          </cell>
          <cell r="K56">
            <v>2951520</v>
          </cell>
          <cell r="M56">
            <v>0</v>
          </cell>
        </row>
        <row r="58">
          <cell r="D58" t="str">
            <v>H5.0xR20</v>
          </cell>
          <cell r="F58" t="str">
            <v>주당</v>
          </cell>
        </row>
        <row r="59">
          <cell r="D59">
            <v>1.1000000000000001</v>
          </cell>
          <cell r="E59" t="str">
            <v>주</v>
          </cell>
          <cell r="F59">
            <v>1906700</v>
          </cell>
          <cell r="G59">
            <v>2097370</v>
          </cell>
          <cell r="I59">
            <v>0</v>
          </cell>
          <cell r="J59">
            <v>1906700</v>
          </cell>
          <cell r="K59">
            <v>2097370</v>
          </cell>
          <cell r="M59">
            <v>0</v>
          </cell>
        </row>
        <row r="60">
          <cell r="D60">
            <v>1.25</v>
          </cell>
          <cell r="E60" t="str">
            <v>인</v>
          </cell>
          <cell r="F60">
            <v>50321</v>
          </cell>
          <cell r="G60">
            <v>62901</v>
          </cell>
          <cell r="H60">
            <v>50321</v>
          </cell>
          <cell r="I60">
            <v>62901</v>
          </cell>
          <cell r="K60">
            <v>0</v>
          </cell>
          <cell r="M60">
            <v>0</v>
          </cell>
        </row>
        <row r="61">
          <cell r="D61">
            <v>0.76</v>
          </cell>
          <cell r="E61" t="str">
            <v>인</v>
          </cell>
          <cell r="F61">
            <v>34098</v>
          </cell>
          <cell r="G61">
            <v>25914</v>
          </cell>
          <cell r="H61">
            <v>34098</v>
          </cell>
          <cell r="I61">
            <v>25914</v>
          </cell>
          <cell r="K61">
            <v>0</v>
          </cell>
          <cell r="M61">
            <v>0</v>
          </cell>
        </row>
        <row r="62">
          <cell r="C62" t="str">
            <v>소나무(조형)H5.0xR20</v>
          </cell>
          <cell r="G62">
            <v>2186185</v>
          </cell>
          <cell r="I62">
            <v>88815</v>
          </cell>
          <cell r="K62">
            <v>2097370</v>
          </cell>
          <cell r="M62">
            <v>0</v>
          </cell>
        </row>
        <row r="64">
          <cell r="D64" t="str">
            <v>H4.0xR15</v>
          </cell>
          <cell r="F64" t="str">
            <v>주당</v>
          </cell>
        </row>
        <row r="65">
          <cell r="D65">
            <v>1.1000000000000001</v>
          </cell>
          <cell r="E65" t="str">
            <v>주</v>
          </cell>
          <cell r="F65">
            <v>1299400</v>
          </cell>
          <cell r="G65">
            <v>1429340</v>
          </cell>
          <cell r="I65">
            <v>0</v>
          </cell>
          <cell r="J65">
            <v>1299400</v>
          </cell>
          <cell r="K65">
            <v>1429340</v>
          </cell>
          <cell r="M65">
            <v>0</v>
          </cell>
        </row>
        <row r="66">
          <cell r="D66">
            <v>0.87</v>
          </cell>
          <cell r="E66" t="str">
            <v>인</v>
          </cell>
          <cell r="F66">
            <v>50321</v>
          </cell>
          <cell r="G66">
            <v>43779</v>
          </cell>
          <cell r="H66">
            <v>50321</v>
          </cell>
          <cell r="I66">
            <v>43779</v>
          </cell>
          <cell r="K66">
            <v>0</v>
          </cell>
          <cell r="M66">
            <v>0</v>
          </cell>
        </row>
        <row r="67">
          <cell r="D67">
            <v>0.52</v>
          </cell>
          <cell r="E67" t="str">
            <v>인</v>
          </cell>
          <cell r="F67">
            <v>34098</v>
          </cell>
          <cell r="G67">
            <v>17730</v>
          </cell>
          <cell r="H67">
            <v>34098</v>
          </cell>
          <cell r="I67">
            <v>17730</v>
          </cell>
          <cell r="K67">
            <v>0</v>
          </cell>
          <cell r="M67">
            <v>0</v>
          </cell>
        </row>
        <row r="68">
          <cell r="C68" t="str">
            <v>소나무(조형)H4.0xR15</v>
          </cell>
          <cell r="G68">
            <v>1490849</v>
          </cell>
          <cell r="I68">
            <v>61509</v>
          </cell>
          <cell r="K68">
            <v>1429340</v>
          </cell>
          <cell r="M68">
            <v>0</v>
          </cell>
        </row>
        <row r="70">
          <cell r="D70" t="str">
            <v>H3.0xR12</v>
          </cell>
          <cell r="F70" t="str">
            <v>주당</v>
          </cell>
        </row>
        <row r="71">
          <cell r="D71">
            <v>1.1000000000000001</v>
          </cell>
          <cell r="E71" t="str">
            <v>주</v>
          </cell>
          <cell r="F71">
            <v>861500</v>
          </cell>
          <cell r="G71">
            <v>947650</v>
          </cell>
          <cell r="I71">
            <v>0</v>
          </cell>
          <cell r="J71">
            <v>861500</v>
          </cell>
          <cell r="K71">
            <v>947650</v>
          </cell>
          <cell r="M71">
            <v>0</v>
          </cell>
        </row>
        <row r="72">
          <cell r="D72">
            <v>0.65</v>
          </cell>
          <cell r="E72" t="str">
            <v>인</v>
          </cell>
          <cell r="F72">
            <v>50321</v>
          </cell>
          <cell r="G72">
            <v>32708</v>
          </cell>
          <cell r="H72">
            <v>50321</v>
          </cell>
          <cell r="I72">
            <v>32708</v>
          </cell>
          <cell r="K72">
            <v>0</v>
          </cell>
          <cell r="M72">
            <v>0</v>
          </cell>
        </row>
        <row r="73">
          <cell r="D73">
            <v>0.39</v>
          </cell>
          <cell r="E73" t="str">
            <v>인</v>
          </cell>
          <cell r="F73">
            <v>34098</v>
          </cell>
          <cell r="G73">
            <v>13298</v>
          </cell>
          <cell r="H73">
            <v>34098</v>
          </cell>
          <cell r="I73">
            <v>13298</v>
          </cell>
          <cell r="K73">
            <v>0</v>
          </cell>
          <cell r="M73">
            <v>0</v>
          </cell>
        </row>
        <row r="74">
          <cell r="C74" t="str">
            <v>소나무(조형)H3.0xR12</v>
          </cell>
          <cell r="G74">
            <v>993656</v>
          </cell>
          <cell r="I74">
            <v>46006</v>
          </cell>
          <cell r="K74">
            <v>947650</v>
          </cell>
          <cell r="M74">
            <v>0</v>
          </cell>
        </row>
        <row r="76">
          <cell r="D76" t="str">
            <v>H3.0xR10</v>
          </cell>
          <cell r="F76" t="str">
            <v>주당</v>
          </cell>
        </row>
        <row r="77">
          <cell r="D77">
            <v>1.1000000000000001</v>
          </cell>
          <cell r="E77" t="str">
            <v>주</v>
          </cell>
          <cell r="F77">
            <v>536600</v>
          </cell>
          <cell r="G77">
            <v>590260</v>
          </cell>
          <cell r="I77">
            <v>0</v>
          </cell>
          <cell r="J77">
            <v>536600</v>
          </cell>
          <cell r="K77">
            <v>590260</v>
          </cell>
          <cell r="M77">
            <v>0</v>
          </cell>
        </row>
        <row r="78">
          <cell r="D78">
            <v>0.51</v>
          </cell>
          <cell r="E78" t="str">
            <v>인</v>
          </cell>
          <cell r="F78">
            <v>50321</v>
          </cell>
          <cell r="G78">
            <v>25663</v>
          </cell>
          <cell r="H78">
            <v>50321</v>
          </cell>
          <cell r="I78">
            <v>25663</v>
          </cell>
          <cell r="K78">
            <v>0</v>
          </cell>
          <cell r="M78">
            <v>0</v>
          </cell>
        </row>
        <row r="79">
          <cell r="D79">
            <v>0.3</v>
          </cell>
          <cell r="E79" t="str">
            <v>인</v>
          </cell>
          <cell r="F79">
            <v>34098</v>
          </cell>
          <cell r="G79">
            <v>10229</v>
          </cell>
          <cell r="H79">
            <v>34098</v>
          </cell>
          <cell r="I79">
            <v>10229</v>
          </cell>
          <cell r="K79">
            <v>0</v>
          </cell>
          <cell r="M79">
            <v>0</v>
          </cell>
        </row>
        <row r="80">
          <cell r="C80" t="str">
            <v>소나무(조형)H3.0xR10</v>
          </cell>
          <cell r="G80">
            <v>626152</v>
          </cell>
          <cell r="I80">
            <v>35892</v>
          </cell>
          <cell r="K80">
            <v>590260</v>
          </cell>
          <cell r="M80">
            <v>0</v>
          </cell>
        </row>
        <row r="82">
          <cell r="D82" t="str">
            <v>H2.0xL5.0xR20</v>
          </cell>
          <cell r="F82" t="str">
            <v>주당</v>
          </cell>
        </row>
        <row r="83">
          <cell r="D83">
            <v>1.1000000000000001</v>
          </cell>
          <cell r="E83" t="str">
            <v>주</v>
          </cell>
          <cell r="F83">
            <v>1870000</v>
          </cell>
          <cell r="G83">
            <v>2057000</v>
          </cell>
          <cell r="I83">
            <v>0</v>
          </cell>
          <cell r="J83">
            <v>1870000</v>
          </cell>
          <cell r="K83">
            <v>2057000</v>
          </cell>
          <cell r="M83">
            <v>0</v>
          </cell>
        </row>
        <row r="84">
          <cell r="D84">
            <v>1.25</v>
          </cell>
          <cell r="E84" t="str">
            <v>인</v>
          </cell>
          <cell r="F84">
            <v>50321</v>
          </cell>
          <cell r="G84">
            <v>62901</v>
          </cell>
          <cell r="H84">
            <v>50321</v>
          </cell>
          <cell r="I84">
            <v>62901</v>
          </cell>
          <cell r="K84">
            <v>0</v>
          </cell>
          <cell r="M84">
            <v>0</v>
          </cell>
        </row>
        <row r="85">
          <cell r="D85">
            <v>0.76</v>
          </cell>
          <cell r="E85" t="str">
            <v>인</v>
          </cell>
          <cell r="F85">
            <v>34098</v>
          </cell>
          <cell r="G85">
            <v>25914</v>
          </cell>
          <cell r="H85">
            <v>34098</v>
          </cell>
          <cell r="I85">
            <v>25914</v>
          </cell>
          <cell r="K85">
            <v>0</v>
          </cell>
          <cell r="M85">
            <v>0</v>
          </cell>
        </row>
        <row r="86">
          <cell r="C86" t="str">
            <v>소나무(가브리)H2.0xL5.0xR20</v>
          </cell>
          <cell r="G86">
            <v>2145815</v>
          </cell>
          <cell r="I86">
            <v>88815</v>
          </cell>
          <cell r="K86">
            <v>2057000</v>
          </cell>
          <cell r="M86">
            <v>0</v>
          </cell>
        </row>
        <row r="88">
          <cell r="D88" t="str">
            <v>H2.0xW2.2</v>
          </cell>
          <cell r="F88" t="str">
            <v>주당</v>
          </cell>
        </row>
        <row r="89">
          <cell r="D89">
            <v>1.1000000000000001</v>
          </cell>
          <cell r="E89" t="str">
            <v>주</v>
          </cell>
          <cell r="F89">
            <v>1662040</v>
          </cell>
          <cell r="G89">
            <v>1828244</v>
          </cell>
          <cell r="I89">
            <v>0</v>
          </cell>
          <cell r="J89">
            <v>1662040</v>
          </cell>
          <cell r="K89">
            <v>1828244</v>
          </cell>
          <cell r="M89">
            <v>0</v>
          </cell>
        </row>
        <row r="90">
          <cell r="D90">
            <v>0.11</v>
          </cell>
          <cell r="E90" t="str">
            <v>인</v>
          </cell>
          <cell r="F90">
            <v>50321</v>
          </cell>
          <cell r="G90">
            <v>5535</v>
          </cell>
          <cell r="H90">
            <v>50321</v>
          </cell>
          <cell r="I90">
            <v>5535</v>
          </cell>
          <cell r="K90">
            <v>0</v>
          </cell>
          <cell r="M90">
            <v>0</v>
          </cell>
        </row>
        <row r="91">
          <cell r="C91" t="str">
            <v/>
          </cell>
          <cell r="D91">
            <v>0.09</v>
          </cell>
          <cell r="E91" t="str">
            <v>인</v>
          </cell>
          <cell r="F91">
            <v>34098</v>
          </cell>
          <cell r="G91">
            <v>3068</v>
          </cell>
          <cell r="H91">
            <v>34098</v>
          </cell>
          <cell r="I91">
            <v>3068</v>
          </cell>
          <cell r="K91">
            <v>0</v>
          </cell>
          <cell r="M91">
            <v>0</v>
          </cell>
        </row>
        <row r="92">
          <cell r="C92" t="str">
            <v>소나무(둥근형)H2.0xW2.2</v>
          </cell>
          <cell r="G92">
            <v>1836847</v>
          </cell>
          <cell r="I92">
            <v>8603</v>
          </cell>
          <cell r="K92">
            <v>1828244</v>
          </cell>
          <cell r="M92">
            <v>0</v>
          </cell>
        </row>
        <row r="94">
          <cell r="D94" t="str">
            <v>H1.0xW1.2</v>
          </cell>
          <cell r="F94" t="str">
            <v>주당</v>
          </cell>
        </row>
        <row r="95">
          <cell r="D95">
            <v>1.1000000000000001</v>
          </cell>
          <cell r="E95" t="str">
            <v>주</v>
          </cell>
          <cell r="F95">
            <v>179000</v>
          </cell>
          <cell r="G95">
            <v>196900</v>
          </cell>
          <cell r="I95">
            <v>0</v>
          </cell>
          <cell r="J95">
            <v>179000</v>
          </cell>
          <cell r="K95">
            <v>196900</v>
          </cell>
          <cell r="M95">
            <v>0</v>
          </cell>
        </row>
        <row r="96">
          <cell r="D96">
            <v>0.09</v>
          </cell>
          <cell r="E96" t="str">
            <v>인</v>
          </cell>
          <cell r="F96">
            <v>50321</v>
          </cell>
          <cell r="G96">
            <v>4528</v>
          </cell>
          <cell r="H96">
            <v>50321</v>
          </cell>
          <cell r="I96">
            <v>4528</v>
          </cell>
          <cell r="K96">
            <v>0</v>
          </cell>
          <cell r="M96">
            <v>0</v>
          </cell>
        </row>
        <row r="97">
          <cell r="D97">
            <v>7.0000000000000007E-2</v>
          </cell>
          <cell r="E97" t="str">
            <v>인</v>
          </cell>
          <cell r="F97">
            <v>34098</v>
          </cell>
          <cell r="G97">
            <v>2386</v>
          </cell>
          <cell r="H97">
            <v>34098</v>
          </cell>
          <cell r="I97">
            <v>2386</v>
          </cell>
          <cell r="K97">
            <v>0</v>
          </cell>
          <cell r="M97">
            <v>0</v>
          </cell>
        </row>
        <row r="98">
          <cell r="C98" t="str">
            <v>소나무(둥근형)H1.0xW1.2</v>
          </cell>
          <cell r="G98">
            <v>203814</v>
          </cell>
          <cell r="I98">
            <v>6914</v>
          </cell>
          <cell r="K98">
            <v>196900</v>
          </cell>
          <cell r="M98">
            <v>0</v>
          </cell>
        </row>
        <row r="100">
          <cell r="D100" t="str">
            <v>H3.0xW1.5</v>
          </cell>
          <cell r="F100" t="str">
            <v>주당</v>
          </cell>
        </row>
        <row r="101">
          <cell r="D101">
            <v>1.1000000000000001</v>
          </cell>
          <cell r="E101" t="str">
            <v>주</v>
          </cell>
          <cell r="F101">
            <v>41300</v>
          </cell>
          <cell r="G101">
            <v>45430</v>
          </cell>
          <cell r="I101">
            <v>0</v>
          </cell>
          <cell r="J101">
            <v>41300</v>
          </cell>
          <cell r="K101">
            <v>45430</v>
          </cell>
          <cell r="M101">
            <v>0</v>
          </cell>
        </row>
        <row r="102">
          <cell r="D102">
            <v>0.19</v>
          </cell>
          <cell r="E102" t="str">
            <v>인</v>
          </cell>
          <cell r="F102">
            <v>50321</v>
          </cell>
          <cell r="G102">
            <v>9560</v>
          </cell>
          <cell r="H102">
            <v>50321</v>
          </cell>
          <cell r="I102">
            <v>9560</v>
          </cell>
          <cell r="K102">
            <v>0</v>
          </cell>
          <cell r="M102">
            <v>0</v>
          </cell>
        </row>
        <row r="103">
          <cell r="D103">
            <v>0.14000000000000001</v>
          </cell>
          <cell r="E103" t="str">
            <v>인</v>
          </cell>
          <cell r="F103">
            <v>34098</v>
          </cell>
          <cell r="G103">
            <v>4773</v>
          </cell>
          <cell r="H103">
            <v>34098</v>
          </cell>
          <cell r="I103">
            <v>4773</v>
          </cell>
          <cell r="K103">
            <v>0</v>
          </cell>
          <cell r="M103">
            <v>0</v>
          </cell>
        </row>
        <row r="104">
          <cell r="C104" t="str">
            <v>스트로브잣나무H3.0xW1.5</v>
          </cell>
          <cell r="G104">
            <v>59763</v>
          </cell>
          <cell r="I104">
            <v>14333</v>
          </cell>
          <cell r="K104">
            <v>45430</v>
          </cell>
          <cell r="M104">
            <v>0</v>
          </cell>
        </row>
        <row r="106">
          <cell r="D106" t="str">
            <v>H2.5xW1.2</v>
          </cell>
          <cell r="F106" t="str">
            <v>주당</v>
          </cell>
        </row>
        <row r="107">
          <cell r="D107">
            <v>1.1000000000000001</v>
          </cell>
          <cell r="E107" t="str">
            <v>주</v>
          </cell>
          <cell r="F107">
            <v>25800</v>
          </cell>
          <cell r="G107">
            <v>28380</v>
          </cell>
          <cell r="I107">
            <v>0</v>
          </cell>
          <cell r="J107">
            <v>25800</v>
          </cell>
          <cell r="K107">
            <v>28380</v>
          </cell>
          <cell r="M107">
            <v>0</v>
          </cell>
        </row>
        <row r="108">
          <cell r="D108">
            <v>0.15</v>
          </cell>
          <cell r="E108" t="str">
            <v>인</v>
          </cell>
          <cell r="F108">
            <v>50321</v>
          </cell>
          <cell r="G108">
            <v>7548</v>
          </cell>
          <cell r="H108">
            <v>50321</v>
          </cell>
          <cell r="I108">
            <v>7548</v>
          </cell>
          <cell r="K108">
            <v>0</v>
          </cell>
          <cell r="M108">
            <v>0</v>
          </cell>
        </row>
        <row r="109">
          <cell r="D109">
            <v>0.12</v>
          </cell>
          <cell r="E109" t="str">
            <v>인</v>
          </cell>
          <cell r="F109">
            <v>34098</v>
          </cell>
          <cell r="G109">
            <v>4091</v>
          </cell>
          <cell r="H109">
            <v>34098</v>
          </cell>
          <cell r="I109">
            <v>4091</v>
          </cell>
          <cell r="K109">
            <v>0</v>
          </cell>
          <cell r="M109">
            <v>0</v>
          </cell>
        </row>
        <row r="110">
          <cell r="C110" t="str">
            <v>스트로브잣나무H2.5xW1.2</v>
          </cell>
          <cell r="G110">
            <v>40019</v>
          </cell>
          <cell r="I110">
            <v>11639</v>
          </cell>
          <cell r="K110">
            <v>28380</v>
          </cell>
          <cell r="M110">
            <v>0</v>
          </cell>
        </row>
        <row r="112">
          <cell r="D112" t="str">
            <v>H2.0xW1.0</v>
          </cell>
          <cell r="F112" t="str">
            <v>주당</v>
          </cell>
        </row>
        <row r="113">
          <cell r="D113">
            <v>1.1000000000000001</v>
          </cell>
          <cell r="E113" t="str">
            <v>주</v>
          </cell>
          <cell r="F113">
            <v>27390</v>
          </cell>
          <cell r="G113">
            <v>30129</v>
          </cell>
          <cell r="I113">
            <v>0</v>
          </cell>
          <cell r="J113">
            <v>27390</v>
          </cell>
          <cell r="K113">
            <v>30129</v>
          </cell>
          <cell r="M113">
            <v>0</v>
          </cell>
        </row>
        <row r="114">
          <cell r="D114">
            <v>0.11</v>
          </cell>
          <cell r="E114" t="str">
            <v>인</v>
          </cell>
          <cell r="F114">
            <v>50321</v>
          </cell>
          <cell r="G114">
            <v>5535</v>
          </cell>
          <cell r="H114">
            <v>50321</v>
          </cell>
          <cell r="I114">
            <v>5535</v>
          </cell>
          <cell r="K114">
            <v>0</v>
          </cell>
          <cell r="M114">
            <v>0</v>
          </cell>
        </row>
        <row r="115">
          <cell r="D115">
            <v>0.09</v>
          </cell>
          <cell r="E115" t="str">
            <v>인</v>
          </cell>
          <cell r="F115">
            <v>34098</v>
          </cell>
          <cell r="G115">
            <v>3068</v>
          </cell>
          <cell r="H115">
            <v>34098</v>
          </cell>
          <cell r="I115">
            <v>3068</v>
          </cell>
          <cell r="K115">
            <v>0</v>
          </cell>
          <cell r="M115">
            <v>0</v>
          </cell>
        </row>
        <row r="116">
          <cell r="C116" t="str">
            <v>전나무H2.0xW1.0</v>
          </cell>
          <cell r="G116">
            <v>38732</v>
          </cell>
          <cell r="I116">
            <v>8603</v>
          </cell>
          <cell r="K116">
            <v>30129</v>
          </cell>
          <cell r="M116">
            <v>0</v>
          </cell>
        </row>
        <row r="118">
          <cell r="D118" t="str">
            <v>H2.5xW1.5</v>
          </cell>
          <cell r="F118" t="str">
            <v>주당</v>
          </cell>
        </row>
        <row r="119">
          <cell r="D119">
            <v>1.1000000000000001</v>
          </cell>
          <cell r="E119" t="str">
            <v>주</v>
          </cell>
          <cell r="F119">
            <v>880000</v>
          </cell>
          <cell r="G119">
            <v>968000</v>
          </cell>
          <cell r="I119">
            <v>0</v>
          </cell>
          <cell r="J119">
            <v>880000</v>
          </cell>
          <cell r="K119">
            <v>968000</v>
          </cell>
          <cell r="M119">
            <v>0</v>
          </cell>
        </row>
        <row r="120">
          <cell r="D120">
            <v>0.15</v>
          </cell>
          <cell r="E120" t="str">
            <v>인</v>
          </cell>
          <cell r="F120">
            <v>50321</v>
          </cell>
          <cell r="G120">
            <v>7548</v>
          </cell>
          <cell r="H120">
            <v>50321</v>
          </cell>
          <cell r="I120">
            <v>7548</v>
          </cell>
          <cell r="K120">
            <v>0</v>
          </cell>
          <cell r="M120">
            <v>0</v>
          </cell>
        </row>
        <row r="121">
          <cell r="D121">
            <v>0.12</v>
          </cell>
          <cell r="E121" t="str">
            <v>인</v>
          </cell>
          <cell r="F121">
            <v>34098</v>
          </cell>
          <cell r="G121">
            <v>4091</v>
          </cell>
          <cell r="H121">
            <v>34098</v>
          </cell>
          <cell r="I121">
            <v>4091</v>
          </cell>
          <cell r="K121">
            <v>0</v>
          </cell>
          <cell r="M121">
            <v>0</v>
          </cell>
        </row>
        <row r="122">
          <cell r="C122" t="str">
            <v>주목H2.5xW1.5</v>
          </cell>
          <cell r="G122">
            <v>979639</v>
          </cell>
          <cell r="I122">
            <v>11639</v>
          </cell>
          <cell r="K122">
            <v>968000</v>
          </cell>
          <cell r="M122">
            <v>0</v>
          </cell>
        </row>
        <row r="124">
          <cell r="D124" t="str">
            <v>H2.0xW1.0</v>
          </cell>
          <cell r="F124" t="str">
            <v>주당</v>
          </cell>
        </row>
        <row r="125">
          <cell r="D125">
            <v>1.1000000000000001</v>
          </cell>
          <cell r="E125" t="str">
            <v>주</v>
          </cell>
          <cell r="F125">
            <v>193000</v>
          </cell>
          <cell r="G125">
            <v>212300</v>
          </cell>
          <cell r="I125">
            <v>0</v>
          </cell>
          <cell r="J125">
            <v>193000</v>
          </cell>
          <cell r="K125">
            <v>212300</v>
          </cell>
          <cell r="M125">
            <v>0</v>
          </cell>
        </row>
        <row r="126">
          <cell r="D126">
            <v>0.11</v>
          </cell>
          <cell r="E126" t="str">
            <v>인</v>
          </cell>
          <cell r="F126">
            <v>50321</v>
          </cell>
          <cell r="G126">
            <v>5535</v>
          </cell>
          <cell r="H126">
            <v>50321</v>
          </cell>
          <cell r="I126">
            <v>5535</v>
          </cell>
          <cell r="K126">
            <v>0</v>
          </cell>
          <cell r="M126">
            <v>0</v>
          </cell>
        </row>
        <row r="127">
          <cell r="D127">
            <v>0.09</v>
          </cell>
          <cell r="E127" t="str">
            <v>인</v>
          </cell>
          <cell r="F127">
            <v>34098</v>
          </cell>
          <cell r="G127">
            <v>3068</v>
          </cell>
          <cell r="H127">
            <v>34098</v>
          </cell>
          <cell r="I127">
            <v>3068</v>
          </cell>
          <cell r="K127">
            <v>0</v>
          </cell>
          <cell r="M127">
            <v>0</v>
          </cell>
        </row>
        <row r="128">
          <cell r="C128" t="str">
            <v>주목H2.0xW1.0</v>
          </cell>
          <cell r="G128">
            <v>220903</v>
          </cell>
          <cell r="I128">
            <v>8603</v>
          </cell>
          <cell r="K128">
            <v>212300</v>
          </cell>
          <cell r="M128">
            <v>0</v>
          </cell>
        </row>
        <row r="130">
          <cell r="D130" t="str">
            <v>H1.5xW0.8</v>
          </cell>
          <cell r="F130" t="str">
            <v>주당</v>
          </cell>
        </row>
        <row r="131">
          <cell r="D131">
            <v>1.1000000000000001</v>
          </cell>
          <cell r="E131" t="str">
            <v>주</v>
          </cell>
          <cell r="F131">
            <v>154000</v>
          </cell>
          <cell r="G131">
            <v>169400</v>
          </cell>
          <cell r="I131">
            <v>0</v>
          </cell>
          <cell r="J131">
            <v>154000</v>
          </cell>
          <cell r="K131">
            <v>169400</v>
          </cell>
          <cell r="M131">
            <v>0</v>
          </cell>
        </row>
        <row r="132">
          <cell r="D132">
            <v>0.09</v>
          </cell>
          <cell r="E132" t="str">
            <v>인</v>
          </cell>
          <cell r="F132">
            <v>50321</v>
          </cell>
          <cell r="G132">
            <v>4528</v>
          </cell>
          <cell r="H132">
            <v>50321</v>
          </cell>
          <cell r="I132">
            <v>4528</v>
          </cell>
          <cell r="K132">
            <v>0</v>
          </cell>
          <cell r="M132">
            <v>0</v>
          </cell>
        </row>
        <row r="133">
          <cell r="D133">
            <v>7.0000000000000007E-2</v>
          </cell>
          <cell r="E133" t="str">
            <v>인</v>
          </cell>
          <cell r="F133">
            <v>34098</v>
          </cell>
          <cell r="G133">
            <v>2386</v>
          </cell>
          <cell r="H133">
            <v>34098</v>
          </cell>
          <cell r="I133">
            <v>2386</v>
          </cell>
          <cell r="K133">
            <v>0</v>
          </cell>
          <cell r="M133">
            <v>0</v>
          </cell>
        </row>
        <row r="134">
          <cell r="C134" t="str">
            <v>주목H1.5xW0.8</v>
          </cell>
          <cell r="G134">
            <v>176314</v>
          </cell>
          <cell r="I134">
            <v>6914</v>
          </cell>
          <cell r="K134">
            <v>169400</v>
          </cell>
          <cell r="M134">
            <v>0</v>
          </cell>
        </row>
        <row r="136">
          <cell r="D136" t="str">
            <v>H2.5xW0.8</v>
          </cell>
          <cell r="F136" t="str">
            <v>주당</v>
          </cell>
        </row>
        <row r="137">
          <cell r="D137">
            <v>1.1000000000000001</v>
          </cell>
          <cell r="E137" t="str">
            <v>주</v>
          </cell>
          <cell r="F137">
            <v>35090</v>
          </cell>
          <cell r="G137">
            <v>38599</v>
          </cell>
          <cell r="I137">
            <v>0</v>
          </cell>
          <cell r="J137">
            <v>35090</v>
          </cell>
          <cell r="K137">
            <v>38599</v>
          </cell>
          <cell r="M137">
            <v>0</v>
          </cell>
        </row>
        <row r="138">
          <cell r="D138">
            <v>0.15</v>
          </cell>
          <cell r="E138" t="str">
            <v>인</v>
          </cell>
          <cell r="F138">
            <v>50321</v>
          </cell>
          <cell r="G138">
            <v>7548</v>
          </cell>
          <cell r="H138">
            <v>50321</v>
          </cell>
          <cell r="I138">
            <v>7548</v>
          </cell>
          <cell r="K138">
            <v>0</v>
          </cell>
          <cell r="M138">
            <v>0</v>
          </cell>
        </row>
        <row r="139">
          <cell r="D139">
            <v>0.12</v>
          </cell>
          <cell r="E139" t="str">
            <v>인</v>
          </cell>
          <cell r="F139">
            <v>34098</v>
          </cell>
          <cell r="G139">
            <v>4091</v>
          </cell>
          <cell r="H139">
            <v>34098</v>
          </cell>
          <cell r="I139">
            <v>4091</v>
          </cell>
          <cell r="K139">
            <v>0</v>
          </cell>
          <cell r="M139">
            <v>0</v>
          </cell>
        </row>
        <row r="140">
          <cell r="C140" t="str">
            <v>측백나무H2.5xW0.8</v>
          </cell>
          <cell r="G140">
            <v>50238</v>
          </cell>
          <cell r="I140">
            <v>11639</v>
          </cell>
          <cell r="K140">
            <v>38599</v>
          </cell>
          <cell r="M140">
            <v>0</v>
          </cell>
        </row>
        <row r="142">
          <cell r="D142" t="str">
            <v>H3.0xL4.0</v>
          </cell>
          <cell r="F142" t="str">
            <v>주당</v>
          </cell>
        </row>
        <row r="143">
          <cell r="D143">
            <v>1.1000000000000001</v>
          </cell>
          <cell r="E143" t="str">
            <v>주</v>
          </cell>
          <cell r="F143">
            <v>3120000</v>
          </cell>
          <cell r="G143">
            <v>3432000</v>
          </cell>
          <cell r="I143">
            <v>0</v>
          </cell>
          <cell r="J143">
            <v>3120000</v>
          </cell>
          <cell r="K143">
            <v>3432000</v>
          </cell>
          <cell r="M143">
            <v>0</v>
          </cell>
        </row>
        <row r="144">
          <cell r="D144">
            <v>0.19</v>
          </cell>
          <cell r="E144" t="str">
            <v>인</v>
          </cell>
          <cell r="F144">
            <v>50321</v>
          </cell>
          <cell r="G144">
            <v>9560</v>
          </cell>
          <cell r="H144">
            <v>50321</v>
          </cell>
          <cell r="I144">
            <v>9560</v>
          </cell>
          <cell r="K144">
            <v>0</v>
          </cell>
          <cell r="M144">
            <v>0</v>
          </cell>
        </row>
        <row r="145">
          <cell r="D145">
            <v>0.14000000000000001</v>
          </cell>
          <cell r="E145" t="str">
            <v>인</v>
          </cell>
          <cell r="F145">
            <v>34098</v>
          </cell>
          <cell r="G145">
            <v>4773</v>
          </cell>
          <cell r="H145">
            <v>34098</v>
          </cell>
          <cell r="I145">
            <v>4773</v>
          </cell>
          <cell r="K145">
            <v>0</v>
          </cell>
          <cell r="M145">
            <v>0</v>
          </cell>
        </row>
        <row r="146">
          <cell r="C146" t="str">
            <v>향나무(가브리)H3.0xL4.0</v>
          </cell>
          <cell r="G146">
            <v>3446333</v>
          </cell>
          <cell r="I146">
            <v>14333</v>
          </cell>
          <cell r="K146">
            <v>3432000</v>
          </cell>
          <cell r="M146">
            <v>0</v>
          </cell>
        </row>
        <row r="148">
          <cell r="D148" t="str">
            <v>H4.0xW1.8</v>
          </cell>
          <cell r="F148" t="str">
            <v>주당</v>
          </cell>
        </row>
        <row r="149">
          <cell r="D149">
            <v>1.1000000000000001</v>
          </cell>
          <cell r="E149" t="str">
            <v>주</v>
          </cell>
          <cell r="F149">
            <v>947100</v>
          </cell>
          <cell r="G149">
            <v>1041810</v>
          </cell>
          <cell r="I149">
            <v>0</v>
          </cell>
          <cell r="J149">
            <v>947100</v>
          </cell>
          <cell r="K149">
            <v>1041810</v>
          </cell>
          <cell r="M149">
            <v>0</v>
          </cell>
        </row>
        <row r="150">
          <cell r="D150">
            <v>0.28999999999999998</v>
          </cell>
          <cell r="E150" t="str">
            <v>인</v>
          </cell>
          <cell r="F150">
            <v>50321</v>
          </cell>
          <cell r="G150">
            <v>14593</v>
          </cell>
          <cell r="H150">
            <v>50321</v>
          </cell>
          <cell r="I150">
            <v>14593</v>
          </cell>
          <cell r="K150">
            <v>0</v>
          </cell>
          <cell r="M150">
            <v>0</v>
          </cell>
        </row>
        <row r="151">
          <cell r="D151">
            <v>0.2</v>
          </cell>
          <cell r="E151" t="str">
            <v>인</v>
          </cell>
          <cell r="F151">
            <v>34098</v>
          </cell>
          <cell r="G151">
            <v>6819</v>
          </cell>
          <cell r="H151">
            <v>34098</v>
          </cell>
          <cell r="I151">
            <v>6819</v>
          </cell>
          <cell r="K151">
            <v>0</v>
          </cell>
          <cell r="M151">
            <v>0</v>
          </cell>
        </row>
        <row r="152">
          <cell r="C152" t="str">
            <v>향나무(조형)H4.0xW1.8</v>
          </cell>
          <cell r="G152">
            <v>1063222</v>
          </cell>
          <cell r="I152">
            <v>21412</v>
          </cell>
          <cell r="K152">
            <v>1041810</v>
          </cell>
          <cell r="M152">
            <v>0</v>
          </cell>
        </row>
        <row r="154">
          <cell r="D154" t="str">
            <v>H4.0xR15</v>
          </cell>
          <cell r="F154" t="str">
            <v>주당</v>
          </cell>
        </row>
        <row r="155">
          <cell r="D155">
            <v>1.1000000000000001</v>
          </cell>
          <cell r="E155" t="str">
            <v>주</v>
          </cell>
          <cell r="F155">
            <v>158000</v>
          </cell>
          <cell r="G155">
            <v>173800</v>
          </cell>
          <cell r="I155">
            <v>0</v>
          </cell>
          <cell r="J155">
            <v>158000</v>
          </cell>
          <cell r="K155">
            <v>173800</v>
          </cell>
          <cell r="M155">
            <v>0</v>
          </cell>
        </row>
        <row r="156">
          <cell r="D156">
            <v>0.87</v>
          </cell>
          <cell r="E156" t="str">
            <v>인</v>
          </cell>
          <cell r="F156">
            <v>50321</v>
          </cell>
          <cell r="G156">
            <v>43779</v>
          </cell>
          <cell r="H156">
            <v>50321</v>
          </cell>
          <cell r="I156">
            <v>43779</v>
          </cell>
          <cell r="K156">
            <v>0</v>
          </cell>
          <cell r="M156">
            <v>0</v>
          </cell>
        </row>
        <row r="157">
          <cell r="D157">
            <v>0.52</v>
          </cell>
          <cell r="E157" t="str">
            <v>인</v>
          </cell>
          <cell r="F157">
            <v>34098</v>
          </cell>
          <cell r="G157">
            <v>17730</v>
          </cell>
          <cell r="H157">
            <v>34098</v>
          </cell>
          <cell r="I157">
            <v>17730</v>
          </cell>
          <cell r="K157">
            <v>0</v>
          </cell>
          <cell r="M157">
            <v>0</v>
          </cell>
        </row>
        <row r="158">
          <cell r="C158" t="str">
            <v>감나무H4.0xR15</v>
          </cell>
          <cell r="G158">
            <v>235309</v>
          </cell>
          <cell r="I158">
            <v>61509</v>
          </cell>
          <cell r="K158">
            <v>173800</v>
          </cell>
          <cell r="M158">
            <v>0</v>
          </cell>
        </row>
        <row r="160">
          <cell r="D160" t="str">
            <v>H3.0xR10</v>
          </cell>
          <cell r="F160" t="str">
            <v>주당</v>
          </cell>
        </row>
        <row r="161">
          <cell r="D161">
            <v>1.1000000000000001</v>
          </cell>
          <cell r="E161" t="str">
            <v>주</v>
          </cell>
          <cell r="F161">
            <v>84000</v>
          </cell>
          <cell r="G161">
            <v>92400</v>
          </cell>
          <cell r="I161">
            <v>0</v>
          </cell>
          <cell r="J161">
            <v>84000</v>
          </cell>
          <cell r="K161">
            <v>92400</v>
          </cell>
          <cell r="M161">
            <v>0</v>
          </cell>
        </row>
        <row r="162">
          <cell r="D162">
            <v>0.51</v>
          </cell>
          <cell r="E162" t="str">
            <v>인</v>
          </cell>
          <cell r="F162">
            <v>50321</v>
          </cell>
          <cell r="G162">
            <v>25663</v>
          </cell>
          <cell r="H162">
            <v>50321</v>
          </cell>
          <cell r="I162">
            <v>25663</v>
          </cell>
          <cell r="K162">
            <v>0</v>
          </cell>
          <cell r="M162">
            <v>0</v>
          </cell>
        </row>
        <row r="163">
          <cell r="C163" t="str">
            <v/>
          </cell>
          <cell r="D163">
            <v>0.3</v>
          </cell>
          <cell r="E163" t="str">
            <v>인</v>
          </cell>
          <cell r="F163">
            <v>34098</v>
          </cell>
          <cell r="G163">
            <v>10229</v>
          </cell>
          <cell r="H163">
            <v>34098</v>
          </cell>
          <cell r="I163">
            <v>10229</v>
          </cell>
          <cell r="K163">
            <v>0</v>
          </cell>
          <cell r="M163">
            <v>0</v>
          </cell>
        </row>
        <row r="164">
          <cell r="C164" t="str">
            <v>감나무H3.0xR10</v>
          </cell>
          <cell r="G164">
            <v>128292</v>
          </cell>
          <cell r="I164">
            <v>35892</v>
          </cell>
          <cell r="K164">
            <v>92400</v>
          </cell>
          <cell r="M164">
            <v>0</v>
          </cell>
        </row>
        <row r="166">
          <cell r="D166" t="str">
            <v>H2.5xR6</v>
          </cell>
          <cell r="F166" t="str">
            <v>주당</v>
          </cell>
        </row>
        <row r="167">
          <cell r="D167">
            <v>1.1000000000000001</v>
          </cell>
          <cell r="E167" t="str">
            <v>주</v>
          </cell>
          <cell r="F167">
            <v>50400</v>
          </cell>
          <cell r="G167">
            <v>55440</v>
          </cell>
          <cell r="I167">
            <v>0</v>
          </cell>
          <cell r="J167">
            <v>50400</v>
          </cell>
          <cell r="K167">
            <v>55440</v>
          </cell>
          <cell r="M167">
            <v>0</v>
          </cell>
        </row>
        <row r="168">
          <cell r="D168">
            <v>0.23</v>
          </cell>
          <cell r="E168" t="str">
            <v>인</v>
          </cell>
          <cell r="F168">
            <v>50321</v>
          </cell>
          <cell r="G168">
            <v>11573</v>
          </cell>
          <cell r="H168">
            <v>50321</v>
          </cell>
          <cell r="I168">
            <v>11573</v>
          </cell>
          <cell r="K168">
            <v>0</v>
          </cell>
          <cell r="M168">
            <v>0</v>
          </cell>
        </row>
        <row r="169">
          <cell r="D169">
            <v>0.14000000000000001</v>
          </cell>
          <cell r="E169" t="str">
            <v>인</v>
          </cell>
          <cell r="F169">
            <v>34098</v>
          </cell>
          <cell r="G169">
            <v>4773</v>
          </cell>
          <cell r="H169">
            <v>34098</v>
          </cell>
          <cell r="I169">
            <v>4773</v>
          </cell>
          <cell r="K169">
            <v>0</v>
          </cell>
          <cell r="M169">
            <v>0</v>
          </cell>
        </row>
        <row r="170">
          <cell r="C170" t="str">
            <v>감나무H2.5xR6</v>
          </cell>
          <cell r="G170">
            <v>71786</v>
          </cell>
          <cell r="I170">
            <v>16346</v>
          </cell>
          <cell r="K170">
            <v>55440</v>
          </cell>
          <cell r="M170">
            <v>0</v>
          </cell>
        </row>
        <row r="172">
          <cell r="D172" t="str">
            <v>H4.5xR15</v>
          </cell>
          <cell r="F172" t="str">
            <v>주당</v>
          </cell>
        </row>
        <row r="173">
          <cell r="D173">
            <v>1.1000000000000001</v>
          </cell>
          <cell r="E173" t="str">
            <v>주</v>
          </cell>
          <cell r="F173">
            <v>250000</v>
          </cell>
          <cell r="G173">
            <v>275000</v>
          </cell>
          <cell r="I173">
            <v>0</v>
          </cell>
          <cell r="J173">
            <v>250000</v>
          </cell>
          <cell r="K173">
            <v>275000</v>
          </cell>
          <cell r="M173">
            <v>0</v>
          </cell>
        </row>
        <row r="174">
          <cell r="D174">
            <v>0.87</v>
          </cell>
          <cell r="E174" t="str">
            <v>인</v>
          </cell>
          <cell r="F174">
            <v>50321</v>
          </cell>
          <cell r="G174">
            <v>43779</v>
          </cell>
          <cell r="H174">
            <v>50321</v>
          </cell>
          <cell r="I174">
            <v>43779</v>
          </cell>
          <cell r="K174">
            <v>0</v>
          </cell>
          <cell r="M174">
            <v>0</v>
          </cell>
        </row>
        <row r="175">
          <cell r="D175">
            <v>0.52</v>
          </cell>
          <cell r="E175" t="str">
            <v>인</v>
          </cell>
          <cell r="F175">
            <v>34098</v>
          </cell>
          <cell r="G175">
            <v>17730</v>
          </cell>
          <cell r="H175">
            <v>34098</v>
          </cell>
          <cell r="I175">
            <v>17730</v>
          </cell>
          <cell r="K175">
            <v>0</v>
          </cell>
          <cell r="M175">
            <v>0</v>
          </cell>
        </row>
        <row r="176">
          <cell r="C176" t="str">
            <v>고로쇠H4.5xR15</v>
          </cell>
          <cell r="G176">
            <v>336509</v>
          </cell>
          <cell r="I176">
            <v>61509</v>
          </cell>
          <cell r="K176">
            <v>275000</v>
          </cell>
          <cell r="M176">
            <v>0</v>
          </cell>
        </row>
        <row r="178">
          <cell r="D178" t="str">
            <v>H4.0xR12</v>
          </cell>
          <cell r="F178" t="str">
            <v>주당</v>
          </cell>
        </row>
        <row r="179">
          <cell r="D179">
            <v>1.1000000000000001</v>
          </cell>
          <cell r="E179" t="str">
            <v>주</v>
          </cell>
          <cell r="F179">
            <v>130000</v>
          </cell>
          <cell r="G179">
            <v>143000</v>
          </cell>
          <cell r="I179">
            <v>0</v>
          </cell>
          <cell r="J179">
            <v>130000</v>
          </cell>
          <cell r="K179">
            <v>143000</v>
          </cell>
          <cell r="M179">
            <v>0</v>
          </cell>
        </row>
        <row r="180">
          <cell r="D180">
            <v>0.65</v>
          </cell>
          <cell r="E180" t="str">
            <v>인</v>
          </cell>
          <cell r="F180">
            <v>50321</v>
          </cell>
          <cell r="G180">
            <v>32708</v>
          </cell>
          <cell r="H180">
            <v>50321</v>
          </cell>
          <cell r="I180">
            <v>32708</v>
          </cell>
          <cell r="K180">
            <v>0</v>
          </cell>
          <cell r="M180">
            <v>0</v>
          </cell>
        </row>
        <row r="181">
          <cell r="D181">
            <v>0.39</v>
          </cell>
          <cell r="E181" t="str">
            <v>인</v>
          </cell>
          <cell r="F181">
            <v>34098</v>
          </cell>
          <cell r="G181">
            <v>13298</v>
          </cell>
          <cell r="H181">
            <v>34098</v>
          </cell>
          <cell r="I181">
            <v>13298</v>
          </cell>
          <cell r="K181">
            <v>0</v>
          </cell>
          <cell r="M181">
            <v>0</v>
          </cell>
        </row>
        <row r="182">
          <cell r="C182" t="str">
            <v>고로쇠H4.0xR12</v>
          </cell>
          <cell r="G182">
            <v>189006</v>
          </cell>
          <cell r="I182">
            <v>46006</v>
          </cell>
          <cell r="K182">
            <v>143000</v>
          </cell>
          <cell r="M182">
            <v>0</v>
          </cell>
        </row>
        <row r="184">
          <cell r="D184" t="str">
            <v>H5.0xR30</v>
          </cell>
          <cell r="F184" t="str">
            <v>주당</v>
          </cell>
        </row>
        <row r="185">
          <cell r="D185">
            <v>1.1000000000000001</v>
          </cell>
          <cell r="E185" t="str">
            <v>주</v>
          </cell>
          <cell r="F185">
            <v>1800000</v>
          </cell>
          <cell r="G185">
            <v>1980000</v>
          </cell>
          <cell r="I185">
            <v>0</v>
          </cell>
          <cell r="J185">
            <v>1800000</v>
          </cell>
          <cell r="K185">
            <v>1980000</v>
          </cell>
          <cell r="M185">
            <v>0</v>
          </cell>
        </row>
        <row r="186">
          <cell r="D186">
            <v>1.91</v>
          </cell>
          <cell r="E186" t="str">
            <v>인</v>
          </cell>
          <cell r="F186">
            <v>50321</v>
          </cell>
          <cell r="G186">
            <v>96113</v>
          </cell>
          <cell r="H186">
            <v>50321</v>
          </cell>
          <cell r="I186">
            <v>96113</v>
          </cell>
          <cell r="K186">
            <v>0</v>
          </cell>
          <cell r="M186">
            <v>0</v>
          </cell>
        </row>
        <row r="187">
          <cell r="D187">
            <v>1.1499999999999999</v>
          </cell>
          <cell r="E187" t="str">
            <v>인</v>
          </cell>
          <cell r="F187">
            <v>34098</v>
          </cell>
          <cell r="G187">
            <v>39212</v>
          </cell>
          <cell r="H187">
            <v>34098</v>
          </cell>
          <cell r="I187">
            <v>39212</v>
          </cell>
          <cell r="K187">
            <v>0</v>
          </cell>
          <cell r="M187">
            <v>0</v>
          </cell>
        </row>
        <row r="188">
          <cell r="C188" t="str">
            <v>고로쇠H5.0xR30</v>
          </cell>
          <cell r="G188">
            <v>2115325</v>
          </cell>
          <cell r="I188">
            <v>135325</v>
          </cell>
          <cell r="K188">
            <v>1980000</v>
          </cell>
          <cell r="M188">
            <v>0</v>
          </cell>
        </row>
        <row r="189">
          <cell r="C189" t="str">
            <v>H5.0xR301.1</v>
          </cell>
        </row>
        <row r="190">
          <cell r="D190" t="str">
            <v>H5.0xR20</v>
          </cell>
          <cell r="F190" t="str">
            <v>주당</v>
          </cell>
        </row>
        <row r="191">
          <cell r="D191">
            <v>1.1000000000000001</v>
          </cell>
          <cell r="E191" t="str">
            <v>주</v>
          </cell>
          <cell r="F191">
            <v>1200000</v>
          </cell>
          <cell r="G191">
            <v>1320000</v>
          </cell>
          <cell r="I191">
            <v>0</v>
          </cell>
          <cell r="J191">
            <v>1200000</v>
          </cell>
          <cell r="K191">
            <v>1320000</v>
          </cell>
          <cell r="M191">
            <v>0</v>
          </cell>
        </row>
        <row r="192">
          <cell r="D192">
            <v>1.25</v>
          </cell>
          <cell r="E192" t="str">
            <v>인</v>
          </cell>
          <cell r="F192">
            <v>50321</v>
          </cell>
          <cell r="G192">
            <v>62901</v>
          </cell>
          <cell r="H192">
            <v>50321</v>
          </cell>
          <cell r="I192">
            <v>62901</v>
          </cell>
          <cell r="K192">
            <v>0</v>
          </cell>
          <cell r="M192">
            <v>0</v>
          </cell>
        </row>
        <row r="193">
          <cell r="D193">
            <v>0.76</v>
          </cell>
          <cell r="E193" t="str">
            <v>인</v>
          </cell>
          <cell r="F193">
            <v>34098</v>
          </cell>
          <cell r="G193">
            <v>25914</v>
          </cell>
          <cell r="H193">
            <v>34098</v>
          </cell>
          <cell r="I193">
            <v>25914</v>
          </cell>
          <cell r="K193">
            <v>0</v>
          </cell>
          <cell r="M193">
            <v>0</v>
          </cell>
        </row>
        <row r="194">
          <cell r="C194" t="str">
            <v>계수나무H5.0xR20</v>
          </cell>
          <cell r="G194">
            <v>1408815</v>
          </cell>
          <cell r="I194">
            <v>88815</v>
          </cell>
          <cell r="K194">
            <v>1320000</v>
          </cell>
          <cell r="M194">
            <v>0</v>
          </cell>
        </row>
        <row r="196">
          <cell r="D196" t="str">
            <v>H3.5xR8</v>
          </cell>
          <cell r="F196" t="str">
            <v>주당</v>
          </cell>
        </row>
        <row r="197">
          <cell r="D197">
            <v>1.1000000000000001</v>
          </cell>
          <cell r="E197" t="str">
            <v>주</v>
          </cell>
          <cell r="F197">
            <v>89800</v>
          </cell>
          <cell r="G197">
            <v>98780</v>
          </cell>
          <cell r="I197">
            <v>0</v>
          </cell>
          <cell r="J197">
            <v>89800</v>
          </cell>
          <cell r="K197">
            <v>98780</v>
          </cell>
          <cell r="M197">
            <v>0</v>
          </cell>
        </row>
        <row r="198">
          <cell r="D198">
            <v>0.37</v>
          </cell>
          <cell r="E198" t="str">
            <v>인</v>
          </cell>
          <cell r="F198">
            <v>50321</v>
          </cell>
          <cell r="G198">
            <v>18618</v>
          </cell>
          <cell r="H198">
            <v>50321</v>
          </cell>
          <cell r="I198">
            <v>18618</v>
          </cell>
          <cell r="K198">
            <v>0</v>
          </cell>
          <cell r="M198">
            <v>0</v>
          </cell>
        </row>
        <row r="199">
          <cell r="D199">
            <v>0.22</v>
          </cell>
          <cell r="E199" t="str">
            <v>인</v>
          </cell>
          <cell r="F199">
            <v>34098</v>
          </cell>
          <cell r="G199">
            <v>7501</v>
          </cell>
          <cell r="H199">
            <v>34098</v>
          </cell>
          <cell r="I199">
            <v>7501</v>
          </cell>
          <cell r="K199">
            <v>0</v>
          </cell>
          <cell r="M199">
            <v>0</v>
          </cell>
        </row>
        <row r="200">
          <cell r="C200" t="str">
            <v>계수나무H3.5xR8</v>
          </cell>
          <cell r="G200">
            <v>124899</v>
          </cell>
          <cell r="I200">
            <v>26119</v>
          </cell>
          <cell r="K200">
            <v>98780</v>
          </cell>
          <cell r="M200">
            <v>0</v>
          </cell>
        </row>
        <row r="202">
          <cell r="D202" t="str">
            <v>H4.0xR10</v>
          </cell>
          <cell r="F202" t="str">
            <v>주당</v>
          </cell>
        </row>
        <row r="203">
          <cell r="D203">
            <v>1.1000000000000001</v>
          </cell>
          <cell r="E203" t="str">
            <v>주</v>
          </cell>
          <cell r="F203">
            <v>108900</v>
          </cell>
          <cell r="G203">
            <v>119790</v>
          </cell>
          <cell r="I203">
            <v>0</v>
          </cell>
          <cell r="J203">
            <v>108900</v>
          </cell>
          <cell r="K203">
            <v>119790</v>
          </cell>
          <cell r="M203">
            <v>0</v>
          </cell>
        </row>
        <row r="204">
          <cell r="D204">
            <v>0.51</v>
          </cell>
          <cell r="E204" t="str">
            <v>인</v>
          </cell>
          <cell r="F204">
            <v>50321</v>
          </cell>
          <cell r="G204">
            <v>25663</v>
          </cell>
          <cell r="H204">
            <v>50321</v>
          </cell>
          <cell r="I204">
            <v>25663</v>
          </cell>
          <cell r="K204">
            <v>0</v>
          </cell>
          <cell r="M204">
            <v>0</v>
          </cell>
        </row>
        <row r="205">
          <cell r="D205">
            <v>0.3</v>
          </cell>
          <cell r="E205" t="str">
            <v>인</v>
          </cell>
          <cell r="F205">
            <v>34098</v>
          </cell>
          <cell r="G205">
            <v>10229</v>
          </cell>
          <cell r="H205">
            <v>34098</v>
          </cell>
          <cell r="I205">
            <v>10229</v>
          </cell>
          <cell r="K205">
            <v>0</v>
          </cell>
          <cell r="M205">
            <v>0</v>
          </cell>
        </row>
        <row r="206">
          <cell r="C206" t="str">
            <v>계수나무H4.0xR10</v>
          </cell>
          <cell r="G206">
            <v>155682</v>
          </cell>
          <cell r="I206">
            <v>35892</v>
          </cell>
          <cell r="K206">
            <v>119790</v>
          </cell>
          <cell r="M206">
            <v>0</v>
          </cell>
        </row>
        <row r="208">
          <cell r="D208" t="str">
            <v>H2.5xR6</v>
          </cell>
          <cell r="F208" t="str">
            <v>주당</v>
          </cell>
        </row>
        <row r="209">
          <cell r="D209">
            <v>1.1000000000000001</v>
          </cell>
          <cell r="E209" t="str">
            <v>주</v>
          </cell>
          <cell r="F209">
            <v>52600</v>
          </cell>
          <cell r="G209">
            <v>57860</v>
          </cell>
          <cell r="I209">
            <v>0</v>
          </cell>
          <cell r="J209">
            <v>52600</v>
          </cell>
          <cell r="K209">
            <v>57860</v>
          </cell>
          <cell r="M209">
            <v>0</v>
          </cell>
        </row>
        <row r="210">
          <cell r="D210">
            <v>0.23</v>
          </cell>
          <cell r="E210" t="str">
            <v>인</v>
          </cell>
          <cell r="F210">
            <v>50321</v>
          </cell>
          <cell r="G210">
            <v>11573</v>
          </cell>
          <cell r="H210">
            <v>50321</v>
          </cell>
          <cell r="I210">
            <v>11573</v>
          </cell>
          <cell r="K210">
            <v>0</v>
          </cell>
          <cell r="M210">
            <v>0</v>
          </cell>
        </row>
        <row r="211">
          <cell r="D211">
            <v>0.14000000000000001</v>
          </cell>
          <cell r="E211" t="str">
            <v>인</v>
          </cell>
          <cell r="F211">
            <v>34098</v>
          </cell>
          <cell r="G211">
            <v>4773</v>
          </cell>
          <cell r="H211">
            <v>34098</v>
          </cell>
          <cell r="I211">
            <v>4773</v>
          </cell>
          <cell r="K211">
            <v>0</v>
          </cell>
          <cell r="M211">
            <v>0</v>
          </cell>
        </row>
        <row r="212">
          <cell r="C212" t="str">
            <v>꽃아그배H2.5xR6</v>
          </cell>
          <cell r="G212">
            <v>74206</v>
          </cell>
          <cell r="I212">
            <v>16346</v>
          </cell>
          <cell r="K212">
            <v>57860</v>
          </cell>
          <cell r="M212">
            <v>0</v>
          </cell>
        </row>
        <row r="214">
          <cell r="D214" t="str">
            <v>H5.0xR30</v>
          </cell>
          <cell r="F214" t="str">
            <v>주당</v>
          </cell>
        </row>
        <row r="215">
          <cell r="D215">
            <v>1.1000000000000001</v>
          </cell>
          <cell r="E215" t="str">
            <v>주</v>
          </cell>
          <cell r="F215">
            <v>1850000</v>
          </cell>
          <cell r="G215">
            <v>2035000</v>
          </cell>
          <cell r="I215">
            <v>0</v>
          </cell>
          <cell r="J215">
            <v>1850000</v>
          </cell>
          <cell r="K215">
            <v>2035000</v>
          </cell>
          <cell r="M215">
            <v>0</v>
          </cell>
        </row>
        <row r="216">
          <cell r="D216">
            <v>1.91</v>
          </cell>
          <cell r="E216" t="str">
            <v>인</v>
          </cell>
          <cell r="F216">
            <v>50321</v>
          </cell>
          <cell r="G216">
            <v>96113</v>
          </cell>
          <cell r="H216">
            <v>50321</v>
          </cell>
          <cell r="I216">
            <v>96113</v>
          </cell>
          <cell r="K216">
            <v>0</v>
          </cell>
          <cell r="M216">
            <v>0</v>
          </cell>
        </row>
        <row r="217">
          <cell r="D217">
            <v>1.1499999999999999</v>
          </cell>
          <cell r="E217" t="str">
            <v>인</v>
          </cell>
          <cell r="F217">
            <v>34098</v>
          </cell>
          <cell r="G217">
            <v>39212</v>
          </cell>
          <cell r="H217">
            <v>34098</v>
          </cell>
          <cell r="I217">
            <v>39212</v>
          </cell>
          <cell r="K217">
            <v>0</v>
          </cell>
          <cell r="M217">
            <v>0</v>
          </cell>
        </row>
        <row r="218">
          <cell r="C218" t="str">
            <v>꽃사과H5.0xR30</v>
          </cell>
          <cell r="G218">
            <v>2170325</v>
          </cell>
          <cell r="I218">
            <v>135325</v>
          </cell>
          <cell r="K218">
            <v>2035000</v>
          </cell>
          <cell r="M218">
            <v>0</v>
          </cell>
        </row>
        <row r="220">
          <cell r="D220" t="str">
            <v>H2.5xR6</v>
          </cell>
          <cell r="F220" t="str">
            <v>주당</v>
          </cell>
        </row>
        <row r="221">
          <cell r="D221">
            <v>1.1000000000000001</v>
          </cell>
          <cell r="E221" t="str">
            <v>주</v>
          </cell>
          <cell r="F221">
            <v>44200</v>
          </cell>
          <cell r="G221">
            <v>48620</v>
          </cell>
          <cell r="I221">
            <v>0</v>
          </cell>
          <cell r="J221">
            <v>44200</v>
          </cell>
          <cell r="K221">
            <v>48620</v>
          </cell>
          <cell r="M221">
            <v>0</v>
          </cell>
        </row>
        <row r="222">
          <cell r="D222">
            <v>0.23</v>
          </cell>
          <cell r="E222" t="str">
            <v>인</v>
          </cell>
          <cell r="F222">
            <v>50321</v>
          </cell>
          <cell r="G222">
            <v>11573</v>
          </cell>
          <cell r="H222">
            <v>50321</v>
          </cell>
          <cell r="I222">
            <v>11573</v>
          </cell>
          <cell r="K222">
            <v>0</v>
          </cell>
          <cell r="M222">
            <v>0</v>
          </cell>
        </row>
        <row r="223">
          <cell r="D223">
            <v>0.14000000000000001</v>
          </cell>
          <cell r="E223" t="str">
            <v>인</v>
          </cell>
          <cell r="F223">
            <v>34098</v>
          </cell>
          <cell r="G223">
            <v>4773</v>
          </cell>
          <cell r="H223">
            <v>34098</v>
          </cell>
          <cell r="I223">
            <v>4773</v>
          </cell>
          <cell r="K223">
            <v>0</v>
          </cell>
          <cell r="M223">
            <v>0</v>
          </cell>
        </row>
        <row r="224">
          <cell r="C224" t="str">
            <v>꽃사과H2.5xR6</v>
          </cell>
          <cell r="G224">
            <v>64966</v>
          </cell>
          <cell r="I224">
            <v>16346</v>
          </cell>
          <cell r="K224">
            <v>48620</v>
          </cell>
          <cell r="M224">
            <v>0</v>
          </cell>
        </row>
        <row r="226">
          <cell r="D226" t="str">
            <v>H3.5xR12</v>
          </cell>
          <cell r="F226" t="str">
            <v>주당</v>
          </cell>
        </row>
        <row r="227">
          <cell r="D227">
            <v>1.1000000000000001</v>
          </cell>
          <cell r="E227" t="str">
            <v>주</v>
          </cell>
          <cell r="F227">
            <v>360000</v>
          </cell>
          <cell r="G227">
            <v>396000</v>
          </cell>
          <cell r="I227">
            <v>0</v>
          </cell>
          <cell r="J227">
            <v>360000</v>
          </cell>
          <cell r="K227">
            <v>396000</v>
          </cell>
          <cell r="M227">
            <v>0</v>
          </cell>
        </row>
        <row r="228">
          <cell r="D228">
            <v>0.65</v>
          </cell>
          <cell r="E228" t="str">
            <v>인</v>
          </cell>
          <cell r="F228">
            <v>50321</v>
          </cell>
          <cell r="G228">
            <v>32708</v>
          </cell>
          <cell r="H228">
            <v>50321</v>
          </cell>
          <cell r="I228">
            <v>32708</v>
          </cell>
          <cell r="K228">
            <v>0</v>
          </cell>
          <cell r="M228">
            <v>0</v>
          </cell>
        </row>
        <row r="229">
          <cell r="D229">
            <v>0.39</v>
          </cell>
          <cell r="E229" t="str">
            <v>인</v>
          </cell>
          <cell r="F229">
            <v>34098</v>
          </cell>
          <cell r="G229">
            <v>13298</v>
          </cell>
          <cell r="H229">
            <v>34098</v>
          </cell>
          <cell r="I229">
            <v>13298</v>
          </cell>
          <cell r="K229">
            <v>0</v>
          </cell>
          <cell r="M229">
            <v>0</v>
          </cell>
        </row>
        <row r="230">
          <cell r="C230" t="str">
            <v>모감주H3.5xR12</v>
          </cell>
          <cell r="G230">
            <v>442006</v>
          </cell>
          <cell r="I230">
            <v>46006</v>
          </cell>
          <cell r="K230">
            <v>396000</v>
          </cell>
          <cell r="M230">
            <v>0</v>
          </cell>
        </row>
        <row r="232">
          <cell r="D232" t="str">
            <v>H4.5xR20</v>
          </cell>
          <cell r="F232" t="str">
            <v>주당</v>
          </cell>
        </row>
        <row r="233">
          <cell r="D233">
            <v>1.1000000000000001</v>
          </cell>
          <cell r="E233" t="str">
            <v>주</v>
          </cell>
          <cell r="F233">
            <v>450000</v>
          </cell>
          <cell r="G233">
            <v>495000</v>
          </cell>
          <cell r="I233">
            <v>0</v>
          </cell>
          <cell r="J233">
            <v>450000</v>
          </cell>
          <cell r="K233">
            <v>495000</v>
          </cell>
          <cell r="M233">
            <v>0</v>
          </cell>
        </row>
        <row r="234">
          <cell r="D234">
            <v>1.25</v>
          </cell>
          <cell r="E234" t="str">
            <v>인</v>
          </cell>
          <cell r="F234">
            <v>50321</v>
          </cell>
          <cell r="G234">
            <v>62901</v>
          </cell>
          <cell r="H234">
            <v>50321</v>
          </cell>
          <cell r="I234">
            <v>62901</v>
          </cell>
          <cell r="K234">
            <v>0</v>
          </cell>
          <cell r="M234">
            <v>0</v>
          </cell>
        </row>
        <row r="235">
          <cell r="D235">
            <v>0.76</v>
          </cell>
          <cell r="E235" t="str">
            <v>인</v>
          </cell>
          <cell r="F235">
            <v>34098</v>
          </cell>
          <cell r="G235">
            <v>25914</v>
          </cell>
          <cell r="H235">
            <v>34098</v>
          </cell>
          <cell r="I235">
            <v>25914</v>
          </cell>
          <cell r="K235">
            <v>0</v>
          </cell>
          <cell r="M235">
            <v>0</v>
          </cell>
        </row>
        <row r="236">
          <cell r="C236" t="str">
            <v>느릅나무H4.5xR20</v>
          </cell>
          <cell r="G236">
            <v>583815</v>
          </cell>
          <cell r="I236">
            <v>88815</v>
          </cell>
          <cell r="K236">
            <v>495000</v>
          </cell>
          <cell r="M236">
            <v>0</v>
          </cell>
        </row>
        <row r="238">
          <cell r="D238" t="str">
            <v>H3.0xR5</v>
          </cell>
          <cell r="F238" t="str">
            <v>주당</v>
          </cell>
        </row>
        <row r="239">
          <cell r="D239">
            <v>1.1000000000000001</v>
          </cell>
          <cell r="E239" t="str">
            <v>주</v>
          </cell>
          <cell r="F239">
            <v>22800</v>
          </cell>
          <cell r="G239">
            <v>25080</v>
          </cell>
          <cell r="I239">
            <v>0</v>
          </cell>
          <cell r="J239">
            <v>22800</v>
          </cell>
          <cell r="K239">
            <v>25080</v>
          </cell>
          <cell r="M239">
            <v>0</v>
          </cell>
        </row>
        <row r="240">
          <cell r="D240">
            <v>0.17</v>
          </cell>
          <cell r="E240" t="str">
            <v>인</v>
          </cell>
          <cell r="F240">
            <v>50321</v>
          </cell>
          <cell r="G240">
            <v>8554</v>
          </cell>
          <cell r="H240">
            <v>50321</v>
          </cell>
          <cell r="I240">
            <v>8554</v>
          </cell>
          <cell r="K240">
            <v>0</v>
          </cell>
          <cell r="M240">
            <v>0</v>
          </cell>
        </row>
        <row r="241">
          <cell r="D241">
            <v>0.1</v>
          </cell>
          <cell r="E241" t="str">
            <v>인</v>
          </cell>
          <cell r="F241">
            <v>34098</v>
          </cell>
          <cell r="G241">
            <v>3409</v>
          </cell>
          <cell r="H241">
            <v>34098</v>
          </cell>
          <cell r="I241">
            <v>3409</v>
          </cell>
          <cell r="K241">
            <v>0</v>
          </cell>
          <cell r="M241">
            <v>0</v>
          </cell>
        </row>
        <row r="242">
          <cell r="C242" t="str">
            <v>느릅나무H3.0xR5</v>
          </cell>
          <cell r="G242">
            <v>37043</v>
          </cell>
          <cell r="I242">
            <v>11963</v>
          </cell>
          <cell r="K242">
            <v>25080</v>
          </cell>
          <cell r="M242">
            <v>0</v>
          </cell>
        </row>
        <row r="244">
          <cell r="D244" t="str">
            <v>H6.0xR40</v>
          </cell>
          <cell r="F244" t="str">
            <v>주당</v>
          </cell>
        </row>
        <row r="245">
          <cell r="D245">
            <v>1.1000000000000001</v>
          </cell>
          <cell r="E245" t="str">
            <v>주</v>
          </cell>
          <cell r="F245">
            <v>6480000</v>
          </cell>
          <cell r="G245">
            <v>7128000</v>
          </cell>
          <cell r="I245">
            <v>0</v>
          </cell>
          <cell r="J245">
            <v>6480000</v>
          </cell>
          <cell r="K245">
            <v>7128000</v>
          </cell>
          <cell r="M245">
            <v>0</v>
          </cell>
        </row>
        <row r="246">
          <cell r="D246">
            <v>2.31</v>
          </cell>
          <cell r="E246" t="str">
            <v>인</v>
          </cell>
          <cell r="F246">
            <v>50321</v>
          </cell>
          <cell r="G246">
            <v>116241</v>
          </cell>
          <cell r="H246">
            <v>50321</v>
          </cell>
          <cell r="I246">
            <v>116241</v>
          </cell>
          <cell r="K246">
            <v>0</v>
          </cell>
          <cell r="M246">
            <v>0</v>
          </cell>
        </row>
        <row r="247">
          <cell r="D247">
            <v>1.45</v>
          </cell>
          <cell r="E247" t="str">
            <v>인</v>
          </cell>
          <cell r="F247">
            <v>34098</v>
          </cell>
          <cell r="G247">
            <v>49442</v>
          </cell>
          <cell r="H247">
            <v>34098</v>
          </cell>
          <cell r="I247">
            <v>49442</v>
          </cell>
          <cell r="K247">
            <v>0</v>
          </cell>
          <cell r="M247">
            <v>0</v>
          </cell>
        </row>
        <row r="248">
          <cell r="C248" t="str">
            <v>느티나무H6.0xR40</v>
          </cell>
          <cell r="G248">
            <v>7293683</v>
          </cell>
          <cell r="I248">
            <v>165683</v>
          </cell>
          <cell r="K248">
            <v>7128000</v>
          </cell>
          <cell r="M248">
            <v>0</v>
          </cell>
        </row>
        <row r="250">
          <cell r="D250" t="str">
            <v>H5.0xR30</v>
          </cell>
          <cell r="F250" t="str">
            <v>주당</v>
          </cell>
        </row>
        <row r="251">
          <cell r="D251">
            <v>1.1000000000000001</v>
          </cell>
          <cell r="E251" t="str">
            <v>주</v>
          </cell>
          <cell r="F251">
            <v>2491500</v>
          </cell>
          <cell r="G251">
            <v>2740650</v>
          </cell>
          <cell r="I251">
            <v>0</v>
          </cell>
          <cell r="J251">
            <v>2491500</v>
          </cell>
          <cell r="K251">
            <v>2740650</v>
          </cell>
          <cell r="M251">
            <v>0</v>
          </cell>
        </row>
        <row r="252">
          <cell r="D252">
            <v>1.91</v>
          </cell>
          <cell r="E252" t="str">
            <v>인</v>
          </cell>
          <cell r="F252">
            <v>50321</v>
          </cell>
          <cell r="G252">
            <v>96113</v>
          </cell>
          <cell r="H252">
            <v>50321</v>
          </cell>
          <cell r="I252">
            <v>96113</v>
          </cell>
          <cell r="K252">
            <v>0</v>
          </cell>
          <cell r="M252">
            <v>0</v>
          </cell>
        </row>
        <row r="253">
          <cell r="D253">
            <v>1.1499999999999999</v>
          </cell>
          <cell r="E253" t="str">
            <v>인</v>
          </cell>
          <cell r="F253">
            <v>34098</v>
          </cell>
          <cell r="G253">
            <v>39212</v>
          </cell>
          <cell r="H253">
            <v>34098</v>
          </cell>
          <cell r="I253">
            <v>39212</v>
          </cell>
          <cell r="K253">
            <v>0</v>
          </cell>
          <cell r="M253">
            <v>0</v>
          </cell>
        </row>
        <row r="254">
          <cell r="C254" t="str">
            <v>느티나무H5.0xR30</v>
          </cell>
          <cell r="G254">
            <v>2875975</v>
          </cell>
          <cell r="I254">
            <v>135325</v>
          </cell>
          <cell r="K254">
            <v>2740650</v>
          </cell>
          <cell r="M254">
            <v>0</v>
          </cell>
        </row>
        <row r="256">
          <cell r="D256" t="str">
            <v>H4.5xR20</v>
          </cell>
          <cell r="F256" t="str">
            <v>주당</v>
          </cell>
        </row>
        <row r="257">
          <cell r="D257">
            <v>1.1000000000000001</v>
          </cell>
          <cell r="E257" t="str">
            <v>주</v>
          </cell>
          <cell r="F257">
            <v>730000</v>
          </cell>
          <cell r="G257">
            <v>803000</v>
          </cell>
          <cell r="I257">
            <v>0</v>
          </cell>
          <cell r="J257">
            <v>730000</v>
          </cell>
          <cell r="K257">
            <v>803000</v>
          </cell>
          <cell r="M257">
            <v>0</v>
          </cell>
        </row>
        <row r="258">
          <cell r="D258">
            <v>1.25</v>
          </cell>
          <cell r="E258" t="str">
            <v>인</v>
          </cell>
          <cell r="F258">
            <v>50321</v>
          </cell>
          <cell r="G258">
            <v>62901</v>
          </cell>
          <cell r="H258">
            <v>50321</v>
          </cell>
          <cell r="I258">
            <v>62901</v>
          </cell>
          <cell r="K258">
            <v>0</v>
          </cell>
          <cell r="M258">
            <v>0</v>
          </cell>
        </row>
        <row r="259">
          <cell r="D259">
            <v>0.76</v>
          </cell>
          <cell r="E259" t="str">
            <v>인</v>
          </cell>
          <cell r="F259">
            <v>34098</v>
          </cell>
          <cell r="G259">
            <v>25914</v>
          </cell>
          <cell r="H259">
            <v>34098</v>
          </cell>
          <cell r="I259">
            <v>25914</v>
          </cell>
          <cell r="K259">
            <v>0</v>
          </cell>
          <cell r="M259">
            <v>0</v>
          </cell>
        </row>
        <row r="260">
          <cell r="C260" t="str">
            <v>느티나무H4.5xR20</v>
          </cell>
          <cell r="G260">
            <v>891815</v>
          </cell>
          <cell r="I260">
            <v>88815</v>
          </cell>
          <cell r="K260">
            <v>803000</v>
          </cell>
          <cell r="M260">
            <v>0</v>
          </cell>
        </row>
        <row r="262">
          <cell r="D262" t="str">
            <v>H4.0xR15</v>
          </cell>
          <cell r="F262" t="str">
            <v>주당</v>
          </cell>
        </row>
        <row r="263">
          <cell r="D263">
            <v>1.1000000000000001</v>
          </cell>
          <cell r="E263" t="str">
            <v>주</v>
          </cell>
          <cell r="F263">
            <v>364000</v>
          </cell>
          <cell r="G263">
            <v>400400</v>
          </cell>
          <cell r="I263">
            <v>0</v>
          </cell>
          <cell r="J263">
            <v>364000</v>
          </cell>
          <cell r="K263">
            <v>400400</v>
          </cell>
          <cell r="M263">
            <v>0</v>
          </cell>
        </row>
        <row r="264">
          <cell r="D264">
            <v>0.87</v>
          </cell>
          <cell r="E264" t="str">
            <v>인</v>
          </cell>
          <cell r="F264">
            <v>50321</v>
          </cell>
          <cell r="G264">
            <v>43779</v>
          </cell>
          <cell r="H264">
            <v>50321</v>
          </cell>
          <cell r="I264">
            <v>43779</v>
          </cell>
          <cell r="K264">
            <v>0</v>
          </cell>
          <cell r="M264">
            <v>0</v>
          </cell>
        </row>
        <row r="265">
          <cell r="D265">
            <v>0.52</v>
          </cell>
          <cell r="E265" t="str">
            <v>인</v>
          </cell>
          <cell r="F265">
            <v>34098</v>
          </cell>
          <cell r="G265">
            <v>17730</v>
          </cell>
          <cell r="H265">
            <v>34098</v>
          </cell>
          <cell r="I265">
            <v>17730</v>
          </cell>
          <cell r="K265">
            <v>0</v>
          </cell>
          <cell r="M265">
            <v>0</v>
          </cell>
        </row>
        <row r="266">
          <cell r="C266" t="str">
            <v>느티나무H4.0xR15</v>
          </cell>
          <cell r="G266">
            <v>461909</v>
          </cell>
          <cell r="I266">
            <v>61509</v>
          </cell>
          <cell r="K266">
            <v>400400</v>
          </cell>
          <cell r="M266">
            <v>0</v>
          </cell>
        </row>
        <row r="268">
          <cell r="D268" t="str">
            <v>H4.0xR8</v>
          </cell>
          <cell r="F268" t="str">
            <v>주당</v>
          </cell>
        </row>
        <row r="269">
          <cell r="D269">
            <v>1.1000000000000001</v>
          </cell>
          <cell r="E269" t="str">
            <v>주</v>
          </cell>
          <cell r="F269">
            <v>65700</v>
          </cell>
          <cell r="G269">
            <v>72270</v>
          </cell>
          <cell r="I269">
            <v>0</v>
          </cell>
          <cell r="J269">
            <v>65700</v>
          </cell>
          <cell r="K269">
            <v>72270</v>
          </cell>
          <cell r="M269">
            <v>0</v>
          </cell>
        </row>
        <row r="270">
          <cell r="D270">
            <v>0.37</v>
          </cell>
          <cell r="E270" t="str">
            <v>인</v>
          </cell>
          <cell r="F270">
            <v>50321</v>
          </cell>
          <cell r="G270">
            <v>18618</v>
          </cell>
          <cell r="H270">
            <v>50321</v>
          </cell>
          <cell r="I270">
            <v>18618</v>
          </cell>
          <cell r="K270">
            <v>0</v>
          </cell>
          <cell r="M270">
            <v>0</v>
          </cell>
        </row>
        <row r="271">
          <cell r="D271">
            <v>0.22</v>
          </cell>
          <cell r="E271" t="str">
            <v>인</v>
          </cell>
          <cell r="F271">
            <v>34098</v>
          </cell>
          <cell r="G271">
            <v>7501</v>
          </cell>
          <cell r="H271">
            <v>34098</v>
          </cell>
          <cell r="I271">
            <v>7501</v>
          </cell>
          <cell r="K271">
            <v>0</v>
          </cell>
          <cell r="M271">
            <v>0</v>
          </cell>
        </row>
        <row r="272">
          <cell r="C272" t="str">
            <v>느티나무H4.0xR8</v>
          </cell>
          <cell r="G272">
            <v>98389</v>
          </cell>
          <cell r="I272">
            <v>26119</v>
          </cell>
          <cell r="K272">
            <v>72270</v>
          </cell>
          <cell r="M272">
            <v>0</v>
          </cell>
        </row>
        <row r="274">
          <cell r="D274" t="str">
            <v>H3.0xR10</v>
          </cell>
          <cell r="F274" t="str">
            <v>주당</v>
          </cell>
        </row>
        <row r="275">
          <cell r="D275">
            <v>1.1000000000000001</v>
          </cell>
          <cell r="E275" t="str">
            <v>주</v>
          </cell>
          <cell r="F275">
            <v>172000</v>
          </cell>
          <cell r="G275">
            <v>189200</v>
          </cell>
          <cell r="I275">
            <v>0</v>
          </cell>
          <cell r="J275">
            <v>172000</v>
          </cell>
          <cell r="K275">
            <v>189200</v>
          </cell>
          <cell r="M275">
            <v>0</v>
          </cell>
        </row>
        <row r="276">
          <cell r="D276">
            <v>0.51</v>
          </cell>
          <cell r="E276" t="str">
            <v>인</v>
          </cell>
          <cell r="F276">
            <v>50321</v>
          </cell>
          <cell r="G276">
            <v>25663</v>
          </cell>
          <cell r="H276">
            <v>50321</v>
          </cell>
          <cell r="I276">
            <v>25663</v>
          </cell>
          <cell r="K276">
            <v>0</v>
          </cell>
          <cell r="M276">
            <v>0</v>
          </cell>
        </row>
        <row r="277">
          <cell r="D277">
            <v>0.3</v>
          </cell>
          <cell r="E277" t="str">
            <v>인</v>
          </cell>
          <cell r="F277">
            <v>34098</v>
          </cell>
          <cell r="G277">
            <v>10229</v>
          </cell>
          <cell r="H277">
            <v>34098</v>
          </cell>
          <cell r="I277">
            <v>10229</v>
          </cell>
          <cell r="K277">
            <v>0</v>
          </cell>
          <cell r="M277">
            <v>0</v>
          </cell>
        </row>
        <row r="278">
          <cell r="C278" t="str">
            <v>대왕참나무H3.0xR10</v>
          </cell>
          <cell r="G278">
            <v>225092</v>
          </cell>
          <cell r="I278">
            <v>35892</v>
          </cell>
          <cell r="K278">
            <v>189200</v>
          </cell>
          <cell r="M278">
            <v>0</v>
          </cell>
        </row>
        <row r="280">
          <cell r="D280" t="str">
            <v>H3.0xR8</v>
          </cell>
          <cell r="F280" t="str">
            <v>주당</v>
          </cell>
        </row>
        <row r="281">
          <cell r="D281">
            <v>1.1000000000000001</v>
          </cell>
          <cell r="E281" t="str">
            <v>주</v>
          </cell>
          <cell r="F281">
            <v>116000</v>
          </cell>
          <cell r="G281">
            <v>127600</v>
          </cell>
          <cell r="I281">
            <v>0</v>
          </cell>
          <cell r="J281">
            <v>116000</v>
          </cell>
          <cell r="K281">
            <v>127600</v>
          </cell>
          <cell r="M281">
            <v>0</v>
          </cell>
        </row>
        <row r="282">
          <cell r="D282">
            <v>0.37</v>
          </cell>
          <cell r="E282" t="str">
            <v>인</v>
          </cell>
          <cell r="F282">
            <v>50321</v>
          </cell>
          <cell r="G282">
            <v>18618</v>
          </cell>
          <cell r="H282">
            <v>50321</v>
          </cell>
          <cell r="I282">
            <v>18618</v>
          </cell>
          <cell r="K282">
            <v>0</v>
          </cell>
          <cell r="M282">
            <v>0</v>
          </cell>
        </row>
        <row r="283">
          <cell r="D283">
            <v>0.22</v>
          </cell>
          <cell r="E283" t="str">
            <v>인</v>
          </cell>
          <cell r="F283">
            <v>34098</v>
          </cell>
          <cell r="G283">
            <v>7501</v>
          </cell>
          <cell r="H283">
            <v>34098</v>
          </cell>
          <cell r="I283">
            <v>7501</v>
          </cell>
          <cell r="K283">
            <v>0</v>
          </cell>
          <cell r="M283">
            <v>0</v>
          </cell>
        </row>
        <row r="284">
          <cell r="C284" t="str">
            <v>대왕참나무H3.0xR8</v>
          </cell>
          <cell r="G284">
            <v>153719</v>
          </cell>
          <cell r="I284">
            <v>26119</v>
          </cell>
          <cell r="K284">
            <v>127600</v>
          </cell>
          <cell r="M284">
            <v>0</v>
          </cell>
        </row>
        <row r="286">
          <cell r="D286" t="str">
            <v>H4.0xR15</v>
          </cell>
          <cell r="F286" t="str">
            <v>주당</v>
          </cell>
        </row>
        <row r="287">
          <cell r="D287">
            <v>1.1000000000000001</v>
          </cell>
          <cell r="E287" t="str">
            <v>주</v>
          </cell>
          <cell r="F287">
            <v>430000</v>
          </cell>
          <cell r="G287">
            <v>473000</v>
          </cell>
          <cell r="I287">
            <v>0</v>
          </cell>
          <cell r="J287">
            <v>430000</v>
          </cell>
          <cell r="K287">
            <v>473000</v>
          </cell>
          <cell r="M287">
            <v>0</v>
          </cell>
        </row>
        <row r="288">
          <cell r="D288">
            <v>0.87</v>
          </cell>
          <cell r="E288" t="str">
            <v>인</v>
          </cell>
          <cell r="F288">
            <v>50321</v>
          </cell>
          <cell r="G288">
            <v>43779</v>
          </cell>
          <cell r="H288">
            <v>50321</v>
          </cell>
          <cell r="I288">
            <v>43779</v>
          </cell>
          <cell r="K288">
            <v>0</v>
          </cell>
          <cell r="M288">
            <v>0</v>
          </cell>
        </row>
        <row r="289">
          <cell r="D289">
            <v>0.52</v>
          </cell>
          <cell r="E289" t="str">
            <v>인</v>
          </cell>
          <cell r="F289">
            <v>34098</v>
          </cell>
          <cell r="G289">
            <v>17730</v>
          </cell>
          <cell r="H289">
            <v>34098</v>
          </cell>
          <cell r="I289">
            <v>17730</v>
          </cell>
          <cell r="K289">
            <v>0</v>
          </cell>
          <cell r="M289">
            <v>0</v>
          </cell>
        </row>
        <row r="290">
          <cell r="C290" t="str">
            <v>대추나무H4.0xR15</v>
          </cell>
          <cell r="G290">
            <v>534509</v>
          </cell>
          <cell r="I290">
            <v>61509</v>
          </cell>
          <cell r="K290">
            <v>473000</v>
          </cell>
          <cell r="M290">
            <v>0</v>
          </cell>
        </row>
        <row r="292">
          <cell r="D292" t="str">
            <v>H2.5xR6</v>
          </cell>
          <cell r="F292" t="str">
            <v>주당</v>
          </cell>
        </row>
        <row r="293">
          <cell r="D293">
            <v>1.1000000000000001</v>
          </cell>
          <cell r="E293" t="str">
            <v>주</v>
          </cell>
          <cell r="F293">
            <v>34600</v>
          </cell>
          <cell r="G293">
            <v>38060</v>
          </cell>
          <cell r="I293">
            <v>0</v>
          </cell>
          <cell r="J293">
            <v>34600</v>
          </cell>
          <cell r="K293">
            <v>38060</v>
          </cell>
          <cell r="M293">
            <v>0</v>
          </cell>
        </row>
        <row r="294">
          <cell r="D294">
            <v>0.23</v>
          </cell>
          <cell r="E294" t="str">
            <v>인</v>
          </cell>
          <cell r="F294">
            <v>50321</v>
          </cell>
          <cell r="G294">
            <v>11573</v>
          </cell>
          <cell r="H294">
            <v>50321</v>
          </cell>
          <cell r="I294">
            <v>11573</v>
          </cell>
          <cell r="K294">
            <v>0</v>
          </cell>
          <cell r="M294">
            <v>0</v>
          </cell>
        </row>
        <row r="295">
          <cell r="D295">
            <v>0.14000000000000001</v>
          </cell>
          <cell r="E295" t="str">
            <v>인</v>
          </cell>
          <cell r="F295">
            <v>34098</v>
          </cell>
          <cell r="G295">
            <v>4773</v>
          </cell>
          <cell r="H295">
            <v>34098</v>
          </cell>
          <cell r="I295">
            <v>4773</v>
          </cell>
          <cell r="K295">
            <v>0</v>
          </cell>
          <cell r="M295">
            <v>0</v>
          </cell>
        </row>
        <row r="296">
          <cell r="C296" t="str">
            <v>대추나무H2.5xR6</v>
          </cell>
          <cell r="G296">
            <v>54406</v>
          </cell>
          <cell r="I296">
            <v>16346</v>
          </cell>
          <cell r="K296">
            <v>38060</v>
          </cell>
          <cell r="M296">
            <v>0</v>
          </cell>
        </row>
        <row r="298">
          <cell r="D298" t="str">
            <v>H3.0xR6</v>
          </cell>
          <cell r="F298" t="str">
            <v>주당</v>
          </cell>
        </row>
        <row r="299">
          <cell r="D299">
            <v>1.1000000000000001</v>
          </cell>
          <cell r="E299" t="str">
            <v>주</v>
          </cell>
          <cell r="F299">
            <v>47800</v>
          </cell>
          <cell r="G299">
            <v>52580</v>
          </cell>
          <cell r="I299">
            <v>0</v>
          </cell>
          <cell r="J299">
            <v>47800</v>
          </cell>
          <cell r="K299">
            <v>52580</v>
          </cell>
          <cell r="M299">
            <v>0</v>
          </cell>
        </row>
        <row r="300">
          <cell r="D300">
            <v>0.23</v>
          </cell>
          <cell r="E300" t="str">
            <v>인</v>
          </cell>
          <cell r="F300">
            <v>50321</v>
          </cell>
          <cell r="G300">
            <v>11573</v>
          </cell>
          <cell r="H300">
            <v>50321</v>
          </cell>
          <cell r="I300">
            <v>11573</v>
          </cell>
          <cell r="K300">
            <v>0</v>
          </cell>
          <cell r="M300">
            <v>0</v>
          </cell>
        </row>
        <row r="301">
          <cell r="D301">
            <v>0.14000000000000001</v>
          </cell>
          <cell r="E301" t="str">
            <v>인</v>
          </cell>
          <cell r="F301">
            <v>34098</v>
          </cell>
          <cell r="G301">
            <v>4773</v>
          </cell>
          <cell r="H301">
            <v>34098</v>
          </cell>
          <cell r="I301">
            <v>4773</v>
          </cell>
          <cell r="K301">
            <v>0</v>
          </cell>
          <cell r="M301">
            <v>0</v>
          </cell>
        </row>
        <row r="302">
          <cell r="C302" t="str">
            <v>때죽나무H3.0xR6</v>
          </cell>
          <cell r="G302">
            <v>68926</v>
          </cell>
          <cell r="I302">
            <v>16346</v>
          </cell>
          <cell r="K302">
            <v>52580</v>
          </cell>
          <cell r="M302">
            <v>0</v>
          </cell>
        </row>
        <row r="304">
          <cell r="D304" t="str">
            <v>H2.5xR5</v>
          </cell>
          <cell r="F304" t="str">
            <v>주당</v>
          </cell>
        </row>
        <row r="305">
          <cell r="D305">
            <v>1.1000000000000001</v>
          </cell>
          <cell r="E305" t="str">
            <v>주</v>
          </cell>
          <cell r="F305">
            <v>40000</v>
          </cell>
          <cell r="G305">
            <v>44000</v>
          </cell>
          <cell r="I305">
            <v>0</v>
          </cell>
          <cell r="J305">
            <v>40000</v>
          </cell>
          <cell r="K305">
            <v>44000</v>
          </cell>
          <cell r="M305">
            <v>0</v>
          </cell>
        </row>
        <row r="306">
          <cell r="D306">
            <v>0.17</v>
          </cell>
          <cell r="E306" t="str">
            <v>인</v>
          </cell>
          <cell r="F306">
            <v>50321</v>
          </cell>
          <cell r="G306">
            <v>8554</v>
          </cell>
          <cell r="H306">
            <v>50321</v>
          </cell>
          <cell r="I306">
            <v>8554</v>
          </cell>
          <cell r="K306">
            <v>0</v>
          </cell>
          <cell r="M306">
            <v>0</v>
          </cell>
        </row>
        <row r="307">
          <cell r="D307">
            <v>0.1</v>
          </cell>
          <cell r="E307" t="str">
            <v>인</v>
          </cell>
          <cell r="F307">
            <v>34098</v>
          </cell>
          <cell r="G307">
            <v>3409</v>
          </cell>
          <cell r="H307">
            <v>34098</v>
          </cell>
          <cell r="I307">
            <v>3409</v>
          </cell>
          <cell r="K307">
            <v>0</v>
          </cell>
          <cell r="M307">
            <v>0</v>
          </cell>
        </row>
        <row r="308">
          <cell r="C308" t="str">
            <v>때죽나무H2.5xR5</v>
          </cell>
          <cell r="G308">
            <v>55963</v>
          </cell>
          <cell r="I308">
            <v>11963</v>
          </cell>
          <cell r="K308">
            <v>44000</v>
          </cell>
          <cell r="M308">
            <v>0</v>
          </cell>
        </row>
        <row r="310">
          <cell r="D310" t="str">
            <v>H3.5xR12</v>
          </cell>
          <cell r="F310" t="str">
            <v>주당</v>
          </cell>
        </row>
        <row r="311">
          <cell r="D311">
            <v>1.1000000000000001</v>
          </cell>
          <cell r="E311" t="str">
            <v>주</v>
          </cell>
          <cell r="F311">
            <v>220000</v>
          </cell>
          <cell r="G311">
            <v>242000</v>
          </cell>
          <cell r="I311">
            <v>0</v>
          </cell>
          <cell r="J311">
            <v>220000</v>
          </cell>
          <cell r="K311">
            <v>242000</v>
          </cell>
          <cell r="M311">
            <v>0</v>
          </cell>
        </row>
        <row r="312">
          <cell r="D312">
            <v>0.65</v>
          </cell>
          <cell r="E312" t="str">
            <v>인</v>
          </cell>
          <cell r="F312">
            <v>50321</v>
          </cell>
          <cell r="G312">
            <v>32708</v>
          </cell>
          <cell r="H312">
            <v>50321</v>
          </cell>
          <cell r="I312">
            <v>32708</v>
          </cell>
          <cell r="K312">
            <v>0</v>
          </cell>
          <cell r="M312">
            <v>0</v>
          </cell>
        </row>
        <row r="313">
          <cell r="D313">
            <v>0.39</v>
          </cell>
          <cell r="E313" t="str">
            <v>인</v>
          </cell>
          <cell r="F313">
            <v>34098</v>
          </cell>
          <cell r="G313">
            <v>13298</v>
          </cell>
          <cell r="H313">
            <v>34098</v>
          </cell>
          <cell r="I313">
            <v>13298</v>
          </cell>
          <cell r="K313">
            <v>0</v>
          </cell>
          <cell r="M313">
            <v>0</v>
          </cell>
        </row>
        <row r="314">
          <cell r="C314" t="str">
            <v>루브라참나무H3.5xR12</v>
          </cell>
          <cell r="G314">
            <v>288006</v>
          </cell>
          <cell r="I314">
            <v>46006</v>
          </cell>
          <cell r="K314">
            <v>242000</v>
          </cell>
          <cell r="M314">
            <v>0</v>
          </cell>
        </row>
        <row r="316">
          <cell r="D316" t="str">
            <v>H3.0xR10</v>
          </cell>
          <cell r="F316" t="str">
            <v>주당</v>
          </cell>
        </row>
        <row r="317">
          <cell r="D317">
            <v>1.1000000000000001</v>
          </cell>
          <cell r="E317" t="str">
            <v>주</v>
          </cell>
          <cell r="F317">
            <v>167000</v>
          </cell>
          <cell r="G317">
            <v>183700</v>
          </cell>
          <cell r="I317">
            <v>0</v>
          </cell>
          <cell r="J317">
            <v>167000</v>
          </cell>
          <cell r="K317">
            <v>183700</v>
          </cell>
          <cell r="M317">
            <v>0</v>
          </cell>
        </row>
        <row r="318">
          <cell r="D318">
            <v>0.51</v>
          </cell>
          <cell r="E318" t="str">
            <v>인</v>
          </cell>
          <cell r="F318">
            <v>50321</v>
          </cell>
          <cell r="G318">
            <v>25663</v>
          </cell>
          <cell r="H318">
            <v>50321</v>
          </cell>
          <cell r="I318">
            <v>25663</v>
          </cell>
          <cell r="K318">
            <v>0</v>
          </cell>
          <cell r="M318">
            <v>0</v>
          </cell>
        </row>
        <row r="319">
          <cell r="D319">
            <v>0.3</v>
          </cell>
          <cell r="E319" t="str">
            <v>인</v>
          </cell>
          <cell r="F319">
            <v>34098</v>
          </cell>
          <cell r="G319">
            <v>10229</v>
          </cell>
          <cell r="H319">
            <v>34098</v>
          </cell>
          <cell r="I319">
            <v>10229</v>
          </cell>
          <cell r="K319">
            <v>0</v>
          </cell>
          <cell r="M319">
            <v>0</v>
          </cell>
        </row>
        <row r="320">
          <cell r="C320" t="str">
            <v>루브라참나무H3.0xR10</v>
          </cell>
          <cell r="G320">
            <v>219592</v>
          </cell>
          <cell r="I320">
            <v>35892</v>
          </cell>
          <cell r="K320">
            <v>183700</v>
          </cell>
          <cell r="M320">
            <v>0</v>
          </cell>
        </row>
        <row r="322">
          <cell r="D322" t="str">
            <v>H3.0xR8</v>
          </cell>
          <cell r="F322" t="str">
            <v>주당</v>
          </cell>
        </row>
        <row r="323">
          <cell r="D323">
            <v>1.1000000000000001</v>
          </cell>
          <cell r="E323" t="str">
            <v>주</v>
          </cell>
          <cell r="F323">
            <v>105000</v>
          </cell>
          <cell r="G323">
            <v>115500</v>
          </cell>
          <cell r="I323">
            <v>0</v>
          </cell>
          <cell r="J323">
            <v>105000</v>
          </cell>
          <cell r="K323">
            <v>115500</v>
          </cell>
          <cell r="M323">
            <v>0</v>
          </cell>
        </row>
        <row r="324">
          <cell r="D324">
            <v>0.37</v>
          </cell>
          <cell r="E324" t="str">
            <v>인</v>
          </cell>
          <cell r="F324">
            <v>50321</v>
          </cell>
          <cell r="G324">
            <v>18618</v>
          </cell>
          <cell r="H324">
            <v>50321</v>
          </cell>
          <cell r="I324">
            <v>18618</v>
          </cell>
          <cell r="K324">
            <v>0</v>
          </cell>
          <cell r="M324">
            <v>0</v>
          </cell>
        </row>
        <row r="325">
          <cell r="D325">
            <v>0.22</v>
          </cell>
          <cell r="E325" t="str">
            <v>인</v>
          </cell>
          <cell r="F325">
            <v>34098</v>
          </cell>
          <cell r="G325">
            <v>7501</v>
          </cell>
          <cell r="H325">
            <v>34098</v>
          </cell>
          <cell r="I325">
            <v>7501</v>
          </cell>
          <cell r="K325">
            <v>0</v>
          </cell>
          <cell r="M325">
            <v>0</v>
          </cell>
        </row>
        <row r="326">
          <cell r="C326" t="str">
            <v>루브라참나무H3.0xR8</v>
          </cell>
          <cell r="G326">
            <v>141619</v>
          </cell>
          <cell r="I326">
            <v>26119</v>
          </cell>
          <cell r="K326">
            <v>115500</v>
          </cell>
          <cell r="M326">
            <v>0</v>
          </cell>
        </row>
        <row r="328">
          <cell r="D328" t="str">
            <v>H2.5xR5</v>
          </cell>
          <cell r="F328" t="str">
            <v>주당</v>
          </cell>
        </row>
        <row r="329">
          <cell r="D329">
            <v>1.1000000000000001</v>
          </cell>
          <cell r="E329" t="str">
            <v>주</v>
          </cell>
          <cell r="F329">
            <v>32200</v>
          </cell>
          <cell r="G329">
            <v>35420</v>
          </cell>
          <cell r="I329">
            <v>0</v>
          </cell>
          <cell r="J329">
            <v>32200</v>
          </cell>
          <cell r="K329">
            <v>35420</v>
          </cell>
          <cell r="M329">
            <v>0</v>
          </cell>
        </row>
        <row r="330">
          <cell r="D330">
            <v>0.17</v>
          </cell>
          <cell r="E330" t="str">
            <v>인</v>
          </cell>
          <cell r="F330">
            <v>50321</v>
          </cell>
          <cell r="G330">
            <v>8554</v>
          </cell>
          <cell r="H330">
            <v>50321</v>
          </cell>
          <cell r="I330">
            <v>8554</v>
          </cell>
          <cell r="K330">
            <v>0</v>
          </cell>
          <cell r="M330">
            <v>0</v>
          </cell>
        </row>
        <row r="331">
          <cell r="D331">
            <v>0.1</v>
          </cell>
          <cell r="E331" t="str">
            <v>인</v>
          </cell>
          <cell r="F331">
            <v>34098</v>
          </cell>
          <cell r="G331">
            <v>3409</v>
          </cell>
          <cell r="H331">
            <v>34098</v>
          </cell>
          <cell r="I331">
            <v>3409</v>
          </cell>
          <cell r="K331">
            <v>0</v>
          </cell>
          <cell r="M331">
            <v>0</v>
          </cell>
        </row>
        <row r="332">
          <cell r="C332" t="str">
            <v>마가목H2.5xR5</v>
          </cell>
          <cell r="G332">
            <v>47383</v>
          </cell>
          <cell r="I332">
            <v>11963</v>
          </cell>
          <cell r="K332">
            <v>35420</v>
          </cell>
          <cell r="M332">
            <v>0</v>
          </cell>
        </row>
        <row r="334">
          <cell r="D334" t="str">
            <v>H3.0xR8</v>
          </cell>
          <cell r="F334" t="str">
            <v>주당</v>
          </cell>
        </row>
        <row r="335">
          <cell r="D335">
            <v>1.1000000000000001</v>
          </cell>
          <cell r="E335" t="str">
            <v>주</v>
          </cell>
          <cell r="F335">
            <v>35700</v>
          </cell>
          <cell r="G335">
            <v>39270</v>
          </cell>
          <cell r="I335">
            <v>0</v>
          </cell>
          <cell r="J335">
            <v>35700</v>
          </cell>
          <cell r="K335">
            <v>39270</v>
          </cell>
          <cell r="M335">
            <v>0</v>
          </cell>
        </row>
        <row r="336">
          <cell r="D336">
            <v>0.37</v>
          </cell>
          <cell r="E336" t="str">
            <v>인</v>
          </cell>
          <cell r="F336">
            <v>50321</v>
          </cell>
          <cell r="G336">
            <v>18618</v>
          </cell>
          <cell r="H336">
            <v>50321</v>
          </cell>
          <cell r="I336">
            <v>18618</v>
          </cell>
          <cell r="K336">
            <v>0</v>
          </cell>
          <cell r="M336">
            <v>0</v>
          </cell>
        </row>
        <row r="337">
          <cell r="D337">
            <v>0.22</v>
          </cell>
          <cell r="E337" t="str">
            <v>인</v>
          </cell>
          <cell r="F337">
            <v>34098</v>
          </cell>
          <cell r="G337">
            <v>7501</v>
          </cell>
          <cell r="H337">
            <v>34098</v>
          </cell>
          <cell r="I337">
            <v>7501</v>
          </cell>
          <cell r="K337">
            <v>0</v>
          </cell>
          <cell r="M337">
            <v>0</v>
          </cell>
        </row>
        <row r="338">
          <cell r="C338" t="str">
            <v>매화나무H3.0xR8</v>
          </cell>
          <cell r="G338">
            <v>65389</v>
          </cell>
          <cell r="I338">
            <v>26119</v>
          </cell>
          <cell r="K338">
            <v>39270</v>
          </cell>
          <cell r="M338">
            <v>0</v>
          </cell>
        </row>
        <row r="340">
          <cell r="D340" t="str">
            <v>H5.0xB12</v>
          </cell>
          <cell r="F340" t="str">
            <v>주당</v>
          </cell>
        </row>
        <row r="341">
          <cell r="D341">
            <v>1.1000000000000001</v>
          </cell>
          <cell r="E341" t="str">
            <v>주</v>
          </cell>
          <cell r="F341">
            <v>202000</v>
          </cell>
          <cell r="G341">
            <v>222200</v>
          </cell>
          <cell r="I341">
            <v>0</v>
          </cell>
          <cell r="J341">
            <v>202000</v>
          </cell>
          <cell r="K341">
            <v>222200</v>
          </cell>
          <cell r="M341">
            <v>0</v>
          </cell>
        </row>
        <row r="342">
          <cell r="D342">
            <v>0.86</v>
          </cell>
          <cell r="E342" t="str">
            <v>인</v>
          </cell>
          <cell r="F342">
            <v>50321</v>
          </cell>
          <cell r="G342">
            <v>43276</v>
          </cell>
          <cell r="H342">
            <v>50321</v>
          </cell>
          <cell r="I342">
            <v>43276</v>
          </cell>
          <cell r="K342">
            <v>0</v>
          </cell>
          <cell r="M342">
            <v>0</v>
          </cell>
        </row>
        <row r="343">
          <cell r="D343">
            <v>0.5</v>
          </cell>
          <cell r="E343" t="str">
            <v>인</v>
          </cell>
          <cell r="F343">
            <v>34098</v>
          </cell>
          <cell r="G343">
            <v>17049</v>
          </cell>
          <cell r="H343">
            <v>34098</v>
          </cell>
          <cell r="I343">
            <v>17049</v>
          </cell>
          <cell r="K343">
            <v>0</v>
          </cell>
          <cell r="M343">
            <v>0</v>
          </cell>
        </row>
        <row r="344">
          <cell r="C344" t="str">
            <v>메타세콰이아H5.0xB12</v>
          </cell>
          <cell r="G344">
            <v>282525</v>
          </cell>
          <cell r="I344">
            <v>60325</v>
          </cell>
          <cell r="K344">
            <v>222200</v>
          </cell>
          <cell r="M344">
            <v>0</v>
          </cell>
        </row>
        <row r="346">
          <cell r="D346" t="str">
            <v>H3.5xB8</v>
          </cell>
          <cell r="F346" t="str">
            <v>주당</v>
          </cell>
        </row>
        <row r="347">
          <cell r="D347">
            <v>1.1000000000000001</v>
          </cell>
          <cell r="E347" t="str">
            <v>주</v>
          </cell>
          <cell r="F347">
            <v>83400</v>
          </cell>
          <cell r="G347">
            <v>91740</v>
          </cell>
          <cell r="I347">
            <v>0</v>
          </cell>
          <cell r="J347">
            <v>83400</v>
          </cell>
          <cell r="K347">
            <v>91740</v>
          </cell>
          <cell r="M347">
            <v>0</v>
          </cell>
        </row>
        <row r="348">
          <cell r="D348">
            <v>0.5</v>
          </cell>
          <cell r="E348" t="str">
            <v>인</v>
          </cell>
          <cell r="F348">
            <v>50321</v>
          </cell>
          <cell r="G348">
            <v>25160</v>
          </cell>
          <cell r="H348">
            <v>50321</v>
          </cell>
          <cell r="I348">
            <v>25160</v>
          </cell>
          <cell r="K348">
            <v>0</v>
          </cell>
          <cell r="M348">
            <v>0</v>
          </cell>
        </row>
        <row r="349">
          <cell r="D349">
            <v>0.28999999999999998</v>
          </cell>
          <cell r="E349" t="str">
            <v>인</v>
          </cell>
          <cell r="F349">
            <v>34098</v>
          </cell>
          <cell r="G349">
            <v>9888</v>
          </cell>
          <cell r="H349">
            <v>34098</v>
          </cell>
          <cell r="I349">
            <v>9888</v>
          </cell>
          <cell r="K349">
            <v>0</v>
          </cell>
          <cell r="M349">
            <v>0</v>
          </cell>
        </row>
        <row r="350">
          <cell r="C350" t="str">
            <v>낙우송H3.5xB8</v>
          </cell>
          <cell r="G350">
            <v>126788</v>
          </cell>
          <cell r="I350">
            <v>35048</v>
          </cell>
          <cell r="K350">
            <v>91740</v>
          </cell>
          <cell r="M350">
            <v>0</v>
          </cell>
        </row>
        <row r="352">
          <cell r="D352" t="str">
            <v>H3.5xB6</v>
          </cell>
          <cell r="F352" t="str">
            <v>주당</v>
          </cell>
        </row>
        <row r="353">
          <cell r="D353">
            <v>1.1000000000000001</v>
          </cell>
          <cell r="E353" t="str">
            <v>주</v>
          </cell>
          <cell r="F353">
            <v>43500</v>
          </cell>
          <cell r="G353">
            <v>47850</v>
          </cell>
          <cell r="I353">
            <v>0</v>
          </cell>
          <cell r="J353">
            <v>43500</v>
          </cell>
          <cell r="K353">
            <v>47850</v>
          </cell>
          <cell r="M353">
            <v>0</v>
          </cell>
        </row>
        <row r="354">
          <cell r="D354">
            <v>0.32</v>
          </cell>
          <cell r="E354" t="str">
            <v>인</v>
          </cell>
          <cell r="F354">
            <v>50321</v>
          </cell>
          <cell r="G354">
            <v>16102</v>
          </cell>
          <cell r="H354">
            <v>50321</v>
          </cell>
          <cell r="I354">
            <v>16102</v>
          </cell>
          <cell r="K354">
            <v>0</v>
          </cell>
          <cell r="M354">
            <v>0</v>
          </cell>
        </row>
        <row r="355">
          <cell r="D355">
            <v>0.19</v>
          </cell>
          <cell r="E355" t="str">
            <v>인</v>
          </cell>
          <cell r="F355">
            <v>34098</v>
          </cell>
          <cell r="G355">
            <v>6478</v>
          </cell>
          <cell r="H355">
            <v>34098</v>
          </cell>
          <cell r="I355">
            <v>6478</v>
          </cell>
          <cell r="K355">
            <v>0</v>
          </cell>
          <cell r="M355">
            <v>0</v>
          </cell>
        </row>
        <row r="356">
          <cell r="C356" t="str">
            <v>낙우송H3.5xB6</v>
          </cell>
          <cell r="G356">
            <v>70430</v>
          </cell>
          <cell r="I356">
            <v>22580</v>
          </cell>
          <cell r="K356">
            <v>47850</v>
          </cell>
          <cell r="M356">
            <v>0</v>
          </cell>
        </row>
        <row r="358">
          <cell r="D358" t="str">
            <v>H3.0xB5</v>
          </cell>
          <cell r="F358" t="str">
            <v>주당</v>
          </cell>
        </row>
        <row r="359">
          <cell r="D359">
            <v>1.1000000000000001</v>
          </cell>
          <cell r="E359" t="str">
            <v>주</v>
          </cell>
          <cell r="F359">
            <v>24600</v>
          </cell>
          <cell r="G359">
            <v>27060</v>
          </cell>
          <cell r="I359">
            <v>0</v>
          </cell>
          <cell r="J359">
            <v>24600</v>
          </cell>
          <cell r="K359">
            <v>27060</v>
          </cell>
          <cell r="M359">
            <v>0</v>
          </cell>
        </row>
        <row r="360">
          <cell r="D360">
            <v>0.23</v>
          </cell>
          <cell r="E360" t="str">
            <v>인</v>
          </cell>
          <cell r="F360">
            <v>50321</v>
          </cell>
          <cell r="G360">
            <v>11573</v>
          </cell>
          <cell r="H360">
            <v>50321</v>
          </cell>
          <cell r="I360">
            <v>11573</v>
          </cell>
          <cell r="K360">
            <v>0</v>
          </cell>
          <cell r="M360">
            <v>0</v>
          </cell>
        </row>
        <row r="361">
          <cell r="D361">
            <v>0.14000000000000001</v>
          </cell>
          <cell r="E361" t="str">
            <v>인</v>
          </cell>
          <cell r="F361">
            <v>34098</v>
          </cell>
          <cell r="G361">
            <v>4773</v>
          </cell>
          <cell r="H361">
            <v>34098</v>
          </cell>
          <cell r="I361">
            <v>4773</v>
          </cell>
          <cell r="K361">
            <v>0</v>
          </cell>
          <cell r="M361">
            <v>0</v>
          </cell>
        </row>
        <row r="362">
          <cell r="C362" t="str">
            <v>낙우송H3.0xB5</v>
          </cell>
          <cell r="G362">
            <v>43406</v>
          </cell>
          <cell r="I362">
            <v>16346</v>
          </cell>
          <cell r="K362">
            <v>27060</v>
          </cell>
          <cell r="M362">
            <v>0</v>
          </cell>
        </row>
        <row r="364">
          <cell r="D364" t="str">
            <v>H5.0xR45</v>
          </cell>
          <cell r="F364" t="str">
            <v>주당</v>
          </cell>
        </row>
        <row r="365">
          <cell r="D365">
            <v>1.1000000000000001</v>
          </cell>
          <cell r="E365" t="str">
            <v>주</v>
          </cell>
          <cell r="F365">
            <v>2530000</v>
          </cell>
          <cell r="G365">
            <v>2783000</v>
          </cell>
          <cell r="I365">
            <v>0</v>
          </cell>
          <cell r="J365">
            <v>2530000</v>
          </cell>
          <cell r="K365">
            <v>2783000</v>
          </cell>
          <cell r="M365">
            <v>0</v>
          </cell>
        </row>
        <row r="366">
          <cell r="D366">
            <v>2.5099999999999998</v>
          </cell>
          <cell r="E366" t="str">
            <v>인</v>
          </cell>
          <cell r="F366">
            <v>50321</v>
          </cell>
          <cell r="G366">
            <v>126305</v>
          </cell>
          <cell r="H366">
            <v>50321</v>
          </cell>
          <cell r="I366">
            <v>126305</v>
          </cell>
          <cell r="K366">
            <v>0</v>
          </cell>
          <cell r="M366">
            <v>0</v>
          </cell>
        </row>
        <row r="367">
          <cell r="D367">
            <v>1.6</v>
          </cell>
          <cell r="E367" t="str">
            <v>인</v>
          </cell>
          <cell r="F367">
            <v>34098</v>
          </cell>
          <cell r="G367">
            <v>54556</v>
          </cell>
          <cell r="H367">
            <v>34098</v>
          </cell>
          <cell r="I367">
            <v>54556</v>
          </cell>
          <cell r="K367">
            <v>0</v>
          </cell>
          <cell r="M367">
            <v>0</v>
          </cell>
        </row>
        <row r="368">
          <cell r="C368" t="str">
            <v>상수리나무H5.0xR45</v>
          </cell>
          <cell r="G368">
            <v>2963861</v>
          </cell>
          <cell r="I368">
            <v>180861</v>
          </cell>
          <cell r="K368">
            <v>2783000</v>
          </cell>
          <cell r="M368">
            <v>0</v>
          </cell>
        </row>
        <row r="370">
          <cell r="D370" t="str">
            <v>H3.0xR8</v>
          </cell>
          <cell r="F370" t="str">
            <v>주당</v>
          </cell>
        </row>
        <row r="371">
          <cell r="D371">
            <v>1.1000000000000001</v>
          </cell>
          <cell r="E371" t="str">
            <v>주</v>
          </cell>
          <cell r="F371">
            <v>78700</v>
          </cell>
          <cell r="G371">
            <v>86570</v>
          </cell>
          <cell r="I371">
            <v>0</v>
          </cell>
          <cell r="J371">
            <v>78700</v>
          </cell>
          <cell r="K371">
            <v>86570</v>
          </cell>
          <cell r="M371">
            <v>0</v>
          </cell>
        </row>
        <row r="372">
          <cell r="D372">
            <v>0.37</v>
          </cell>
          <cell r="E372" t="str">
            <v>인</v>
          </cell>
          <cell r="F372">
            <v>50321</v>
          </cell>
          <cell r="G372">
            <v>18618</v>
          </cell>
          <cell r="H372">
            <v>50321</v>
          </cell>
          <cell r="I372">
            <v>18618</v>
          </cell>
          <cell r="K372">
            <v>0</v>
          </cell>
          <cell r="M372">
            <v>0</v>
          </cell>
        </row>
        <row r="373">
          <cell r="D373">
            <v>0.22</v>
          </cell>
          <cell r="E373" t="str">
            <v>인</v>
          </cell>
          <cell r="F373">
            <v>34098</v>
          </cell>
          <cell r="G373">
            <v>7501</v>
          </cell>
          <cell r="H373">
            <v>34098</v>
          </cell>
          <cell r="I373">
            <v>7501</v>
          </cell>
          <cell r="K373">
            <v>0</v>
          </cell>
          <cell r="M373">
            <v>0</v>
          </cell>
        </row>
        <row r="374">
          <cell r="C374" t="str">
            <v>모과나무H3.0xR8</v>
          </cell>
          <cell r="G374">
            <v>112689</v>
          </cell>
          <cell r="I374">
            <v>26119</v>
          </cell>
          <cell r="K374">
            <v>86570</v>
          </cell>
          <cell r="M374">
            <v>0</v>
          </cell>
        </row>
        <row r="376">
          <cell r="D376" t="str">
            <v>H2.5xR6</v>
          </cell>
          <cell r="F376" t="str">
            <v>주당</v>
          </cell>
        </row>
        <row r="377">
          <cell r="D377">
            <v>1.1000000000000001</v>
          </cell>
          <cell r="E377" t="str">
            <v>주</v>
          </cell>
          <cell r="F377">
            <v>60000</v>
          </cell>
          <cell r="G377">
            <v>66000</v>
          </cell>
          <cell r="I377">
            <v>0</v>
          </cell>
          <cell r="J377">
            <v>60000</v>
          </cell>
          <cell r="K377">
            <v>66000</v>
          </cell>
          <cell r="M377">
            <v>0</v>
          </cell>
        </row>
        <row r="378">
          <cell r="D378">
            <v>0.23</v>
          </cell>
          <cell r="E378" t="str">
            <v>인</v>
          </cell>
          <cell r="F378">
            <v>50321</v>
          </cell>
          <cell r="G378">
            <v>11573</v>
          </cell>
          <cell r="H378">
            <v>50321</v>
          </cell>
          <cell r="I378">
            <v>11573</v>
          </cell>
          <cell r="K378">
            <v>0</v>
          </cell>
          <cell r="M378">
            <v>0</v>
          </cell>
        </row>
        <row r="379">
          <cell r="D379">
            <v>0.14000000000000001</v>
          </cell>
          <cell r="E379" t="str">
            <v>인</v>
          </cell>
          <cell r="F379">
            <v>34098</v>
          </cell>
          <cell r="G379">
            <v>4773</v>
          </cell>
          <cell r="H379">
            <v>34098</v>
          </cell>
          <cell r="I379">
            <v>4773</v>
          </cell>
          <cell r="K379">
            <v>0</v>
          </cell>
          <cell r="M379">
            <v>0</v>
          </cell>
        </row>
        <row r="380">
          <cell r="C380" t="str">
            <v>모과나무H2.5xR6</v>
          </cell>
          <cell r="G380">
            <v>82346</v>
          </cell>
          <cell r="I380">
            <v>16346</v>
          </cell>
          <cell r="K380">
            <v>66000</v>
          </cell>
          <cell r="M380">
            <v>0</v>
          </cell>
        </row>
        <row r="382">
          <cell r="D382" t="str">
            <v>H5.0xR35</v>
          </cell>
          <cell r="F382" t="str">
            <v>주당</v>
          </cell>
        </row>
        <row r="383">
          <cell r="D383">
            <v>1.1000000000000001</v>
          </cell>
          <cell r="E383" t="str">
            <v>주</v>
          </cell>
          <cell r="F383">
            <v>2500000</v>
          </cell>
          <cell r="G383">
            <v>2750000</v>
          </cell>
          <cell r="I383">
            <v>0</v>
          </cell>
          <cell r="J383">
            <v>2500000</v>
          </cell>
          <cell r="K383">
            <v>2750000</v>
          </cell>
          <cell r="M383">
            <v>0</v>
          </cell>
        </row>
        <row r="384">
          <cell r="D384">
            <v>2.11</v>
          </cell>
          <cell r="E384" t="str">
            <v>인</v>
          </cell>
          <cell r="F384">
            <v>50321</v>
          </cell>
          <cell r="G384">
            <v>106177</v>
          </cell>
          <cell r="H384">
            <v>50321</v>
          </cell>
          <cell r="I384">
            <v>106177</v>
          </cell>
          <cell r="K384">
            <v>0</v>
          </cell>
          <cell r="M384">
            <v>0</v>
          </cell>
        </row>
        <row r="385">
          <cell r="D385">
            <v>1.3</v>
          </cell>
          <cell r="E385" t="str">
            <v>인</v>
          </cell>
          <cell r="F385">
            <v>34098</v>
          </cell>
          <cell r="G385">
            <v>44327</v>
          </cell>
          <cell r="H385">
            <v>34098</v>
          </cell>
          <cell r="I385">
            <v>44327</v>
          </cell>
          <cell r="K385">
            <v>0</v>
          </cell>
          <cell r="M385">
            <v>0</v>
          </cell>
        </row>
        <row r="386">
          <cell r="C386" t="str">
            <v>목련H5.0xR35</v>
          </cell>
          <cell r="G386">
            <v>2900504</v>
          </cell>
          <cell r="I386">
            <v>150504</v>
          </cell>
          <cell r="K386">
            <v>2750000</v>
          </cell>
          <cell r="M386">
            <v>0</v>
          </cell>
        </row>
        <row r="388">
          <cell r="D388" t="str">
            <v>H5.0xR30</v>
          </cell>
          <cell r="F388" t="str">
            <v>주당</v>
          </cell>
        </row>
        <row r="389">
          <cell r="D389">
            <v>1.1000000000000001</v>
          </cell>
          <cell r="E389" t="str">
            <v>주</v>
          </cell>
          <cell r="F389">
            <v>1500000</v>
          </cell>
          <cell r="G389">
            <v>1650000</v>
          </cell>
          <cell r="I389">
            <v>0</v>
          </cell>
          <cell r="J389">
            <v>1500000</v>
          </cell>
          <cell r="K389">
            <v>1650000</v>
          </cell>
          <cell r="M389">
            <v>0</v>
          </cell>
        </row>
        <row r="390">
          <cell r="D390">
            <v>1.91</v>
          </cell>
          <cell r="E390" t="str">
            <v>인</v>
          </cell>
          <cell r="F390">
            <v>50321</v>
          </cell>
          <cell r="G390">
            <v>96113</v>
          </cell>
          <cell r="H390">
            <v>50321</v>
          </cell>
          <cell r="I390">
            <v>96113</v>
          </cell>
          <cell r="K390">
            <v>0</v>
          </cell>
          <cell r="M390">
            <v>0</v>
          </cell>
        </row>
        <row r="391">
          <cell r="D391">
            <v>1.1499999999999999</v>
          </cell>
          <cell r="E391" t="str">
            <v>인</v>
          </cell>
          <cell r="F391">
            <v>34098</v>
          </cell>
          <cell r="G391">
            <v>39212</v>
          </cell>
          <cell r="H391">
            <v>34098</v>
          </cell>
          <cell r="I391">
            <v>39212</v>
          </cell>
          <cell r="K391">
            <v>0</v>
          </cell>
          <cell r="M391">
            <v>0</v>
          </cell>
        </row>
        <row r="392">
          <cell r="C392" t="str">
            <v>목련H5.0xR30</v>
          </cell>
          <cell r="G392">
            <v>1785325</v>
          </cell>
          <cell r="I392">
            <v>135325</v>
          </cell>
          <cell r="K392">
            <v>1650000</v>
          </cell>
          <cell r="M392">
            <v>0</v>
          </cell>
        </row>
        <row r="394">
          <cell r="D394" t="str">
            <v>H4.0xR15</v>
          </cell>
          <cell r="F394" t="str">
            <v>주당</v>
          </cell>
        </row>
        <row r="395">
          <cell r="D395">
            <v>1.1000000000000001</v>
          </cell>
          <cell r="E395" t="str">
            <v>주</v>
          </cell>
          <cell r="F395">
            <v>330000</v>
          </cell>
          <cell r="G395">
            <v>363000</v>
          </cell>
          <cell r="I395">
            <v>0</v>
          </cell>
          <cell r="J395">
            <v>330000</v>
          </cell>
          <cell r="K395">
            <v>363000</v>
          </cell>
          <cell r="M395">
            <v>0</v>
          </cell>
        </row>
        <row r="396">
          <cell r="D396">
            <v>0.87</v>
          </cell>
          <cell r="E396" t="str">
            <v>인</v>
          </cell>
          <cell r="F396">
            <v>50321</v>
          </cell>
          <cell r="G396">
            <v>43779</v>
          </cell>
          <cell r="H396">
            <v>50321</v>
          </cell>
          <cell r="I396">
            <v>43779</v>
          </cell>
          <cell r="K396">
            <v>0</v>
          </cell>
          <cell r="M396">
            <v>0</v>
          </cell>
        </row>
        <row r="397">
          <cell r="D397">
            <v>0.52</v>
          </cell>
          <cell r="E397" t="str">
            <v>인</v>
          </cell>
          <cell r="F397">
            <v>34098</v>
          </cell>
          <cell r="G397">
            <v>17730</v>
          </cell>
          <cell r="H397">
            <v>34098</v>
          </cell>
          <cell r="I397">
            <v>17730</v>
          </cell>
          <cell r="K397">
            <v>0</v>
          </cell>
          <cell r="M397">
            <v>0</v>
          </cell>
        </row>
        <row r="398">
          <cell r="C398" t="str">
            <v>목련H4.0xR15</v>
          </cell>
          <cell r="G398">
            <v>424509</v>
          </cell>
          <cell r="I398">
            <v>61509</v>
          </cell>
          <cell r="K398">
            <v>363000</v>
          </cell>
          <cell r="M398">
            <v>0</v>
          </cell>
        </row>
        <row r="400">
          <cell r="D400" t="str">
            <v>H3.0xR10</v>
          </cell>
          <cell r="F400" t="str">
            <v>주당</v>
          </cell>
        </row>
        <row r="401">
          <cell r="D401">
            <v>1.1000000000000001</v>
          </cell>
          <cell r="E401" t="str">
            <v>주</v>
          </cell>
          <cell r="F401">
            <v>109000</v>
          </cell>
          <cell r="G401">
            <v>119900</v>
          </cell>
          <cell r="I401">
            <v>0</v>
          </cell>
          <cell r="J401">
            <v>109000</v>
          </cell>
          <cell r="K401">
            <v>119900</v>
          </cell>
          <cell r="M401">
            <v>0</v>
          </cell>
        </row>
        <row r="402">
          <cell r="D402">
            <v>0.51</v>
          </cell>
          <cell r="E402" t="str">
            <v>인</v>
          </cell>
          <cell r="F402">
            <v>50321</v>
          </cell>
          <cell r="G402">
            <v>25663</v>
          </cell>
          <cell r="H402">
            <v>50321</v>
          </cell>
          <cell r="I402">
            <v>25663</v>
          </cell>
          <cell r="K402">
            <v>0</v>
          </cell>
          <cell r="M402">
            <v>0</v>
          </cell>
        </row>
        <row r="403">
          <cell r="D403">
            <v>0.3</v>
          </cell>
          <cell r="E403" t="str">
            <v>인</v>
          </cell>
          <cell r="F403">
            <v>34098</v>
          </cell>
          <cell r="G403">
            <v>10229</v>
          </cell>
          <cell r="H403">
            <v>34098</v>
          </cell>
          <cell r="I403">
            <v>10229</v>
          </cell>
          <cell r="K403">
            <v>0</v>
          </cell>
          <cell r="M403">
            <v>0</v>
          </cell>
        </row>
        <row r="404">
          <cell r="C404" t="str">
            <v>목련H3.0xR10</v>
          </cell>
          <cell r="G404">
            <v>155792</v>
          </cell>
          <cell r="I404">
            <v>35892</v>
          </cell>
          <cell r="K404">
            <v>119900</v>
          </cell>
          <cell r="M404">
            <v>0</v>
          </cell>
        </row>
        <row r="406">
          <cell r="D406" t="str">
            <v>H2.5xR8</v>
          </cell>
          <cell r="F406" t="str">
            <v>주당</v>
          </cell>
        </row>
        <row r="407">
          <cell r="D407">
            <v>1.1000000000000001</v>
          </cell>
          <cell r="E407" t="str">
            <v>주</v>
          </cell>
          <cell r="F407">
            <v>38800</v>
          </cell>
          <cell r="G407">
            <v>42680</v>
          </cell>
          <cell r="I407">
            <v>0</v>
          </cell>
          <cell r="J407">
            <v>38800</v>
          </cell>
          <cell r="K407">
            <v>42680</v>
          </cell>
          <cell r="M407">
            <v>0</v>
          </cell>
        </row>
        <row r="408">
          <cell r="D408">
            <v>0.37</v>
          </cell>
          <cell r="E408" t="str">
            <v>인</v>
          </cell>
          <cell r="F408">
            <v>50321</v>
          </cell>
          <cell r="G408">
            <v>18618</v>
          </cell>
          <cell r="H408">
            <v>50321</v>
          </cell>
          <cell r="I408">
            <v>18618</v>
          </cell>
          <cell r="K408">
            <v>0</v>
          </cell>
          <cell r="M408">
            <v>0</v>
          </cell>
        </row>
        <row r="409">
          <cell r="D409">
            <v>0.22</v>
          </cell>
          <cell r="E409" t="str">
            <v>인</v>
          </cell>
          <cell r="F409">
            <v>34098</v>
          </cell>
          <cell r="G409">
            <v>7501</v>
          </cell>
          <cell r="H409">
            <v>34098</v>
          </cell>
          <cell r="I409">
            <v>7501</v>
          </cell>
          <cell r="K409">
            <v>0</v>
          </cell>
          <cell r="M409">
            <v>0</v>
          </cell>
        </row>
        <row r="410">
          <cell r="C410" t="str">
            <v>목련H2.5xR8</v>
          </cell>
          <cell r="G410">
            <v>68799</v>
          </cell>
          <cell r="I410">
            <v>26119</v>
          </cell>
          <cell r="K410">
            <v>42680</v>
          </cell>
          <cell r="M410">
            <v>0</v>
          </cell>
        </row>
        <row r="412">
          <cell r="D412" t="str">
            <v>H2.5xR6</v>
          </cell>
          <cell r="F412" t="str">
            <v>주당</v>
          </cell>
        </row>
        <row r="413">
          <cell r="D413">
            <v>1.1000000000000001</v>
          </cell>
          <cell r="E413" t="str">
            <v>주</v>
          </cell>
          <cell r="F413">
            <v>35300</v>
          </cell>
          <cell r="G413">
            <v>38830</v>
          </cell>
          <cell r="I413">
            <v>0</v>
          </cell>
          <cell r="J413">
            <v>35300</v>
          </cell>
          <cell r="K413">
            <v>38830</v>
          </cell>
          <cell r="M413">
            <v>0</v>
          </cell>
        </row>
        <row r="414">
          <cell r="D414">
            <v>0.23</v>
          </cell>
          <cell r="E414" t="str">
            <v>인</v>
          </cell>
          <cell r="F414">
            <v>50321</v>
          </cell>
          <cell r="G414">
            <v>11573</v>
          </cell>
          <cell r="H414">
            <v>50321</v>
          </cell>
          <cell r="I414">
            <v>11573</v>
          </cell>
          <cell r="K414">
            <v>0</v>
          </cell>
          <cell r="M414">
            <v>0</v>
          </cell>
        </row>
        <row r="415">
          <cell r="D415">
            <v>0.14000000000000001</v>
          </cell>
          <cell r="E415" t="str">
            <v>인</v>
          </cell>
          <cell r="F415">
            <v>34098</v>
          </cell>
          <cell r="G415">
            <v>4773</v>
          </cell>
          <cell r="H415">
            <v>34098</v>
          </cell>
          <cell r="I415">
            <v>4773</v>
          </cell>
          <cell r="K415">
            <v>0</v>
          </cell>
          <cell r="M415">
            <v>0</v>
          </cell>
        </row>
        <row r="416">
          <cell r="C416" t="str">
            <v>목련H2.5xR6</v>
          </cell>
          <cell r="G416">
            <v>55176</v>
          </cell>
          <cell r="I416">
            <v>16346</v>
          </cell>
          <cell r="K416">
            <v>38830</v>
          </cell>
          <cell r="M416">
            <v>0</v>
          </cell>
        </row>
        <row r="418">
          <cell r="D418" t="str">
            <v>H3.0xR10</v>
          </cell>
          <cell r="F418" t="str">
            <v>주당</v>
          </cell>
        </row>
        <row r="419">
          <cell r="D419">
            <v>1.1000000000000001</v>
          </cell>
          <cell r="E419" t="str">
            <v>주</v>
          </cell>
          <cell r="F419">
            <v>67500</v>
          </cell>
          <cell r="G419">
            <v>74250</v>
          </cell>
          <cell r="I419">
            <v>0</v>
          </cell>
          <cell r="J419">
            <v>67500</v>
          </cell>
          <cell r="K419">
            <v>74250</v>
          </cell>
          <cell r="M419">
            <v>0</v>
          </cell>
        </row>
        <row r="420">
          <cell r="D420">
            <v>0.51</v>
          </cell>
          <cell r="E420" t="str">
            <v>인</v>
          </cell>
          <cell r="F420">
            <v>50321</v>
          </cell>
          <cell r="G420">
            <v>25663</v>
          </cell>
          <cell r="H420">
            <v>50321</v>
          </cell>
          <cell r="I420">
            <v>25663</v>
          </cell>
          <cell r="K420">
            <v>0</v>
          </cell>
          <cell r="M420">
            <v>0</v>
          </cell>
        </row>
        <row r="421">
          <cell r="D421">
            <v>0.3</v>
          </cell>
          <cell r="E421" t="str">
            <v>인</v>
          </cell>
          <cell r="F421">
            <v>34098</v>
          </cell>
          <cell r="G421">
            <v>10229</v>
          </cell>
          <cell r="H421">
            <v>34098</v>
          </cell>
          <cell r="I421">
            <v>10229</v>
          </cell>
          <cell r="K421">
            <v>0</v>
          </cell>
          <cell r="M421">
            <v>0</v>
          </cell>
        </row>
        <row r="422">
          <cell r="C422" t="str">
            <v>밤나무H3.0xR10</v>
          </cell>
          <cell r="G422">
            <v>110142</v>
          </cell>
          <cell r="I422">
            <v>35892</v>
          </cell>
          <cell r="K422">
            <v>74250</v>
          </cell>
          <cell r="M422">
            <v>0</v>
          </cell>
        </row>
        <row r="424">
          <cell r="D424" t="str">
            <v>H4.0xB10</v>
          </cell>
          <cell r="F424" t="str">
            <v>주당</v>
          </cell>
        </row>
        <row r="425">
          <cell r="D425">
            <v>1.1000000000000001</v>
          </cell>
          <cell r="E425" t="str">
            <v>주</v>
          </cell>
          <cell r="F425">
            <v>205000</v>
          </cell>
          <cell r="G425">
            <v>225500</v>
          </cell>
          <cell r="I425">
            <v>0</v>
          </cell>
          <cell r="J425">
            <v>205000</v>
          </cell>
          <cell r="K425">
            <v>225500</v>
          </cell>
          <cell r="M425">
            <v>0</v>
          </cell>
        </row>
        <row r="426">
          <cell r="D426">
            <v>0.68</v>
          </cell>
          <cell r="E426" t="str">
            <v>인</v>
          </cell>
          <cell r="F426">
            <v>50321</v>
          </cell>
          <cell r="G426">
            <v>34218</v>
          </cell>
          <cell r="H426">
            <v>50321</v>
          </cell>
          <cell r="I426">
            <v>34218</v>
          </cell>
          <cell r="K426">
            <v>0</v>
          </cell>
          <cell r="M426">
            <v>0</v>
          </cell>
        </row>
        <row r="427">
          <cell r="D427">
            <v>0.39</v>
          </cell>
          <cell r="E427" t="str">
            <v>인</v>
          </cell>
          <cell r="F427">
            <v>34098</v>
          </cell>
          <cell r="G427">
            <v>13298</v>
          </cell>
          <cell r="H427">
            <v>34098</v>
          </cell>
          <cell r="I427">
            <v>13298</v>
          </cell>
          <cell r="K427">
            <v>0</v>
          </cell>
          <cell r="M427">
            <v>0</v>
          </cell>
        </row>
        <row r="428">
          <cell r="C428" t="str">
            <v>벗나무H4.0xB10</v>
          </cell>
          <cell r="G428">
            <v>273016</v>
          </cell>
          <cell r="I428">
            <v>47516</v>
          </cell>
          <cell r="K428">
            <v>225500</v>
          </cell>
          <cell r="M428">
            <v>0</v>
          </cell>
        </row>
        <row r="430">
          <cell r="D430" t="str">
            <v>H3.5xB8</v>
          </cell>
          <cell r="F430" t="str">
            <v>주당</v>
          </cell>
        </row>
        <row r="431">
          <cell r="D431">
            <v>1.1000000000000001</v>
          </cell>
          <cell r="E431" t="str">
            <v>주</v>
          </cell>
          <cell r="F431">
            <v>62400</v>
          </cell>
          <cell r="G431">
            <v>68640</v>
          </cell>
          <cell r="I431">
            <v>0</v>
          </cell>
          <cell r="J431">
            <v>62400</v>
          </cell>
          <cell r="K431">
            <v>68640</v>
          </cell>
          <cell r="M431">
            <v>0</v>
          </cell>
        </row>
        <row r="432">
          <cell r="D432">
            <v>0.5</v>
          </cell>
          <cell r="E432" t="str">
            <v>인</v>
          </cell>
          <cell r="F432">
            <v>50321</v>
          </cell>
          <cell r="G432">
            <v>25160</v>
          </cell>
          <cell r="H432">
            <v>50321</v>
          </cell>
          <cell r="I432">
            <v>25160</v>
          </cell>
          <cell r="K432">
            <v>0</v>
          </cell>
          <cell r="M432">
            <v>0</v>
          </cell>
        </row>
        <row r="433">
          <cell r="D433">
            <v>0.28999999999999998</v>
          </cell>
          <cell r="E433" t="str">
            <v>인</v>
          </cell>
          <cell r="F433">
            <v>34098</v>
          </cell>
          <cell r="G433">
            <v>9888</v>
          </cell>
          <cell r="H433">
            <v>34098</v>
          </cell>
          <cell r="I433">
            <v>9888</v>
          </cell>
          <cell r="K433">
            <v>0</v>
          </cell>
          <cell r="M433">
            <v>0</v>
          </cell>
        </row>
        <row r="434">
          <cell r="C434" t="str">
            <v>벗나무H3.5xB8</v>
          </cell>
          <cell r="G434">
            <v>103688</v>
          </cell>
          <cell r="I434">
            <v>35048</v>
          </cell>
          <cell r="K434">
            <v>68640</v>
          </cell>
          <cell r="M434">
            <v>0</v>
          </cell>
        </row>
        <row r="436">
          <cell r="D436" t="str">
            <v>H2.5xB5</v>
          </cell>
          <cell r="F436" t="str">
            <v>주당</v>
          </cell>
        </row>
        <row r="437">
          <cell r="D437">
            <v>1.1000000000000001</v>
          </cell>
          <cell r="E437" t="str">
            <v>주</v>
          </cell>
          <cell r="F437">
            <v>27100</v>
          </cell>
          <cell r="G437">
            <v>29810</v>
          </cell>
          <cell r="I437">
            <v>0</v>
          </cell>
          <cell r="J437">
            <v>27100</v>
          </cell>
          <cell r="K437">
            <v>29810</v>
          </cell>
          <cell r="M437">
            <v>0</v>
          </cell>
        </row>
        <row r="438">
          <cell r="D438">
            <v>0.23</v>
          </cell>
          <cell r="E438" t="str">
            <v>인</v>
          </cell>
          <cell r="F438">
            <v>50321</v>
          </cell>
          <cell r="G438">
            <v>11573</v>
          </cell>
          <cell r="H438">
            <v>50321</v>
          </cell>
          <cell r="I438">
            <v>11573</v>
          </cell>
          <cell r="K438">
            <v>0</v>
          </cell>
          <cell r="M438">
            <v>0</v>
          </cell>
        </row>
        <row r="439">
          <cell r="D439">
            <v>0.14000000000000001</v>
          </cell>
          <cell r="E439" t="str">
            <v>인</v>
          </cell>
          <cell r="F439">
            <v>34098</v>
          </cell>
          <cell r="G439">
            <v>4773</v>
          </cell>
          <cell r="H439">
            <v>34098</v>
          </cell>
          <cell r="I439">
            <v>4773</v>
          </cell>
          <cell r="K439">
            <v>0</v>
          </cell>
          <cell r="M439">
            <v>0</v>
          </cell>
        </row>
        <row r="440">
          <cell r="C440" t="str">
            <v>벗나무H2.5xB5</v>
          </cell>
          <cell r="G440">
            <v>46156</v>
          </cell>
          <cell r="I440">
            <v>16346</v>
          </cell>
          <cell r="K440">
            <v>29810</v>
          </cell>
          <cell r="M440">
            <v>0</v>
          </cell>
        </row>
        <row r="442">
          <cell r="D442" t="str">
            <v>H2.5xW1.0</v>
          </cell>
          <cell r="F442" t="str">
            <v>주당</v>
          </cell>
        </row>
        <row r="443">
          <cell r="D443">
            <v>1.1000000000000001</v>
          </cell>
          <cell r="E443" t="str">
            <v>주</v>
          </cell>
          <cell r="F443">
            <v>35000</v>
          </cell>
          <cell r="G443">
            <v>38500</v>
          </cell>
          <cell r="I443">
            <v>0</v>
          </cell>
          <cell r="J443">
            <v>35000</v>
          </cell>
          <cell r="K443">
            <v>38500</v>
          </cell>
          <cell r="M443">
            <v>0</v>
          </cell>
        </row>
        <row r="444">
          <cell r="D444">
            <v>0.15</v>
          </cell>
          <cell r="E444" t="str">
            <v>인</v>
          </cell>
          <cell r="F444">
            <v>50321</v>
          </cell>
          <cell r="G444">
            <v>7548</v>
          </cell>
          <cell r="H444">
            <v>50321</v>
          </cell>
          <cell r="I444">
            <v>7548</v>
          </cell>
          <cell r="K444">
            <v>0</v>
          </cell>
          <cell r="M444">
            <v>0</v>
          </cell>
        </row>
        <row r="445">
          <cell r="D445">
            <v>0.12</v>
          </cell>
          <cell r="E445" t="str">
            <v>인</v>
          </cell>
          <cell r="F445">
            <v>34098</v>
          </cell>
          <cell r="G445">
            <v>4091</v>
          </cell>
          <cell r="H445">
            <v>34098</v>
          </cell>
          <cell r="I445">
            <v>4091</v>
          </cell>
          <cell r="K445">
            <v>0</v>
          </cell>
          <cell r="M445">
            <v>0</v>
          </cell>
        </row>
        <row r="446">
          <cell r="C446" t="str">
            <v>보리수나무H2.5xW1.0</v>
          </cell>
          <cell r="G446">
            <v>50139</v>
          </cell>
          <cell r="I446">
            <v>11639</v>
          </cell>
          <cell r="K446">
            <v>38500</v>
          </cell>
          <cell r="M446">
            <v>0</v>
          </cell>
        </row>
        <row r="448">
          <cell r="D448" t="str">
            <v>H2.0xR4</v>
          </cell>
          <cell r="F448" t="str">
            <v>주당</v>
          </cell>
        </row>
        <row r="449">
          <cell r="D449">
            <v>1.1000000000000001</v>
          </cell>
          <cell r="E449" t="str">
            <v>주</v>
          </cell>
          <cell r="F449">
            <v>19000</v>
          </cell>
          <cell r="G449">
            <v>20900</v>
          </cell>
          <cell r="I449">
            <v>0</v>
          </cell>
          <cell r="J449">
            <v>19000</v>
          </cell>
          <cell r="K449">
            <v>20900</v>
          </cell>
          <cell r="M449">
            <v>0</v>
          </cell>
        </row>
        <row r="450">
          <cell r="D450">
            <v>0.11</v>
          </cell>
          <cell r="E450" t="str">
            <v>인</v>
          </cell>
          <cell r="F450">
            <v>50321</v>
          </cell>
          <cell r="G450">
            <v>5535</v>
          </cell>
          <cell r="H450">
            <v>50321</v>
          </cell>
          <cell r="I450">
            <v>5535</v>
          </cell>
          <cell r="K450">
            <v>0</v>
          </cell>
          <cell r="M450">
            <v>0</v>
          </cell>
        </row>
        <row r="451">
          <cell r="D451">
            <v>7.0000000000000007E-2</v>
          </cell>
          <cell r="E451" t="str">
            <v>인</v>
          </cell>
          <cell r="F451">
            <v>34098</v>
          </cell>
          <cell r="G451">
            <v>2386</v>
          </cell>
          <cell r="H451">
            <v>34098</v>
          </cell>
          <cell r="I451">
            <v>2386</v>
          </cell>
          <cell r="K451">
            <v>0</v>
          </cell>
          <cell r="M451">
            <v>0</v>
          </cell>
        </row>
        <row r="452">
          <cell r="C452" t="str">
            <v>보리수나무H2.0xR4</v>
          </cell>
          <cell r="G452">
            <v>28821</v>
          </cell>
          <cell r="I452">
            <v>7921</v>
          </cell>
          <cell r="K452">
            <v>20900</v>
          </cell>
          <cell r="M452">
            <v>0</v>
          </cell>
        </row>
        <row r="454">
          <cell r="D454" t="str">
            <v>H3.0xR8</v>
          </cell>
          <cell r="F454" t="str">
            <v>주당</v>
          </cell>
        </row>
        <row r="455">
          <cell r="D455">
            <v>1.1000000000000001</v>
          </cell>
          <cell r="E455" t="str">
            <v>주</v>
          </cell>
          <cell r="F455">
            <v>99750</v>
          </cell>
          <cell r="G455">
            <v>109725</v>
          </cell>
          <cell r="I455">
            <v>0</v>
          </cell>
          <cell r="J455">
            <v>99750</v>
          </cell>
          <cell r="K455">
            <v>109725</v>
          </cell>
          <cell r="M455">
            <v>0</v>
          </cell>
        </row>
        <row r="456">
          <cell r="D456">
            <v>0.37</v>
          </cell>
          <cell r="E456" t="str">
            <v>인</v>
          </cell>
          <cell r="F456">
            <v>50321</v>
          </cell>
          <cell r="G456">
            <v>18618</v>
          </cell>
          <cell r="H456">
            <v>50321</v>
          </cell>
          <cell r="I456">
            <v>18618</v>
          </cell>
          <cell r="K456">
            <v>0</v>
          </cell>
          <cell r="M456">
            <v>0</v>
          </cell>
        </row>
        <row r="457">
          <cell r="D457">
            <v>0.22</v>
          </cell>
          <cell r="E457" t="str">
            <v>인</v>
          </cell>
          <cell r="F457">
            <v>34098</v>
          </cell>
          <cell r="G457">
            <v>7501</v>
          </cell>
          <cell r="H457">
            <v>34098</v>
          </cell>
          <cell r="I457">
            <v>7501</v>
          </cell>
          <cell r="K457">
            <v>0</v>
          </cell>
          <cell r="M457">
            <v>0</v>
          </cell>
        </row>
        <row r="458">
          <cell r="C458" t="str">
            <v>복자기H3.0xR8</v>
          </cell>
          <cell r="G458">
            <v>135844</v>
          </cell>
          <cell r="I458">
            <v>26119</v>
          </cell>
          <cell r="K458">
            <v>109725</v>
          </cell>
          <cell r="M458">
            <v>0</v>
          </cell>
        </row>
        <row r="460">
          <cell r="D460" t="str">
            <v>H3.0xR8</v>
          </cell>
          <cell r="F460" t="str">
            <v>주당</v>
          </cell>
        </row>
        <row r="461">
          <cell r="D461">
            <v>1.1000000000000001</v>
          </cell>
          <cell r="E461" t="str">
            <v>주</v>
          </cell>
          <cell r="F461">
            <v>114800</v>
          </cell>
          <cell r="G461">
            <v>126280</v>
          </cell>
          <cell r="I461">
            <v>0</v>
          </cell>
          <cell r="J461">
            <v>114800</v>
          </cell>
          <cell r="K461">
            <v>126280</v>
          </cell>
          <cell r="M461">
            <v>0</v>
          </cell>
        </row>
        <row r="462">
          <cell r="D462">
            <v>0.37</v>
          </cell>
          <cell r="E462" t="str">
            <v>인</v>
          </cell>
          <cell r="F462">
            <v>50321</v>
          </cell>
          <cell r="G462">
            <v>18618</v>
          </cell>
          <cell r="H462">
            <v>50321</v>
          </cell>
          <cell r="I462">
            <v>18618</v>
          </cell>
          <cell r="K462">
            <v>0</v>
          </cell>
          <cell r="M462">
            <v>0</v>
          </cell>
        </row>
        <row r="463">
          <cell r="D463">
            <v>0.22</v>
          </cell>
          <cell r="E463" t="str">
            <v>인</v>
          </cell>
          <cell r="F463">
            <v>34098</v>
          </cell>
          <cell r="G463">
            <v>7501</v>
          </cell>
          <cell r="H463">
            <v>34098</v>
          </cell>
          <cell r="I463">
            <v>7501</v>
          </cell>
          <cell r="K463">
            <v>0</v>
          </cell>
          <cell r="M463">
            <v>0</v>
          </cell>
        </row>
        <row r="464">
          <cell r="C464" t="str">
            <v>산딸나무H3.0xR8</v>
          </cell>
          <cell r="G464">
            <v>152399</v>
          </cell>
          <cell r="I464">
            <v>26119</v>
          </cell>
          <cell r="K464">
            <v>126280</v>
          </cell>
          <cell r="M464">
            <v>0</v>
          </cell>
        </row>
        <row r="466">
          <cell r="D466" t="str">
            <v>H2.5xR6</v>
          </cell>
          <cell r="F466" t="str">
            <v>주당</v>
          </cell>
        </row>
        <row r="467">
          <cell r="D467">
            <v>1.1000000000000001</v>
          </cell>
          <cell r="E467" t="str">
            <v>주</v>
          </cell>
          <cell r="F467">
            <v>55000</v>
          </cell>
          <cell r="G467">
            <v>60500</v>
          </cell>
          <cell r="I467">
            <v>0</v>
          </cell>
          <cell r="J467">
            <v>55000</v>
          </cell>
          <cell r="K467">
            <v>60500</v>
          </cell>
          <cell r="M467">
            <v>0</v>
          </cell>
        </row>
        <row r="468">
          <cell r="D468">
            <v>0.23</v>
          </cell>
          <cell r="E468" t="str">
            <v>인</v>
          </cell>
          <cell r="F468">
            <v>50321</v>
          </cell>
          <cell r="G468">
            <v>11573</v>
          </cell>
          <cell r="H468">
            <v>50321</v>
          </cell>
          <cell r="I468">
            <v>11573</v>
          </cell>
          <cell r="K468">
            <v>0</v>
          </cell>
          <cell r="M468">
            <v>0</v>
          </cell>
        </row>
        <row r="469">
          <cell r="D469">
            <v>0.14000000000000001</v>
          </cell>
          <cell r="E469" t="str">
            <v>인</v>
          </cell>
          <cell r="F469">
            <v>34098</v>
          </cell>
          <cell r="G469">
            <v>4773</v>
          </cell>
          <cell r="H469">
            <v>34098</v>
          </cell>
          <cell r="I469">
            <v>4773</v>
          </cell>
          <cell r="K469">
            <v>0</v>
          </cell>
          <cell r="M469">
            <v>0</v>
          </cell>
        </row>
        <row r="470">
          <cell r="C470" t="str">
            <v>산딸나무H2.5xR6</v>
          </cell>
          <cell r="G470">
            <v>76846</v>
          </cell>
          <cell r="I470">
            <v>16346</v>
          </cell>
          <cell r="K470">
            <v>60500</v>
          </cell>
          <cell r="M470">
            <v>0</v>
          </cell>
        </row>
        <row r="472">
          <cell r="D472" t="str">
            <v>H2.0xR5</v>
          </cell>
          <cell r="F472" t="str">
            <v>주당</v>
          </cell>
        </row>
        <row r="473">
          <cell r="D473">
            <v>1.1000000000000001</v>
          </cell>
          <cell r="E473" t="str">
            <v>주</v>
          </cell>
          <cell r="F473">
            <v>21200</v>
          </cell>
          <cell r="G473">
            <v>23320</v>
          </cell>
          <cell r="I473">
            <v>0</v>
          </cell>
          <cell r="J473">
            <v>21200</v>
          </cell>
          <cell r="K473">
            <v>23320</v>
          </cell>
          <cell r="M473">
            <v>0</v>
          </cell>
        </row>
        <row r="474">
          <cell r="D474">
            <v>0.17</v>
          </cell>
          <cell r="E474" t="str">
            <v>인</v>
          </cell>
          <cell r="F474">
            <v>50321</v>
          </cell>
          <cell r="G474">
            <v>8554</v>
          </cell>
          <cell r="H474">
            <v>50321</v>
          </cell>
          <cell r="I474">
            <v>8554</v>
          </cell>
          <cell r="K474">
            <v>0</v>
          </cell>
          <cell r="M474">
            <v>0</v>
          </cell>
        </row>
        <row r="475">
          <cell r="D475">
            <v>0.1</v>
          </cell>
          <cell r="E475" t="str">
            <v>인</v>
          </cell>
          <cell r="F475">
            <v>34098</v>
          </cell>
          <cell r="G475">
            <v>3409</v>
          </cell>
          <cell r="H475">
            <v>34098</v>
          </cell>
          <cell r="I475">
            <v>3409</v>
          </cell>
          <cell r="K475">
            <v>0</v>
          </cell>
          <cell r="M475">
            <v>0</v>
          </cell>
        </row>
        <row r="476">
          <cell r="C476" t="str">
            <v>산딸나무H2.0xR5</v>
          </cell>
          <cell r="G476">
            <v>35283</v>
          </cell>
          <cell r="I476">
            <v>11963</v>
          </cell>
          <cell r="K476">
            <v>23320</v>
          </cell>
          <cell r="M476">
            <v>0</v>
          </cell>
        </row>
        <row r="478">
          <cell r="D478" t="str">
            <v>H2.0xR4</v>
          </cell>
          <cell r="F478" t="str">
            <v>주당</v>
          </cell>
        </row>
        <row r="479">
          <cell r="D479">
            <v>1.1000000000000001</v>
          </cell>
          <cell r="E479" t="str">
            <v>주</v>
          </cell>
          <cell r="F479">
            <v>15000</v>
          </cell>
          <cell r="G479">
            <v>16500</v>
          </cell>
          <cell r="I479">
            <v>0</v>
          </cell>
          <cell r="J479">
            <v>15000</v>
          </cell>
          <cell r="K479">
            <v>16500</v>
          </cell>
          <cell r="M479">
            <v>0</v>
          </cell>
        </row>
        <row r="480">
          <cell r="D480">
            <v>0.11</v>
          </cell>
          <cell r="E480" t="str">
            <v>인</v>
          </cell>
          <cell r="F480">
            <v>50321</v>
          </cell>
          <cell r="G480">
            <v>5535</v>
          </cell>
          <cell r="H480">
            <v>50321</v>
          </cell>
          <cell r="I480">
            <v>5535</v>
          </cell>
          <cell r="K480">
            <v>0</v>
          </cell>
          <cell r="M480">
            <v>0</v>
          </cell>
        </row>
        <row r="481">
          <cell r="D481">
            <v>7.0000000000000007E-2</v>
          </cell>
          <cell r="E481" t="str">
            <v>인</v>
          </cell>
          <cell r="F481">
            <v>34098</v>
          </cell>
          <cell r="G481">
            <v>2386</v>
          </cell>
          <cell r="H481">
            <v>34098</v>
          </cell>
          <cell r="I481">
            <v>2386</v>
          </cell>
          <cell r="K481">
            <v>0</v>
          </cell>
          <cell r="M481">
            <v>0</v>
          </cell>
        </row>
        <row r="482">
          <cell r="C482" t="str">
            <v>산딸나무H2.0xR4</v>
          </cell>
          <cell r="G482">
            <v>24421</v>
          </cell>
          <cell r="I482">
            <v>7921</v>
          </cell>
          <cell r="K482">
            <v>16500</v>
          </cell>
          <cell r="M482">
            <v>0</v>
          </cell>
        </row>
        <row r="484">
          <cell r="D484" t="str">
            <v>H5.0xR30</v>
          </cell>
          <cell r="F484" t="str">
            <v>주당</v>
          </cell>
        </row>
        <row r="485">
          <cell r="D485">
            <v>1.1000000000000001</v>
          </cell>
          <cell r="E485" t="str">
            <v>주</v>
          </cell>
          <cell r="F485">
            <v>2000000</v>
          </cell>
          <cell r="G485">
            <v>2200000</v>
          </cell>
          <cell r="I485">
            <v>0</v>
          </cell>
          <cell r="J485">
            <v>2000000</v>
          </cell>
          <cell r="K485">
            <v>2200000</v>
          </cell>
          <cell r="M485">
            <v>0</v>
          </cell>
        </row>
        <row r="486">
          <cell r="D486">
            <v>1.91</v>
          </cell>
          <cell r="E486" t="str">
            <v>인</v>
          </cell>
          <cell r="F486">
            <v>50321</v>
          </cell>
          <cell r="G486">
            <v>96113</v>
          </cell>
          <cell r="H486">
            <v>50321</v>
          </cell>
          <cell r="I486">
            <v>96113</v>
          </cell>
          <cell r="K486">
            <v>0</v>
          </cell>
          <cell r="M486">
            <v>0</v>
          </cell>
        </row>
        <row r="487">
          <cell r="D487">
            <v>1.1499999999999999</v>
          </cell>
          <cell r="E487" t="str">
            <v>인</v>
          </cell>
          <cell r="F487">
            <v>34098</v>
          </cell>
          <cell r="G487">
            <v>39212</v>
          </cell>
          <cell r="H487">
            <v>34098</v>
          </cell>
          <cell r="I487">
            <v>39212</v>
          </cell>
          <cell r="K487">
            <v>0</v>
          </cell>
          <cell r="M487">
            <v>0</v>
          </cell>
        </row>
        <row r="488">
          <cell r="C488" t="str">
            <v>산수유H5.0xR30</v>
          </cell>
          <cell r="G488">
            <v>2335325</v>
          </cell>
          <cell r="I488">
            <v>135325</v>
          </cell>
          <cell r="K488">
            <v>2200000</v>
          </cell>
          <cell r="M488">
            <v>0</v>
          </cell>
        </row>
        <row r="490">
          <cell r="D490" t="str">
            <v>H4.0xR20</v>
          </cell>
          <cell r="F490" t="str">
            <v>주당</v>
          </cell>
        </row>
        <row r="491">
          <cell r="D491">
            <v>1.1000000000000001</v>
          </cell>
          <cell r="E491" t="str">
            <v>주</v>
          </cell>
          <cell r="F491">
            <v>850000</v>
          </cell>
          <cell r="G491">
            <v>935000</v>
          </cell>
          <cell r="I491">
            <v>0</v>
          </cell>
          <cell r="J491">
            <v>850000</v>
          </cell>
          <cell r="K491">
            <v>935000</v>
          </cell>
          <cell r="M491">
            <v>0</v>
          </cell>
        </row>
        <row r="492">
          <cell r="D492">
            <v>1.25</v>
          </cell>
          <cell r="E492" t="str">
            <v>인</v>
          </cell>
          <cell r="F492">
            <v>50321</v>
          </cell>
          <cell r="G492">
            <v>62901</v>
          </cell>
          <cell r="H492">
            <v>50321</v>
          </cell>
          <cell r="I492">
            <v>62901</v>
          </cell>
          <cell r="K492">
            <v>0</v>
          </cell>
          <cell r="M492">
            <v>0</v>
          </cell>
        </row>
        <row r="493">
          <cell r="D493">
            <v>0.76</v>
          </cell>
          <cell r="E493" t="str">
            <v>인</v>
          </cell>
          <cell r="F493">
            <v>34098</v>
          </cell>
          <cell r="G493">
            <v>25914</v>
          </cell>
          <cell r="H493">
            <v>34098</v>
          </cell>
          <cell r="I493">
            <v>25914</v>
          </cell>
          <cell r="K493">
            <v>0</v>
          </cell>
          <cell r="M493">
            <v>0</v>
          </cell>
        </row>
        <row r="494">
          <cell r="C494" t="str">
            <v>산수유H4.0xR20</v>
          </cell>
          <cell r="G494">
            <v>1023815</v>
          </cell>
          <cell r="I494">
            <v>88815</v>
          </cell>
          <cell r="K494">
            <v>935000</v>
          </cell>
          <cell r="M494">
            <v>0</v>
          </cell>
        </row>
        <row r="496">
          <cell r="D496" t="str">
            <v>H2.5xR7</v>
          </cell>
          <cell r="F496" t="str">
            <v>주당</v>
          </cell>
        </row>
        <row r="497">
          <cell r="D497">
            <v>1.1000000000000001</v>
          </cell>
          <cell r="E497" t="str">
            <v>주</v>
          </cell>
          <cell r="F497">
            <v>125000</v>
          </cell>
          <cell r="G497">
            <v>137500</v>
          </cell>
          <cell r="I497">
            <v>0</v>
          </cell>
          <cell r="J497">
            <v>125000</v>
          </cell>
          <cell r="K497">
            <v>137500</v>
          </cell>
          <cell r="M497">
            <v>0</v>
          </cell>
        </row>
        <row r="498">
          <cell r="D498">
            <v>0.3</v>
          </cell>
          <cell r="E498" t="str">
            <v>인</v>
          </cell>
          <cell r="F498">
            <v>50321</v>
          </cell>
          <cell r="G498">
            <v>15096</v>
          </cell>
          <cell r="H498">
            <v>50321</v>
          </cell>
          <cell r="I498">
            <v>15096</v>
          </cell>
          <cell r="K498">
            <v>0</v>
          </cell>
          <cell r="M498">
            <v>0</v>
          </cell>
        </row>
        <row r="499">
          <cell r="D499">
            <v>0.18</v>
          </cell>
          <cell r="E499" t="str">
            <v>인</v>
          </cell>
          <cell r="F499">
            <v>34098</v>
          </cell>
          <cell r="G499">
            <v>6137</v>
          </cell>
          <cell r="H499">
            <v>34098</v>
          </cell>
          <cell r="I499">
            <v>6137</v>
          </cell>
          <cell r="K499">
            <v>0</v>
          </cell>
          <cell r="M499">
            <v>0</v>
          </cell>
        </row>
        <row r="500">
          <cell r="C500" t="str">
            <v>산수유H2.5xR7</v>
          </cell>
          <cell r="G500">
            <v>158733</v>
          </cell>
          <cell r="I500">
            <v>21233</v>
          </cell>
          <cell r="K500">
            <v>137500</v>
          </cell>
          <cell r="M500">
            <v>0</v>
          </cell>
        </row>
        <row r="502">
          <cell r="D502" t="str">
            <v>H2.0xR5</v>
          </cell>
          <cell r="F502" t="str">
            <v>주당</v>
          </cell>
        </row>
        <row r="503">
          <cell r="D503">
            <v>1.1000000000000001</v>
          </cell>
          <cell r="E503" t="str">
            <v>주</v>
          </cell>
          <cell r="F503">
            <v>20700</v>
          </cell>
          <cell r="G503">
            <v>22770</v>
          </cell>
          <cell r="I503">
            <v>0</v>
          </cell>
          <cell r="J503">
            <v>20700</v>
          </cell>
          <cell r="K503">
            <v>22770</v>
          </cell>
          <cell r="M503">
            <v>0</v>
          </cell>
        </row>
        <row r="504">
          <cell r="D504">
            <v>0.17</v>
          </cell>
          <cell r="E504" t="str">
            <v>인</v>
          </cell>
          <cell r="F504">
            <v>50321</v>
          </cell>
          <cell r="G504">
            <v>8554</v>
          </cell>
          <cell r="H504">
            <v>50321</v>
          </cell>
          <cell r="I504">
            <v>8554</v>
          </cell>
          <cell r="K504">
            <v>0</v>
          </cell>
          <cell r="M504">
            <v>0</v>
          </cell>
        </row>
        <row r="505">
          <cell r="D505">
            <v>0.1</v>
          </cell>
          <cell r="E505" t="str">
            <v>인</v>
          </cell>
          <cell r="F505">
            <v>34098</v>
          </cell>
          <cell r="G505">
            <v>3409</v>
          </cell>
          <cell r="H505">
            <v>34098</v>
          </cell>
          <cell r="I505">
            <v>3409</v>
          </cell>
          <cell r="K505">
            <v>0</v>
          </cell>
          <cell r="M505">
            <v>0</v>
          </cell>
        </row>
        <row r="506">
          <cell r="C506" t="str">
            <v>산수유H2.0xR5</v>
          </cell>
          <cell r="G506">
            <v>34733</v>
          </cell>
          <cell r="I506">
            <v>11963</v>
          </cell>
          <cell r="K506">
            <v>22770</v>
          </cell>
          <cell r="M506">
            <v>0</v>
          </cell>
        </row>
        <row r="508">
          <cell r="D508" t="str">
            <v>H3.0xR8</v>
          </cell>
          <cell r="F508" t="str">
            <v>주당</v>
          </cell>
        </row>
        <row r="509">
          <cell r="D509">
            <v>1.1000000000000001</v>
          </cell>
          <cell r="E509" t="str">
            <v>주</v>
          </cell>
          <cell r="F509">
            <v>31100</v>
          </cell>
          <cell r="G509">
            <v>34210</v>
          </cell>
          <cell r="I509">
            <v>0</v>
          </cell>
          <cell r="J509">
            <v>31100</v>
          </cell>
          <cell r="K509">
            <v>34210</v>
          </cell>
          <cell r="M509">
            <v>0</v>
          </cell>
        </row>
        <row r="510">
          <cell r="D510">
            <v>0.37</v>
          </cell>
          <cell r="E510" t="str">
            <v>인</v>
          </cell>
          <cell r="F510">
            <v>50321</v>
          </cell>
          <cell r="G510">
            <v>18618</v>
          </cell>
          <cell r="H510">
            <v>50321</v>
          </cell>
          <cell r="I510">
            <v>18618</v>
          </cell>
          <cell r="K510">
            <v>0</v>
          </cell>
          <cell r="M510">
            <v>0</v>
          </cell>
        </row>
        <row r="511">
          <cell r="D511">
            <v>0.22</v>
          </cell>
          <cell r="E511" t="str">
            <v>인</v>
          </cell>
          <cell r="F511">
            <v>34098</v>
          </cell>
          <cell r="G511">
            <v>7501</v>
          </cell>
          <cell r="H511">
            <v>34098</v>
          </cell>
          <cell r="I511">
            <v>7501</v>
          </cell>
          <cell r="K511">
            <v>0</v>
          </cell>
          <cell r="M511">
            <v>0</v>
          </cell>
        </row>
        <row r="512">
          <cell r="C512" t="str">
            <v>살구나무H3.0xR8</v>
          </cell>
          <cell r="G512">
            <v>60329</v>
          </cell>
          <cell r="I512">
            <v>26119</v>
          </cell>
          <cell r="K512">
            <v>34210</v>
          </cell>
          <cell r="M512">
            <v>0</v>
          </cell>
        </row>
        <row r="514">
          <cell r="D514" t="str">
            <v>H4.5xB30</v>
          </cell>
          <cell r="F514" t="str">
            <v>주당</v>
          </cell>
        </row>
        <row r="515">
          <cell r="D515">
            <v>1.1000000000000001</v>
          </cell>
          <cell r="E515" t="str">
            <v>주</v>
          </cell>
          <cell r="F515">
            <v>2924000</v>
          </cell>
          <cell r="G515">
            <v>3216400</v>
          </cell>
          <cell r="I515">
            <v>0</v>
          </cell>
          <cell r="J515">
            <v>2924000</v>
          </cell>
          <cell r="K515">
            <v>3216400</v>
          </cell>
          <cell r="M515">
            <v>0</v>
          </cell>
        </row>
        <row r="516">
          <cell r="D516">
            <v>2.39</v>
          </cell>
          <cell r="E516" t="str">
            <v>인</v>
          </cell>
          <cell r="F516">
            <v>50321</v>
          </cell>
          <cell r="G516">
            <v>120267</v>
          </cell>
          <cell r="H516">
            <v>50321</v>
          </cell>
          <cell r="I516">
            <v>120267</v>
          </cell>
          <cell r="K516">
            <v>0</v>
          </cell>
          <cell r="M516">
            <v>0</v>
          </cell>
        </row>
        <row r="517">
          <cell r="D517">
            <v>1.44</v>
          </cell>
          <cell r="E517" t="str">
            <v>인</v>
          </cell>
          <cell r="F517">
            <v>34098</v>
          </cell>
          <cell r="G517">
            <v>49101</v>
          </cell>
          <cell r="H517">
            <v>34098</v>
          </cell>
          <cell r="I517">
            <v>49101</v>
          </cell>
          <cell r="K517">
            <v>0</v>
          </cell>
          <cell r="M517">
            <v>0</v>
          </cell>
        </row>
        <row r="518">
          <cell r="C518" t="str">
            <v>은행나무H4.5xB30</v>
          </cell>
          <cell r="G518">
            <v>3385768</v>
          </cell>
          <cell r="I518">
            <v>169368</v>
          </cell>
          <cell r="K518">
            <v>3216400</v>
          </cell>
          <cell r="M518">
            <v>0</v>
          </cell>
        </row>
        <row r="520">
          <cell r="D520" t="str">
            <v>H4.5xB20</v>
          </cell>
          <cell r="F520" t="str">
            <v>주당</v>
          </cell>
        </row>
        <row r="521">
          <cell r="D521">
            <v>1.1000000000000001</v>
          </cell>
          <cell r="E521" t="str">
            <v>주</v>
          </cell>
          <cell r="F521">
            <v>663850</v>
          </cell>
          <cell r="G521">
            <v>730235</v>
          </cell>
          <cell r="I521">
            <v>0</v>
          </cell>
          <cell r="J521">
            <v>663850</v>
          </cell>
          <cell r="K521">
            <v>730235</v>
          </cell>
          <cell r="M521">
            <v>0</v>
          </cell>
        </row>
        <row r="522">
          <cell r="D522">
            <v>1.57</v>
          </cell>
          <cell r="E522" t="str">
            <v>인</v>
          </cell>
          <cell r="F522">
            <v>50321</v>
          </cell>
          <cell r="G522">
            <v>79003</v>
          </cell>
          <cell r="H522">
            <v>50321</v>
          </cell>
          <cell r="I522">
            <v>79003</v>
          </cell>
          <cell r="K522">
            <v>0</v>
          </cell>
          <cell r="M522">
            <v>0</v>
          </cell>
        </row>
        <row r="523">
          <cell r="D523">
            <v>0.94</v>
          </cell>
          <cell r="E523" t="str">
            <v>인</v>
          </cell>
          <cell r="F523">
            <v>34098</v>
          </cell>
          <cell r="G523">
            <v>32052</v>
          </cell>
          <cell r="H523">
            <v>34098</v>
          </cell>
          <cell r="I523">
            <v>32052</v>
          </cell>
          <cell r="K523">
            <v>0</v>
          </cell>
          <cell r="M523">
            <v>0</v>
          </cell>
        </row>
        <row r="524">
          <cell r="C524" t="str">
            <v>은행나무H4.5xB20</v>
          </cell>
          <cell r="G524">
            <v>841290</v>
          </cell>
          <cell r="I524">
            <v>111055</v>
          </cell>
          <cell r="K524">
            <v>730235</v>
          </cell>
          <cell r="M524">
            <v>0</v>
          </cell>
        </row>
        <row r="526">
          <cell r="D526" t="str">
            <v>H3.5xB12</v>
          </cell>
          <cell r="F526" t="str">
            <v>주당</v>
          </cell>
        </row>
        <row r="527">
          <cell r="D527">
            <v>1.1000000000000001</v>
          </cell>
          <cell r="E527" t="str">
            <v>주</v>
          </cell>
          <cell r="F527">
            <v>245000</v>
          </cell>
          <cell r="G527">
            <v>269500</v>
          </cell>
          <cell r="I527">
            <v>0</v>
          </cell>
          <cell r="J527">
            <v>245000</v>
          </cell>
          <cell r="K527">
            <v>269500</v>
          </cell>
          <cell r="M527">
            <v>0</v>
          </cell>
        </row>
        <row r="528">
          <cell r="D528">
            <v>0.86</v>
          </cell>
          <cell r="E528" t="str">
            <v>인</v>
          </cell>
          <cell r="F528">
            <v>50321</v>
          </cell>
          <cell r="G528">
            <v>43276</v>
          </cell>
          <cell r="H528">
            <v>50321</v>
          </cell>
          <cell r="I528">
            <v>43276</v>
          </cell>
          <cell r="K528">
            <v>0</v>
          </cell>
          <cell r="M528">
            <v>0</v>
          </cell>
        </row>
        <row r="529">
          <cell r="D529">
            <v>0.5</v>
          </cell>
          <cell r="E529" t="str">
            <v>인</v>
          </cell>
          <cell r="F529">
            <v>34098</v>
          </cell>
          <cell r="G529">
            <v>17049</v>
          </cell>
          <cell r="H529">
            <v>34098</v>
          </cell>
          <cell r="I529">
            <v>17049</v>
          </cell>
          <cell r="K529">
            <v>0</v>
          </cell>
          <cell r="M529">
            <v>0</v>
          </cell>
        </row>
        <row r="530">
          <cell r="C530" t="str">
            <v>은행나무H3.5xB12</v>
          </cell>
          <cell r="G530">
            <v>329825</v>
          </cell>
          <cell r="I530">
            <v>60325</v>
          </cell>
          <cell r="K530">
            <v>269500</v>
          </cell>
          <cell r="M530">
            <v>0</v>
          </cell>
        </row>
        <row r="532">
          <cell r="D532" t="str">
            <v>H3.0xR10</v>
          </cell>
          <cell r="F532" t="str">
            <v>주당</v>
          </cell>
        </row>
        <row r="533">
          <cell r="D533">
            <v>1.1000000000000001</v>
          </cell>
          <cell r="E533" t="str">
            <v>주</v>
          </cell>
          <cell r="F533">
            <v>140000</v>
          </cell>
          <cell r="G533">
            <v>154000</v>
          </cell>
          <cell r="I533">
            <v>0</v>
          </cell>
          <cell r="J533">
            <v>140000</v>
          </cell>
          <cell r="K533">
            <v>154000</v>
          </cell>
          <cell r="M533">
            <v>0</v>
          </cell>
        </row>
        <row r="534">
          <cell r="D534">
            <v>0.51</v>
          </cell>
          <cell r="E534" t="str">
            <v>인</v>
          </cell>
          <cell r="F534">
            <v>50321</v>
          </cell>
          <cell r="G534">
            <v>25663</v>
          </cell>
          <cell r="H534">
            <v>50321</v>
          </cell>
          <cell r="I534">
            <v>25663</v>
          </cell>
          <cell r="K534">
            <v>0</v>
          </cell>
          <cell r="M534">
            <v>0</v>
          </cell>
        </row>
        <row r="535">
          <cell r="D535">
            <v>0.3</v>
          </cell>
          <cell r="E535" t="str">
            <v>인</v>
          </cell>
          <cell r="F535">
            <v>34098</v>
          </cell>
          <cell r="G535">
            <v>10229</v>
          </cell>
          <cell r="H535">
            <v>34098</v>
          </cell>
          <cell r="I535">
            <v>10229</v>
          </cell>
          <cell r="K535">
            <v>0</v>
          </cell>
          <cell r="M535">
            <v>0</v>
          </cell>
        </row>
        <row r="536">
          <cell r="C536" t="str">
            <v>오동나무H3.0xR10</v>
          </cell>
          <cell r="G536">
            <v>189892</v>
          </cell>
          <cell r="I536">
            <v>35892</v>
          </cell>
          <cell r="K536">
            <v>154000</v>
          </cell>
          <cell r="M536">
            <v>0</v>
          </cell>
        </row>
        <row r="538">
          <cell r="D538" t="str">
            <v>H2.5xR6</v>
          </cell>
          <cell r="F538" t="str">
            <v>주당</v>
          </cell>
        </row>
        <row r="539">
          <cell r="D539">
            <v>1.1000000000000001</v>
          </cell>
          <cell r="E539" t="str">
            <v>주</v>
          </cell>
          <cell r="F539">
            <v>43800</v>
          </cell>
          <cell r="G539">
            <v>48180</v>
          </cell>
          <cell r="I539">
            <v>0</v>
          </cell>
          <cell r="J539">
            <v>43800</v>
          </cell>
          <cell r="K539">
            <v>48180</v>
          </cell>
          <cell r="M539">
            <v>0</v>
          </cell>
        </row>
        <row r="540">
          <cell r="D540">
            <v>0.23</v>
          </cell>
          <cell r="E540" t="str">
            <v>인</v>
          </cell>
          <cell r="F540">
            <v>50321</v>
          </cell>
          <cell r="G540">
            <v>11573</v>
          </cell>
          <cell r="H540">
            <v>50321</v>
          </cell>
          <cell r="I540">
            <v>11573</v>
          </cell>
          <cell r="K540">
            <v>0</v>
          </cell>
          <cell r="M540">
            <v>0</v>
          </cell>
        </row>
        <row r="541">
          <cell r="D541">
            <v>0.14000000000000001</v>
          </cell>
          <cell r="E541" t="str">
            <v>인</v>
          </cell>
          <cell r="F541">
            <v>34098</v>
          </cell>
          <cell r="G541">
            <v>4773</v>
          </cell>
          <cell r="H541">
            <v>34098</v>
          </cell>
          <cell r="I541">
            <v>4773</v>
          </cell>
          <cell r="K541">
            <v>0</v>
          </cell>
          <cell r="M541">
            <v>0</v>
          </cell>
        </row>
        <row r="542">
          <cell r="C542" t="str">
            <v>이팝나무H2.5xR6</v>
          </cell>
          <cell r="G542">
            <v>64526</v>
          </cell>
          <cell r="I542">
            <v>16346</v>
          </cell>
          <cell r="K542">
            <v>48180</v>
          </cell>
          <cell r="M542">
            <v>0</v>
          </cell>
        </row>
        <row r="544">
          <cell r="D544" t="str">
            <v>H4.0xB15</v>
          </cell>
          <cell r="F544" t="str">
            <v>주당</v>
          </cell>
        </row>
        <row r="545">
          <cell r="D545">
            <v>1.1000000000000001</v>
          </cell>
          <cell r="E545" t="str">
            <v>주</v>
          </cell>
          <cell r="F545">
            <v>770000</v>
          </cell>
          <cell r="G545">
            <v>847000</v>
          </cell>
          <cell r="I545">
            <v>0</v>
          </cell>
          <cell r="J545">
            <v>770000</v>
          </cell>
          <cell r="K545">
            <v>847000</v>
          </cell>
          <cell r="M545">
            <v>0</v>
          </cell>
        </row>
        <row r="546">
          <cell r="D546">
            <v>1.1200000000000001</v>
          </cell>
          <cell r="E546" t="str">
            <v>인</v>
          </cell>
          <cell r="F546">
            <v>50321</v>
          </cell>
          <cell r="G546">
            <v>56359</v>
          </cell>
          <cell r="H546">
            <v>50321</v>
          </cell>
          <cell r="I546">
            <v>56359</v>
          </cell>
          <cell r="K546">
            <v>0</v>
          </cell>
          <cell r="M546">
            <v>0</v>
          </cell>
        </row>
        <row r="547">
          <cell r="D547">
            <v>0.66</v>
          </cell>
          <cell r="E547" t="str">
            <v>인</v>
          </cell>
          <cell r="F547">
            <v>34098</v>
          </cell>
          <cell r="G547">
            <v>22504</v>
          </cell>
          <cell r="H547">
            <v>34098</v>
          </cell>
          <cell r="I547">
            <v>22504</v>
          </cell>
          <cell r="K547">
            <v>0</v>
          </cell>
          <cell r="M547">
            <v>0</v>
          </cell>
        </row>
        <row r="548">
          <cell r="C548" t="str">
            <v>일본목련H4.0xB15</v>
          </cell>
          <cell r="G548">
            <v>925863</v>
          </cell>
          <cell r="I548">
            <v>78863</v>
          </cell>
          <cell r="K548">
            <v>847000</v>
          </cell>
          <cell r="M548">
            <v>0</v>
          </cell>
        </row>
        <row r="550">
          <cell r="D550" t="str">
            <v>H3.0xR10</v>
          </cell>
          <cell r="F550" t="str">
            <v>주당</v>
          </cell>
        </row>
        <row r="551">
          <cell r="D551">
            <v>1.1000000000000001</v>
          </cell>
          <cell r="E551" t="str">
            <v>주</v>
          </cell>
          <cell r="F551">
            <v>82200</v>
          </cell>
          <cell r="G551">
            <v>90420</v>
          </cell>
          <cell r="I551">
            <v>0</v>
          </cell>
          <cell r="J551">
            <v>82200</v>
          </cell>
          <cell r="K551">
            <v>90420</v>
          </cell>
          <cell r="M551">
            <v>0</v>
          </cell>
        </row>
        <row r="552">
          <cell r="D552">
            <v>0.51</v>
          </cell>
          <cell r="E552" t="str">
            <v>인</v>
          </cell>
          <cell r="F552">
            <v>50321</v>
          </cell>
          <cell r="G552">
            <v>25663</v>
          </cell>
          <cell r="H552">
            <v>50321</v>
          </cell>
          <cell r="I552">
            <v>25663</v>
          </cell>
          <cell r="K552">
            <v>0</v>
          </cell>
          <cell r="M552">
            <v>0</v>
          </cell>
        </row>
        <row r="553">
          <cell r="D553">
            <v>0.3</v>
          </cell>
          <cell r="E553" t="str">
            <v>인</v>
          </cell>
          <cell r="F553">
            <v>34098</v>
          </cell>
          <cell r="G553">
            <v>10229</v>
          </cell>
          <cell r="H553">
            <v>34098</v>
          </cell>
          <cell r="I553">
            <v>10229</v>
          </cell>
          <cell r="K553">
            <v>0</v>
          </cell>
          <cell r="M553">
            <v>0</v>
          </cell>
        </row>
        <row r="554">
          <cell r="C554" t="str">
            <v>자귀나무H3.0xR10</v>
          </cell>
          <cell r="G554">
            <v>126312</v>
          </cell>
          <cell r="I554">
            <v>35892</v>
          </cell>
          <cell r="K554">
            <v>90420</v>
          </cell>
          <cell r="M554">
            <v>0</v>
          </cell>
        </row>
        <row r="556">
          <cell r="D556" t="str">
            <v>H3.5xR12</v>
          </cell>
          <cell r="F556" t="str">
            <v>주당</v>
          </cell>
        </row>
        <row r="557">
          <cell r="D557">
            <v>1.1000000000000001</v>
          </cell>
          <cell r="E557" t="str">
            <v>주</v>
          </cell>
          <cell r="F557">
            <v>200000</v>
          </cell>
          <cell r="G557">
            <v>220000</v>
          </cell>
          <cell r="I557">
            <v>0</v>
          </cell>
          <cell r="J557">
            <v>200000</v>
          </cell>
          <cell r="K557">
            <v>220000</v>
          </cell>
          <cell r="M557">
            <v>0</v>
          </cell>
        </row>
        <row r="558">
          <cell r="D558">
            <v>0.65</v>
          </cell>
          <cell r="E558" t="str">
            <v>인</v>
          </cell>
          <cell r="F558">
            <v>50321</v>
          </cell>
          <cell r="G558">
            <v>32708</v>
          </cell>
          <cell r="H558">
            <v>50321</v>
          </cell>
          <cell r="I558">
            <v>32708</v>
          </cell>
          <cell r="K558">
            <v>0</v>
          </cell>
          <cell r="M558">
            <v>0</v>
          </cell>
        </row>
        <row r="559">
          <cell r="D559">
            <v>0.39</v>
          </cell>
          <cell r="E559" t="str">
            <v>인</v>
          </cell>
          <cell r="F559">
            <v>34098</v>
          </cell>
          <cell r="G559">
            <v>13298</v>
          </cell>
          <cell r="H559">
            <v>34098</v>
          </cell>
          <cell r="I559">
            <v>13298</v>
          </cell>
          <cell r="K559">
            <v>0</v>
          </cell>
          <cell r="M559">
            <v>0</v>
          </cell>
        </row>
        <row r="560">
          <cell r="C560" t="str">
            <v>자목련H3.5xR12</v>
          </cell>
          <cell r="G560">
            <v>266006</v>
          </cell>
          <cell r="I560">
            <v>46006</v>
          </cell>
          <cell r="K560">
            <v>220000</v>
          </cell>
          <cell r="M560">
            <v>0</v>
          </cell>
        </row>
        <row r="562">
          <cell r="D562" t="str">
            <v>H3.0xR8</v>
          </cell>
          <cell r="F562" t="str">
            <v>주당</v>
          </cell>
        </row>
        <row r="563">
          <cell r="D563">
            <v>1.1000000000000001</v>
          </cell>
          <cell r="E563" t="str">
            <v>주</v>
          </cell>
          <cell r="F563">
            <v>65600</v>
          </cell>
          <cell r="G563">
            <v>72160</v>
          </cell>
          <cell r="I563">
            <v>0</v>
          </cell>
          <cell r="J563">
            <v>65600</v>
          </cell>
          <cell r="K563">
            <v>72160</v>
          </cell>
          <cell r="M563">
            <v>0</v>
          </cell>
        </row>
        <row r="564">
          <cell r="D564">
            <v>0.37</v>
          </cell>
          <cell r="E564" t="str">
            <v>인</v>
          </cell>
          <cell r="F564">
            <v>50321</v>
          </cell>
          <cell r="G564">
            <v>18618</v>
          </cell>
          <cell r="H564">
            <v>50321</v>
          </cell>
          <cell r="I564">
            <v>18618</v>
          </cell>
          <cell r="K564">
            <v>0</v>
          </cell>
          <cell r="M564">
            <v>0</v>
          </cell>
        </row>
        <row r="565">
          <cell r="D565">
            <v>0.22</v>
          </cell>
          <cell r="E565" t="str">
            <v>인</v>
          </cell>
          <cell r="F565">
            <v>34098</v>
          </cell>
          <cell r="G565">
            <v>7501</v>
          </cell>
          <cell r="H565">
            <v>34098</v>
          </cell>
          <cell r="I565">
            <v>7501</v>
          </cell>
          <cell r="K565">
            <v>0</v>
          </cell>
          <cell r="M565">
            <v>0</v>
          </cell>
        </row>
        <row r="566">
          <cell r="C566" t="str">
            <v>자목련H3.0xR8</v>
          </cell>
          <cell r="G566">
            <v>98279</v>
          </cell>
          <cell r="I566">
            <v>26119</v>
          </cell>
          <cell r="K566">
            <v>72160</v>
          </cell>
          <cell r="M566">
            <v>0</v>
          </cell>
        </row>
        <row r="568">
          <cell r="D568" t="str">
            <v>H4.5xB20</v>
          </cell>
          <cell r="F568" t="str">
            <v>주당</v>
          </cell>
        </row>
        <row r="569">
          <cell r="D569">
            <v>1.1000000000000001</v>
          </cell>
          <cell r="E569" t="str">
            <v>주</v>
          </cell>
          <cell r="F569">
            <v>600000</v>
          </cell>
          <cell r="G569">
            <v>660000</v>
          </cell>
          <cell r="I569">
            <v>0</v>
          </cell>
          <cell r="J569">
            <v>600000</v>
          </cell>
          <cell r="K569">
            <v>660000</v>
          </cell>
          <cell r="M569">
            <v>0</v>
          </cell>
        </row>
        <row r="570">
          <cell r="D570">
            <v>1.57</v>
          </cell>
          <cell r="E570" t="str">
            <v>인</v>
          </cell>
          <cell r="F570">
            <v>50321</v>
          </cell>
          <cell r="G570">
            <v>79003</v>
          </cell>
          <cell r="H570">
            <v>50321</v>
          </cell>
          <cell r="I570">
            <v>79003</v>
          </cell>
          <cell r="K570">
            <v>0</v>
          </cell>
          <cell r="M570">
            <v>0</v>
          </cell>
        </row>
        <row r="571">
          <cell r="D571">
            <v>0.94</v>
          </cell>
          <cell r="E571" t="str">
            <v>인</v>
          </cell>
          <cell r="F571">
            <v>34098</v>
          </cell>
          <cell r="G571">
            <v>32052</v>
          </cell>
          <cell r="H571">
            <v>34098</v>
          </cell>
          <cell r="I571">
            <v>32052</v>
          </cell>
          <cell r="K571">
            <v>0</v>
          </cell>
          <cell r="M571">
            <v>0</v>
          </cell>
        </row>
        <row r="572">
          <cell r="C572" t="str">
            <v>자작나무H4.5xB20</v>
          </cell>
          <cell r="G572">
            <v>771055</v>
          </cell>
          <cell r="I572">
            <v>111055</v>
          </cell>
          <cell r="K572">
            <v>660000</v>
          </cell>
          <cell r="M572">
            <v>0</v>
          </cell>
        </row>
        <row r="574">
          <cell r="D574" t="str">
            <v>H4.0xB15</v>
          </cell>
          <cell r="F574" t="str">
            <v>주당</v>
          </cell>
        </row>
        <row r="575">
          <cell r="D575">
            <v>1.1000000000000001</v>
          </cell>
          <cell r="E575" t="str">
            <v>주</v>
          </cell>
          <cell r="F575">
            <v>340000</v>
          </cell>
          <cell r="G575">
            <v>374000</v>
          </cell>
          <cell r="I575">
            <v>0</v>
          </cell>
          <cell r="J575">
            <v>340000</v>
          </cell>
          <cell r="K575">
            <v>374000</v>
          </cell>
          <cell r="M575">
            <v>0</v>
          </cell>
        </row>
        <row r="576">
          <cell r="D576">
            <v>1.1200000000000001</v>
          </cell>
          <cell r="E576" t="str">
            <v>인</v>
          </cell>
          <cell r="F576">
            <v>50321</v>
          </cell>
          <cell r="G576">
            <v>56359</v>
          </cell>
          <cell r="H576">
            <v>50321</v>
          </cell>
          <cell r="I576">
            <v>56359</v>
          </cell>
          <cell r="K576">
            <v>0</v>
          </cell>
          <cell r="M576">
            <v>0</v>
          </cell>
        </row>
        <row r="577">
          <cell r="D577">
            <v>0.66</v>
          </cell>
          <cell r="E577" t="str">
            <v>인</v>
          </cell>
          <cell r="F577">
            <v>34098</v>
          </cell>
          <cell r="G577">
            <v>22504</v>
          </cell>
          <cell r="H577">
            <v>34098</v>
          </cell>
          <cell r="I577">
            <v>22504</v>
          </cell>
          <cell r="K577">
            <v>0</v>
          </cell>
          <cell r="M577">
            <v>0</v>
          </cell>
        </row>
        <row r="578">
          <cell r="C578" t="str">
            <v>자작나무H4.0xB15</v>
          </cell>
          <cell r="G578">
            <v>452863</v>
          </cell>
          <cell r="I578">
            <v>78863</v>
          </cell>
          <cell r="K578">
            <v>374000</v>
          </cell>
          <cell r="M578">
            <v>0</v>
          </cell>
        </row>
        <row r="580">
          <cell r="D580" t="str">
            <v>H4.0xB10</v>
          </cell>
          <cell r="F580" t="str">
            <v>주당</v>
          </cell>
        </row>
        <row r="581">
          <cell r="D581">
            <v>1.1000000000000001</v>
          </cell>
          <cell r="E581" t="str">
            <v>주</v>
          </cell>
          <cell r="F581">
            <v>176000</v>
          </cell>
          <cell r="G581">
            <v>193600</v>
          </cell>
          <cell r="I581">
            <v>0</v>
          </cell>
          <cell r="J581">
            <v>176000</v>
          </cell>
          <cell r="K581">
            <v>193600</v>
          </cell>
          <cell r="M581">
            <v>0</v>
          </cell>
        </row>
        <row r="582">
          <cell r="D582">
            <v>0.68</v>
          </cell>
          <cell r="E582" t="str">
            <v>인</v>
          </cell>
          <cell r="F582">
            <v>50321</v>
          </cell>
          <cell r="G582">
            <v>34218</v>
          </cell>
          <cell r="H582">
            <v>50321</v>
          </cell>
          <cell r="I582">
            <v>34218</v>
          </cell>
          <cell r="K582">
            <v>0</v>
          </cell>
          <cell r="M582">
            <v>0</v>
          </cell>
        </row>
        <row r="583">
          <cell r="D583">
            <v>0.39</v>
          </cell>
          <cell r="E583" t="str">
            <v>인</v>
          </cell>
          <cell r="F583">
            <v>34098</v>
          </cell>
          <cell r="G583">
            <v>13298</v>
          </cell>
          <cell r="H583">
            <v>34098</v>
          </cell>
          <cell r="I583">
            <v>13298</v>
          </cell>
          <cell r="K583">
            <v>0</v>
          </cell>
          <cell r="M583">
            <v>0</v>
          </cell>
        </row>
        <row r="584">
          <cell r="C584" t="str">
            <v>자작나무H4.0xB10</v>
          </cell>
          <cell r="G584">
            <v>241116</v>
          </cell>
          <cell r="I584">
            <v>47516</v>
          </cell>
          <cell r="K584">
            <v>193600</v>
          </cell>
          <cell r="M584">
            <v>0</v>
          </cell>
        </row>
        <row r="585">
          <cell r="F585" t="str">
            <v xml:space="preserve"> </v>
          </cell>
        </row>
        <row r="586">
          <cell r="D586" t="str">
            <v>H3.0xR8</v>
          </cell>
          <cell r="F586" t="str">
            <v>주당</v>
          </cell>
        </row>
        <row r="587">
          <cell r="D587">
            <v>1.1000000000000001</v>
          </cell>
          <cell r="E587" t="str">
            <v>주</v>
          </cell>
          <cell r="F587">
            <v>97000</v>
          </cell>
          <cell r="G587">
            <v>106700</v>
          </cell>
          <cell r="I587">
            <v>0</v>
          </cell>
          <cell r="J587">
            <v>97000</v>
          </cell>
          <cell r="K587">
            <v>106700</v>
          </cell>
          <cell r="M587">
            <v>0</v>
          </cell>
        </row>
        <row r="588">
          <cell r="D588">
            <v>0.37</v>
          </cell>
          <cell r="E588" t="str">
            <v>인</v>
          </cell>
          <cell r="F588">
            <v>50321</v>
          </cell>
          <cell r="G588">
            <v>18618</v>
          </cell>
          <cell r="H588">
            <v>50321</v>
          </cell>
          <cell r="I588">
            <v>18618</v>
          </cell>
          <cell r="K588">
            <v>0</v>
          </cell>
          <cell r="M588">
            <v>0</v>
          </cell>
        </row>
        <row r="589">
          <cell r="D589">
            <v>0.22</v>
          </cell>
          <cell r="E589" t="str">
            <v>인</v>
          </cell>
          <cell r="F589">
            <v>34098</v>
          </cell>
          <cell r="G589">
            <v>7501</v>
          </cell>
          <cell r="H589">
            <v>34098</v>
          </cell>
          <cell r="I589">
            <v>7501</v>
          </cell>
          <cell r="K589">
            <v>0</v>
          </cell>
          <cell r="M589">
            <v>0</v>
          </cell>
        </row>
        <row r="590">
          <cell r="C590" t="str">
            <v>중국단풍H3.0xR8</v>
          </cell>
          <cell r="G590">
            <v>132819</v>
          </cell>
          <cell r="I590">
            <v>26119</v>
          </cell>
          <cell r="K590">
            <v>106700</v>
          </cell>
          <cell r="M590">
            <v>0</v>
          </cell>
        </row>
        <row r="592">
          <cell r="D592" t="str">
            <v>H2.5xR6</v>
          </cell>
          <cell r="F592" t="str">
            <v>주당</v>
          </cell>
        </row>
        <row r="593">
          <cell r="D593">
            <v>1.1000000000000001</v>
          </cell>
          <cell r="E593" t="str">
            <v>주</v>
          </cell>
          <cell r="F593">
            <v>34800</v>
          </cell>
          <cell r="G593">
            <v>38280</v>
          </cell>
          <cell r="I593">
            <v>0</v>
          </cell>
          <cell r="J593">
            <v>34800</v>
          </cell>
          <cell r="K593">
            <v>38280</v>
          </cell>
          <cell r="M593">
            <v>0</v>
          </cell>
        </row>
        <row r="594">
          <cell r="D594">
            <v>0.23</v>
          </cell>
          <cell r="E594" t="str">
            <v>인</v>
          </cell>
          <cell r="F594">
            <v>50321</v>
          </cell>
          <cell r="G594">
            <v>11573</v>
          </cell>
          <cell r="H594">
            <v>50321</v>
          </cell>
          <cell r="I594">
            <v>11573</v>
          </cell>
          <cell r="K594">
            <v>0</v>
          </cell>
          <cell r="M594">
            <v>0</v>
          </cell>
        </row>
        <row r="595">
          <cell r="D595">
            <v>0.14000000000000001</v>
          </cell>
          <cell r="E595" t="str">
            <v>인</v>
          </cell>
          <cell r="F595">
            <v>34098</v>
          </cell>
          <cell r="G595">
            <v>4773</v>
          </cell>
          <cell r="H595">
            <v>34098</v>
          </cell>
          <cell r="I595">
            <v>4773</v>
          </cell>
          <cell r="K595">
            <v>0</v>
          </cell>
          <cell r="M595">
            <v>0</v>
          </cell>
        </row>
        <row r="596">
          <cell r="C596" t="str">
            <v>중국단풍H2.5xR6</v>
          </cell>
          <cell r="G596">
            <v>54626</v>
          </cell>
          <cell r="I596">
            <v>16346</v>
          </cell>
          <cell r="K596">
            <v>38280</v>
          </cell>
          <cell r="M596">
            <v>0</v>
          </cell>
        </row>
        <row r="598">
          <cell r="D598" t="str">
            <v>H3.0xR8</v>
          </cell>
          <cell r="F598" t="str">
            <v>주당</v>
          </cell>
        </row>
        <row r="599">
          <cell r="D599">
            <v>1.1000000000000001</v>
          </cell>
          <cell r="E599" t="str">
            <v>주</v>
          </cell>
          <cell r="F599">
            <v>90000</v>
          </cell>
          <cell r="G599">
            <v>99000</v>
          </cell>
          <cell r="I599">
            <v>0</v>
          </cell>
          <cell r="J599">
            <v>90000</v>
          </cell>
          <cell r="K599">
            <v>99000</v>
          </cell>
          <cell r="M599">
            <v>0</v>
          </cell>
        </row>
        <row r="600">
          <cell r="D600">
            <v>0.37</v>
          </cell>
          <cell r="E600" t="str">
            <v>인</v>
          </cell>
          <cell r="F600">
            <v>50321</v>
          </cell>
          <cell r="G600">
            <v>18618</v>
          </cell>
          <cell r="H600">
            <v>50321</v>
          </cell>
          <cell r="I600">
            <v>18618</v>
          </cell>
          <cell r="K600">
            <v>0</v>
          </cell>
          <cell r="M600">
            <v>0</v>
          </cell>
        </row>
        <row r="601">
          <cell r="D601">
            <v>0.22</v>
          </cell>
          <cell r="E601" t="str">
            <v>인</v>
          </cell>
          <cell r="F601">
            <v>34098</v>
          </cell>
          <cell r="G601">
            <v>7501</v>
          </cell>
          <cell r="H601">
            <v>34098</v>
          </cell>
          <cell r="I601">
            <v>7501</v>
          </cell>
          <cell r="K601">
            <v>0</v>
          </cell>
          <cell r="M601">
            <v>0</v>
          </cell>
        </row>
        <row r="602">
          <cell r="C602" t="str">
            <v>졸참나무H3.0xR8</v>
          </cell>
          <cell r="G602">
            <v>125119</v>
          </cell>
          <cell r="I602">
            <v>26119</v>
          </cell>
          <cell r="K602">
            <v>99000</v>
          </cell>
          <cell r="M602">
            <v>0</v>
          </cell>
        </row>
        <row r="604">
          <cell r="D604" t="str">
            <v>H2.0xR5</v>
          </cell>
          <cell r="F604" t="str">
            <v>주당</v>
          </cell>
        </row>
        <row r="605">
          <cell r="D605">
            <v>1.1000000000000001</v>
          </cell>
          <cell r="E605" t="str">
            <v>주</v>
          </cell>
          <cell r="F605">
            <v>16500</v>
          </cell>
          <cell r="G605">
            <v>18150</v>
          </cell>
          <cell r="I605">
            <v>0</v>
          </cell>
          <cell r="J605">
            <v>16500</v>
          </cell>
          <cell r="K605">
            <v>18150</v>
          </cell>
          <cell r="M605">
            <v>0</v>
          </cell>
        </row>
        <row r="606">
          <cell r="D606">
            <v>0.17</v>
          </cell>
          <cell r="E606" t="str">
            <v>인</v>
          </cell>
          <cell r="F606">
            <v>50321</v>
          </cell>
          <cell r="G606">
            <v>8554</v>
          </cell>
          <cell r="H606">
            <v>50321</v>
          </cell>
          <cell r="I606">
            <v>8554</v>
          </cell>
          <cell r="K606">
            <v>0</v>
          </cell>
          <cell r="M606">
            <v>0</v>
          </cell>
        </row>
        <row r="607">
          <cell r="D607">
            <v>0.1</v>
          </cell>
          <cell r="E607" t="str">
            <v>인</v>
          </cell>
          <cell r="F607">
            <v>34098</v>
          </cell>
          <cell r="G607">
            <v>3409</v>
          </cell>
          <cell r="H607">
            <v>34098</v>
          </cell>
          <cell r="I607">
            <v>3409</v>
          </cell>
          <cell r="K607">
            <v>0</v>
          </cell>
          <cell r="M607">
            <v>0</v>
          </cell>
        </row>
        <row r="608">
          <cell r="C608" t="str">
            <v>쪽동백H2.0xR5</v>
          </cell>
          <cell r="G608">
            <v>30113</v>
          </cell>
          <cell r="I608">
            <v>11963</v>
          </cell>
          <cell r="K608">
            <v>18150</v>
          </cell>
          <cell r="M608">
            <v>0</v>
          </cell>
        </row>
        <row r="610">
          <cell r="D610" t="str">
            <v>H4.5xR30</v>
          </cell>
          <cell r="F610" t="str">
            <v>주당</v>
          </cell>
        </row>
        <row r="611">
          <cell r="D611">
            <v>1.1000000000000001</v>
          </cell>
          <cell r="E611" t="str">
            <v>주</v>
          </cell>
          <cell r="F611">
            <v>2160000</v>
          </cell>
          <cell r="G611">
            <v>2376000</v>
          </cell>
          <cell r="I611">
            <v>0</v>
          </cell>
          <cell r="J611">
            <v>2160000</v>
          </cell>
          <cell r="K611">
            <v>2376000</v>
          </cell>
          <cell r="M611">
            <v>0</v>
          </cell>
        </row>
        <row r="612">
          <cell r="D612">
            <v>1.91</v>
          </cell>
          <cell r="E612" t="str">
            <v>인</v>
          </cell>
          <cell r="F612">
            <v>50321</v>
          </cell>
          <cell r="G612">
            <v>96113</v>
          </cell>
          <cell r="H612">
            <v>50321</v>
          </cell>
          <cell r="I612">
            <v>96113</v>
          </cell>
          <cell r="K612">
            <v>0</v>
          </cell>
          <cell r="M612">
            <v>0</v>
          </cell>
        </row>
        <row r="613">
          <cell r="D613">
            <v>1.1499999999999999</v>
          </cell>
          <cell r="E613" t="str">
            <v>인</v>
          </cell>
          <cell r="F613">
            <v>34098</v>
          </cell>
          <cell r="G613">
            <v>39212</v>
          </cell>
          <cell r="H613">
            <v>34098</v>
          </cell>
          <cell r="I613">
            <v>39212</v>
          </cell>
          <cell r="K613">
            <v>0</v>
          </cell>
          <cell r="M613">
            <v>0</v>
          </cell>
        </row>
        <row r="614">
          <cell r="C614" t="str">
            <v>청단풍H4.5xR30</v>
          </cell>
          <cell r="G614">
            <v>2511325</v>
          </cell>
          <cell r="I614">
            <v>135325</v>
          </cell>
          <cell r="K614">
            <v>2376000</v>
          </cell>
          <cell r="M614">
            <v>0</v>
          </cell>
        </row>
        <row r="616">
          <cell r="D616" t="str">
            <v>H4.0xR20</v>
          </cell>
          <cell r="F616" t="str">
            <v>주당</v>
          </cell>
        </row>
        <row r="617">
          <cell r="D617">
            <v>1.1000000000000001</v>
          </cell>
          <cell r="E617" t="str">
            <v>주</v>
          </cell>
          <cell r="F617">
            <v>909000</v>
          </cell>
          <cell r="G617">
            <v>999900</v>
          </cell>
          <cell r="I617">
            <v>0</v>
          </cell>
          <cell r="J617">
            <v>909000</v>
          </cell>
          <cell r="K617">
            <v>999900</v>
          </cell>
          <cell r="M617">
            <v>0</v>
          </cell>
        </row>
        <row r="618">
          <cell r="D618">
            <v>1.25</v>
          </cell>
          <cell r="E618" t="str">
            <v>인</v>
          </cell>
          <cell r="F618">
            <v>50321</v>
          </cell>
          <cell r="G618">
            <v>62901</v>
          </cell>
          <cell r="H618">
            <v>50321</v>
          </cell>
          <cell r="I618">
            <v>62901</v>
          </cell>
          <cell r="K618">
            <v>0</v>
          </cell>
          <cell r="M618">
            <v>0</v>
          </cell>
        </row>
        <row r="619">
          <cell r="D619">
            <v>0.76</v>
          </cell>
          <cell r="E619" t="str">
            <v>인</v>
          </cell>
          <cell r="F619">
            <v>34098</v>
          </cell>
          <cell r="G619">
            <v>25914</v>
          </cell>
          <cell r="H619">
            <v>34098</v>
          </cell>
          <cell r="I619">
            <v>25914</v>
          </cell>
          <cell r="K619">
            <v>0</v>
          </cell>
          <cell r="M619">
            <v>0</v>
          </cell>
        </row>
        <row r="620">
          <cell r="C620" t="str">
            <v>청단풍H4.0xR20</v>
          </cell>
          <cell r="G620">
            <v>1088715</v>
          </cell>
          <cell r="I620">
            <v>88815</v>
          </cell>
          <cell r="K620">
            <v>999900</v>
          </cell>
          <cell r="M620">
            <v>0</v>
          </cell>
        </row>
        <row r="622">
          <cell r="D622" t="str">
            <v>H3.0xR10</v>
          </cell>
          <cell r="F622" t="str">
            <v>주당</v>
          </cell>
        </row>
        <row r="623">
          <cell r="D623">
            <v>1.1000000000000001</v>
          </cell>
          <cell r="E623" t="str">
            <v>주</v>
          </cell>
          <cell r="F623">
            <v>129000</v>
          </cell>
          <cell r="G623">
            <v>141900</v>
          </cell>
          <cell r="I623">
            <v>0</v>
          </cell>
          <cell r="J623">
            <v>129000</v>
          </cell>
          <cell r="K623">
            <v>141900</v>
          </cell>
          <cell r="M623">
            <v>0</v>
          </cell>
        </row>
        <row r="624">
          <cell r="D624">
            <v>0.51</v>
          </cell>
          <cell r="E624" t="str">
            <v>인</v>
          </cell>
          <cell r="F624">
            <v>50321</v>
          </cell>
          <cell r="G624">
            <v>25663</v>
          </cell>
          <cell r="H624">
            <v>50321</v>
          </cell>
          <cell r="I624">
            <v>25663</v>
          </cell>
          <cell r="K624">
            <v>0</v>
          </cell>
          <cell r="M624">
            <v>0</v>
          </cell>
        </row>
        <row r="625">
          <cell r="D625">
            <v>0.3</v>
          </cell>
          <cell r="E625" t="str">
            <v>인</v>
          </cell>
          <cell r="F625">
            <v>34098</v>
          </cell>
          <cell r="G625">
            <v>10229</v>
          </cell>
          <cell r="H625">
            <v>34098</v>
          </cell>
          <cell r="I625">
            <v>10229</v>
          </cell>
          <cell r="K625">
            <v>0</v>
          </cell>
          <cell r="M625">
            <v>0</v>
          </cell>
        </row>
        <row r="626">
          <cell r="C626" t="str">
            <v>청단풍H3.0xR10</v>
          </cell>
          <cell r="G626">
            <v>177792</v>
          </cell>
          <cell r="I626">
            <v>35892</v>
          </cell>
          <cell r="K626">
            <v>141900</v>
          </cell>
          <cell r="M626">
            <v>0</v>
          </cell>
        </row>
        <row r="628">
          <cell r="D628" t="str">
            <v>H2.5xR8</v>
          </cell>
          <cell r="F628" t="str">
            <v>주당</v>
          </cell>
        </row>
        <row r="629">
          <cell r="D629">
            <v>1.1000000000000001</v>
          </cell>
          <cell r="E629" t="str">
            <v>주</v>
          </cell>
          <cell r="F629">
            <v>65000</v>
          </cell>
          <cell r="G629">
            <v>71500</v>
          </cell>
          <cell r="I629">
            <v>0</v>
          </cell>
          <cell r="J629">
            <v>65000</v>
          </cell>
          <cell r="K629">
            <v>71500</v>
          </cell>
          <cell r="M629">
            <v>0</v>
          </cell>
        </row>
        <row r="630">
          <cell r="D630">
            <v>0.37</v>
          </cell>
          <cell r="E630" t="str">
            <v>인</v>
          </cell>
          <cell r="F630">
            <v>50321</v>
          </cell>
          <cell r="G630">
            <v>18618</v>
          </cell>
          <cell r="H630">
            <v>50321</v>
          </cell>
          <cell r="I630">
            <v>18618</v>
          </cell>
          <cell r="K630">
            <v>0</v>
          </cell>
          <cell r="M630">
            <v>0</v>
          </cell>
        </row>
        <row r="631">
          <cell r="D631">
            <v>0.22</v>
          </cell>
          <cell r="E631" t="str">
            <v>인</v>
          </cell>
          <cell r="F631">
            <v>34098</v>
          </cell>
          <cell r="G631">
            <v>7501</v>
          </cell>
          <cell r="H631">
            <v>34098</v>
          </cell>
          <cell r="I631">
            <v>7501</v>
          </cell>
          <cell r="K631">
            <v>0</v>
          </cell>
          <cell r="M631">
            <v>0</v>
          </cell>
        </row>
        <row r="632">
          <cell r="C632" t="str">
            <v>청단풍H2.5xR8</v>
          </cell>
          <cell r="G632">
            <v>97619</v>
          </cell>
          <cell r="I632">
            <v>26119</v>
          </cell>
          <cell r="K632">
            <v>71500</v>
          </cell>
          <cell r="M632">
            <v>0</v>
          </cell>
        </row>
        <row r="634">
          <cell r="D634" t="str">
            <v>H3.5xR8</v>
          </cell>
          <cell r="F634" t="str">
            <v>주당</v>
          </cell>
        </row>
        <row r="635">
          <cell r="D635">
            <v>1.1000000000000001</v>
          </cell>
          <cell r="E635" t="str">
            <v>주</v>
          </cell>
          <cell r="F635">
            <v>112000</v>
          </cell>
          <cell r="G635">
            <v>123200</v>
          </cell>
          <cell r="I635">
            <v>0</v>
          </cell>
          <cell r="J635">
            <v>112000</v>
          </cell>
          <cell r="K635">
            <v>123200</v>
          </cell>
          <cell r="M635">
            <v>0</v>
          </cell>
        </row>
        <row r="636">
          <cell r="D636">
            <v>0.37</v>
          </cell>
          <cell r="E636" t="str">
            <v>인</v>
          </cell>
          <cell r="F636">
            <v>50321</v>
          </cell>
          <cell r="G636">
            <v>18618</v>
          </cell>
          <cell r="H636">
            <v>50321</v>
          </cell>
          <cell r="I636">
            <v>18618</v>
          </cell>
          <cell r="K636">
            <v>0</v>
          </cell>
          <cell r="M636">
            <v>0</v>
          </cell>
        </row>
        <row r="637">
          <cell r="D637">
            <v>0.22</v>
          </cell>
          <cell r="E637" t="str">
            <v>인</v>
          </cell>
          <cell r="F637">
            <v>34098</v>
          </cell>
          <cell r="G637">
            <v>7501</v>
          </cell>
          <cell r="H637">
            <v>34098</v>
          </cell>
          <cell r="I637">
            <v>7501</v>
          </cell>
          <cell r="K637">
            <v>0</v>
          </cell>
          <cell r="M637">
            <v>0</v>
          </cell>
        </row>
        <row r="638">
          <cell r="C638" t="str">
            <v>층층나무H3.5xR8</v>
          </cell>
          <cell r="G638">
            <v>149319</v>
          </cell>
          <cell r="I638">
            <v>26119</v>
          </cell>
          <cell r="K638">
            <v>123200</v>
          </cell>
          <cell r="M638">
            <v>0</v>
          </cell>
        </row>
        <row r="640">
          <cell r="D640" t="str">
            <v>H2.5xR8</v>
          </cell>
          <cell r="F640" t="str">
            <v>주당</v>
          </cell>
        </row>
        <row r="641">
          <cell r="D641">
            <v>1.1000000000000001</v>
          </cell>
          <cell r="E641" t="str">
            <v>주</v>
          </cell>
          <cell r="F641">
            <v>120100</v>
          </cell>
          <cell r="G641">
            <v>132110</v>
          </cell>
          <cell r="I641">
            <v>0</v>
          </cell>
          <cell r="J641">
            <v>120100</v>
          </cell>
          <cell r="K641">
            <v>132110</v>
          </cell>
          <cell r="M641">
            <v>0</v>
          </cell>
        </row>
        <row r="642">
          <cell r="D642">
            <v>0.37</v>
          </cell>
          <cell r="E642" t="str">
            <v>인</v>
          </cell>
          <cell r="F642">
            <v>50321</v>
          </cell>
          <cell r="G642">
            <v>18618</v>
          </cell>
          <cell r="H642">
            <v>50321</v>
          </cell>
          <cell r="I642">
            <v>18618</v>
          </cell>
          <cell r="K642">
            <v>0</v>
          </cell>
          <cell r="M642">
            <v>0</v>
          </cell>
        </row>
        <row r="643">
          <cell r="D643">
            <v>0.22</v>
          </cell>
          <cell r="E643" t="str">
            <v>인</v>
          </cell>
          <cell r="F643">
            <v>34098</v>
          </cell>
          <cell r="G643">
            <v>7501</v>
          </cell>
          <cell r="H643">
            <v>34098</v>
          </cell>
          <cell r="I643">
            <v>7501</v>
          </cell>
          <cell r="K643">
            <v>0</v>
          </cell>
          <cell r="M643">
            <v>0</v>
          </cell>
        </row>
        <row r="644">
          <cell r="C644" t="str">
            <v>칠엽수H2.5xR8</v>
          </cell>
          <cell r="G644">
            <v>158229</v>
          </cell>
          <cell r="I644">
            <v>26119</v>
          </cell>
          <cell r="K644">
            <v>132110</v>
          </cell>
          <cell r="M644">
            <v>0</v>
          </cell>
        </row>
        <row r="646">
          <cell r="D646" t="str">
            <v>H3.0xR6</v>
          </cell>
          <cell r="F646" t="str">
            <v>주당</v>
          </cell>
        </row>
        <row r="647">
          <cell r="D647">
            <v>1.1000000000000001</v>
          </cell>
          <cell r="E647" t="str">
            <v>주</v>
          </cell>
          <cell r="F647">
            <v>30200</v>
          </cell>
          <cell r="G647">
            <v>33220</v>
          </cell>
          <cell r="I647">
            <v>0</v>
          </cell>
          <cell r="J647">
            <v>30200</v>
          </cell>
          <cell r="K647">
            <v>33220</v>
          </cell>
          <cell r="M647">
            <v>0</v>
          </cell>
        </row>
        <row r="648">
          <cell r="D648">
            <v>0.23</v>
          </cell>
          <cell r="E648" t="str">
            <v>인</v>
          </cell>
          <cell r="F648">
            <v>50321</v>
          </cell>
          <cell r="G648">
            <v>11573</v>
          </cell>
          <cell r="H648">
            <v>50321</v>
          </cell>
          <cell r="I648">
            <v>11573</v>
          </cell>
          <cell r="K648">
            <v>0</v>
          </cell>
          <cell r="M648">
            <v>0</v>
          </cell>
        </row>
        <row r="649">
          <cell r="D649">
            <v>0.14000000000000001</v>
          </cell>
          <cell r="E649" t="str">
            <v>인</v>
          </cell>
          <cell r="F649">
            <v>34098</v>
          </cell>
          <cell r="G649">
            <v>4773</v>
          </cell>
          <cell r="H649">
            <v>34098</v>
          </cell>
          <cell r="I649">
            <v>4773</v>
          </cell>
          <cell r="K649">
            <v>0</v>
          </cell>
          <cell r="M649">
            <v>0</v>
          </cell>
        </row>
        <row r="650">
          <cell r="C650" t="str">
            <v>팥배나무H3.0xR6</v>
          </cell>
          <cell r="G650">
            <v>49566</v>
          </cell>
          <cell r="I650">
            <v>16346</v>
          </cell>
          <cell r="K650">
            <v>33220</v>
          </cell>
          <cell r="M650">
            <v>0</v>
          </cell>
        </row>
        <row r="652">
          <cell r="D652" t="str">
            <v>H4.0xR15</v>
          </cell>
          <cell r="F652" t="str">
            <v>주당</v>
          </cell>
        </row>
        <row r="653">
          <cell r="D653">
            <v>1.1000000000000001</v>
          </cell>
          <cell r="E653" t="str">
            <v>주</v>
          </cell>
          <cell r="F653">
            <v>319000</v>
          </cell>
          <cell r="G653">
            <v>350900</v>
          </cell>
          <cell r="I653">
            <v>0</v>
          </cell>
          <cell r="J653">
            <v>319000</v>
          </cell>
          <cell r="K653">
            <v>350900</v>
          </cell>
          <cell r="M653">
            <v>0</v>
          </cell>
        </row>
        <row r="654">
          <cell r="D654">
            <v>0.87</v>
          </cell>
          <cell r="E654" t="str">
            <v>인</v>
          </cell>
          <cell r="F654">
            <v>50321</v>
          </cell>
          <cell r="G654">
            <v>43779</v>
          </cell>
          <cell r="H654">
            <v>50321</v>
          </cell>
          <cell r="I654">
            <v>43779</v>
          </cell>
          <cell r="K654">
            <v>0</v>
          </cell>
          <cell r="M654">
            <v>0</v>
          </cell>
        </row>
        <row r="655">
          <cell r="D655">
            <v>0.52</v>
          </cell>
          <cell r="E655" t="str">
            <v>인</v>
          </cell>
          <cell r="F655">
            <v>34098</v>
          </cell>
          <cell r="G655">
            <v>17730</v>
          </cell>
          <cell r="H655">
            <v>34098</v>
          </cell>
          <cell r="I655">
            <v>17730</v>
          </cell>
          <cell r="K655">
            <v>0</v>
          </cell>
          <cell r="M655">
            <v>0</v>
          </cell>
        </row>
        <row r="656">
          <cell r="C656" t="str">
            <v>팽나무H4.0xR15</v>
          </cell>
          <cell r="G656">
            <v>412409</v>
          </cell>
          <cell r="I656">
            <v>61509</v>
          </cell>
          <cell r="K656">
            <v>350900</v>
          </cell>
          <cell r="M656">
            <v>0</v>
          </cell>
        </row>
        <row r="658">
          <cell r="D658" t="str">
            <v>H3.5xR15</v>
          </cell>
          <cell r="F658" t="str">
            <v>주당</v>
          </cell>
        </row>
        <row r="659">
          <cell r="D659">
            <v>1.1000000000000001</v>
          </cell>
          <cell r="E659" t="str">
            <v>주</v>
          </cell>
          <cell r="F659">
            <v>1864000</v>
          </cell>
          <cell r="G659">
            <v>2050400</v>
          </cell>
          <cell r="I659">
            <v>0</v>
          </cell>
          <cell r="J659">
            <v>1864000</v>
          </cell>
          <cell r="K659">
            <v>2050400</v>
          </cell>
          <cell r="M659">
            <v>0</v>
          </cell>
        </row>
        <row r="660">
          <cell r="D660">
            <v>0.87</v>
          </cell>
          <cell r="E660" t="str">
            <v>인</v>
          </cell>
          <cell r="F660">
            <v>50321</v>
          </cell>
          <cell r="G660">
            <v>43779</v>
          </cell>
          <cell r="H660">
            <v>50321</v>
          </cell>
          <cell r="I660">
            <v>43779</v>
          </cell>
          <cell r="K660">
            <v>0</v>
          </cell>
          <cell r="M660">
            <v>0</v>
          </cell>
        </row>
        <row r="661">
          <cell r="D661">
            <v>0.52</v>
          </cell>
          <cell r="E661" t="str">
            <v>인</v>
          </cell>
          <cell r="F661">
            <v>34098</v>
          </cell>
          <cell r="G661">
            <v>17730</v>
          </cell>
          <cell r="H661">
            <v>34098</v>
          </cell>
          <cell r="I661">
            <v>17730</v>
          </cell>
          <cell r="K661">
            <v>0</v>
          </cell>
          <cell r="M661">
            <v>0</v>
          </cell>
        </row>
        <row r="662">
          <cell r="C662" t="str">
            <v>홍단풍H3.5xR15</v>
          </cell>
          <cell r="G662">
            <v>2111909</v>
          </cell>
          <cell r="I662">
            <v>61509</v>
          </cell>
          <cell r="K662">
            <v>2050400</v>
          </cell>
          <cell r="M662">
            <v>0</v>
          </cell>
        </row>
        <row r="664">
          <cell r="D664" t="str">
            <v>H5.0xR30</v>
          </cell>
          <cell r="F664" t="str">
            <v>주당</v>
          </cell>
        </row>
        <row r="665">
          <cell r="D665">
            <v>1.1000000000000001</v>
          </cell>
          <cell r="E665" t="str">
            <v>주</v>
          </cell>
          <cell r="F665">
            <v>2100000</v>
          </cell>
          <cell r="G665">
            <v>2310000</v>
          </cell>
          <cell r="I665">
            <v>0</v>
          </cell>
          <cell r="J665">
            <v>2100000</v>
          </cell>
          <cell r="K665">
            <v>2310000</v>
          </cell>
          <cell r="M665">
            <v>0</v>
          </cell>
        </row>
        <row r="666">
          <cell r="D666">
            <v>1.91</v>
          </cell>
          <cell r="E666" t="str">
            <v>인</v>
          </cell>
          <cell r="F666">
            <v>50321</v>
          </cell>
          <cell r="G666">
            <v>96113</v>
          </cell>
          <cell r="H666">
            <v>50321</v>
          </cell>
          <cell r="I666">
            <v>96113</v>
          </cell>
          <cell r="K666">
            <v>0</v>
          </cell>
          <cell r="M666">
            <v>0</v>
          </cell>
        </row>
        <row r="667">
          <cell r="D667">
            <v>1.1499999999999999</v>
          </cell>
          <cell r="E667" t="str">
            <v>인</v>
          </cell>
          <cell r="F667">
            <v>34098</v>
          </cell>
          <cell r="G667">
            <v>39212</v>
          </cell>
          <cell r="H667">
            <v>34098</v>
          </cell>
          <cell r="I667">
            <v>39212</v>
          </cell>
          <cell r="K667">
            <v>0</v>
          </cell>
          <cell r="M667">
            <v>0</v>
          </cell>
        </row>
        <row r="668">
          <cell r="C668" t="str">
            <v>회화나무H5.0xR30</v>
          </cell>
          <cell r="G668">
            <v>2445325</v>
          </cell>
          <cell r="I668">
            <v>135325</v>
          </cell>
          <cell r="K668">
            <v>2310000</v>
          </cell>
          <cell r="M668">
            <v>0</v>
          </cell>
        </row>
        <row r="670">
          <cell r="D670" t="str">
            <v>H4.0xR15</v>
          </cell>
          <cell r="F670" t="str">
            <v>주당</v>
          </cell>
        </row>
        <row r="671">
          <cell r="D671">
            <v>1.1000000000000001</v>
          </cell>
          <cell r="E671" t="str">
            <v>주</v>
          </cell>
          <cell r="F671">
            <v>661700</v>
          </cell>
          <cell r="G671">
            <v>727870</v>
          </cell>
          <cell r="I671">
            <v>0</v>
          </cell>
          <cell r="J671">
            <v>661700</v>
          </cell>
          <cell r="K671">
            <v>727870</v>
          </cell>
          <cell r="M671">
            <v>0</v>
          </cell>
        </row>
        <row r="672">
          <cell r="D672">
            <v>0.87</v>
          </cell>
          <cell r="E672" t="str">
            <v>인</v>
          </cell>
          <cell r="F672">
            <v>50321</v>
          </cell>
          <cell r="G672">
            <v>43779</v>
          </cell>
          <cell r="H672">
            <v>50321</v>
          </cell>
          <cell r="I672">
            <v>43779</v>
          </cell>
          <cell r="K672">
            <v>0</v>
          </cell>
          <cell r="M672">
            <v>0</v>
          </cell>
        </row>
        <row r="673">
          <cell r="D673">
            <v>0.52</v>
          </cell>
          <cell r="E673" t="str">
            <v>인</v>
          </cell>
          <cell r="F673">
            <v>34098</v>
          </cell>
          <cell r="G673">
            <v>17730</v>
          </cell>
          <cell r="H673">
            <v>34098</v>
          </cell>
          <cell r="I673">
            <v>17730</v>
          </cell>
          <cell r="K673">
            <v>0</v>
          </cell>
          <cell r="M673">
            <v>0</v>
          </cell>
        </row>
        <row r="674">
          <cell r="C674" t="str">
            <v>회화나무H4.0xR15</v>
          </cell>
          <cell r="G674">
            <v>789379</v>
          </cell>
          <cell r="I674">
            <v>61509</v>
          </cell>
          <cell r="K674">
            <v>727870</v>
          </cell>
          <cell r="M674">
            <v>0</v>
          </cell>
        </row>
        <row r="676">
          <cell r="D676" t="str">
            <v>H3.5xR8</v>
          </cell>
          <cell r="F676" t="str">
            <v>주당</v>
          </cell>
        </row>
        <row r="677">
          <cell r="D677">
            <v>1.1000000000000001</v>
          </cell>
          <cell r="E677" t="str">
            <v>주</v>
          </cell>
          <cell r="F677">
            <v>53800</v>
          </cell>
          <cell r="G677">
            <v>59180</v>
          </cell>
          <cell r="I677">
            <v>0</v>
          </cell>
          <cell r="J677">
            <v>53800</v>
          </cell>
          <cell r="K677">
            <v>59180</v>
          </cell>
          <cell r="M677">
            <v>0</v>
          </cell>
        </row>
        <row r="678">
          <cell r="D678">
            <v>0.37</v>
          </cell>
          <cell r="E678" t="str">
            <v>인</v>
          </cell>
          <cell r="F678">
            <v>50321</v>
          </cell>
          <cell r="G678">
            <v>18618</v>
          </cell>
          <cell r="H678">
            <v>50321</v>
          </cell>
          <cell r="I678">
            <v>18618</v>
          </cell>
          <cell r="K678">
            <v>0</v>
          </cell>
          <cell r="M678">
            <v>0</v>
          </cell>
        </row>
        <row r="679">
          <cell r="D679">
            <v>0.22</v>
          </cell>
          <cell r="E679" t="str">
            <v>인</v>
          </cell>
          <cell r="F679">
            <v>34098</v>
          </cell>
          <cell r="G679">
            <v>7501</v>
          </cell>
          <cell r="H679">
            <v>34098</v>
          </cell>
          <cell r="I679">
            <v>7501</v>
          </cell>
          <cell r="K679">
            <v>0</v>
          </cell>
          <cell r="M679">
            <v>0</v>
          </cell>
        </row>
        <row r="680">
          <cell r="C680" t="str">
            <v>회화나무H3.5xR8</v>
          </cell>
          <cell r="G680">
            <v>85299</v>
          </cell>
          <cell r="I680">
            <v>26119</v>
          </cell>
          <cell r="K680">
            <v>59180</v>
          </cell>
          <cell r="M680">
            <v>0</v>
          </cell>
        </row>
        <row r="682">
          <cell r="D682" t="str">
            <v>H0.4xW0.4</v>
          </cell>
          <cell r="F682" t="str">
            <v>주당</v>
          </cell>
        </row>
        <row r="683">
          <cell r="D683">
            <v>1.1000000000000001</v>
          </cell>
          <cell r="E683" t="str">
            <v>주</v>
          </cell>
          <cell r="F683">
            <v>12700</v>
          </cell>
          <cell r="G683">
            <v>13970</v>
          </cell>
          <cell r="I683">
            <v>0</v>
          </cell>
          <cell r="J683">
            <v>12700</v>
          </cell>
          <cell r="K683">
            <v>13970</v>
          </cell>
          <cell r="M683">
            <v>0</v>
          </cell>
        </row>
        <row r="684">
          <cell r="D684">
            <v>0.03</v>
          </cell>
          <cell r="E684" t="str">
            <v>인</v>
          </cell>
          <cell r="F684">
            <v>50321</v>
          </cell>
          <cell r="G684">
            <v>1509</v>
          </cell>
          <cell r="H684">
            <v>50321</v>
          </cell>
          <cell r="I684">
            <v>1509</v>
          </cell>
          <cell r="K684">
            <v>0</v>
          </cell>
          <cell r="M684">
            <v>0</v>
          </cell>
        </row>
        <row r="685">
          <cell r="D685">
            <v>0.02</v>
          </cell>
          <cell r="E685" t="str">
            <v>인</v>
          </cell>
          <cell r="F685">
            <v>34098</v>
          </cell>
          <cell r="G685">
            <v>681</v>
          </cell>
          <cell r="H685">
            <v>34098</v>
          </cell>
          <cell r="I685">
            <v>681</v>
          </cell>
          <cell r="K685">
            <v>0</v>
          </cell>
          <cell r="M685">
            <v>0</v>
          </cell>
        </row>
        <row r="686">
          <cell r="C686" t="str">
            <v>눈주목H0.4xW0.4</v>
          </cell>
          <cell r="G686">
            <v>16160</v>
          </cell>
          <cell r="I686">
            <v>2190</v>
          </cell>
          <cell r="K686">
            <v>13970</v>
          </cell>
          <cell r="M686">
            <v>0</v>
          </cell>
        </row>
        <row r="688">
          <cell r="D688" t="str">
            <v>H1.2xW0.4</v>
          </cell>
          <cell r="F688" t="str">
            <v>주당</v>
          </cell>
        </row>
        <row r="689">
          <cell r="D689">
            <v>1.1000000000000001</v>
          </cell>
          <cell r="E689" t="str">
            <v>주</v>
          </cell>
          <cell r="F689">
            <v>2200</v>
          </cell>
          <cell r="G689">
            <v>2420</v>
          </cell>
          <cell r="I689">
            <v>0</v>
          </cell>
          <cell r="J689">
            <v>2200</v>
          </cell>
          <cell r="K689">
            <v>2420</v>
          </cell>
          <cell r="M689">
            <v>0</v>
          </cell>
        </row>
        <row r="690">
          <cell r="D690">
            <v>0.09</v>
          </cell>
          <cell r="E690" t="str">
            <v>인</v>
          </cell>
          <cell r="F690">
            <v>50321</v>
          </cell>
          <cell r="G690">
            <v>4528</v>
          </cell>
          <cell r="H690">
            <v>50321</v>
          </cell>
          <cell r="I690">
            <v>4528</v>
          </cell>
          <cell r="K690">
            <v>0</v>
          </cell>
          <cell r="M690">
            <v>0</v>
          </cell>
        </row>
        <row r="691">
          <cell r="D691">
            <v>0.05</v>
          </cell>
          <cell r="E691" t="str">
            <v>인</v>
          </cell>
          <cell r="F691">
            <v>34098</v>
          </cell>
          <cell r="G691">
            <v>1704</v>
          </cell>
          <cell r="H691">
            <v>34098</v>
          </cell>
          <cell r="I691">
            <v>1704</v>
          </cell>
          <cell r="K691">
            <v>0</v>
          </cell>
          <cell r="M691">
            <v>0</v>
          </cell>
        </row>
        <row r="692">
          <cell r="C692" t="str">
            <v>사철나무H1.2xW0.4</v>
          </cell>
          <cell r="G692">
            <v>8652</v>
          </cell>
          <cell r="I692">
            <v>6232</v>
          </cell>
          <cell r="K692">
            <v>2420</v>
          </cell>
          <cell r="M692">
            <v>0</v>
          </cell>
        </row>
        <row r="694">
          <cell r="D694" t="str">
            <v>H1.0xW0.3</v>
          </cell>
          <cell r="F694" t="str">
            <v>주당</v>
          </cell>
        </row>
        <row r="695">
          <cell r="D695">
            <v>1.1000000000000001</v>
          </cell>
          <cell r="E695" t="str">
            <v>주</v>
          </cell>
          <cell r="F695">
            <v>1100</v>
          </cell>
          <cell r="G695">
            <v>1210</v>
          </cell>
          <cell r="I695">
            <v>0</v>
          </cell>
          <cell r="J695">
            <v>1100</v>
          </cell>
          <cell r="K695">
            <v>1210</v>
          </cell>
          <cell r="M695">
            <v>0</v>
          </cell>
        </row>
        <row r="696">
          <cell r="D696">
            <v>0.05</v>
          </cell>
          <cell r="E696" t="str">
            <v>인</v>
          </cell>
          <cell r="F696">
            <v>50321</v>
          </cell>
          <cell r="G696">
            <v>2516</v>
          </cell>
          <cell r="H696">
            <v>50321</v>
          </cell>
          <cell r="I696">
            <v>2516</v>
          </cell>
          <cell r="K696">
            <v>0</v>
          </cell>
          <cell r="M696">
            <v>0</v>
          </cell>
        </row>
        <row r="697">
          <cell r="D697">
            <v>0.03</v>
          </cell>
          <cell r="E697" t="str">
            <v>인</v>
          </cell>
          <cell r="F697">
            <v>34098</v>
          </cell>
          <cell r="G697">
            <v>1022</v>
          </cell>
          <cell r="H697">
            <v>34098</v>
          </cell>
          <cell r="I697">
            <v>1022</v>
          </cell>
          <cell r="K697">
            <v>0</v>
          </cell>
          <cell r="M697">
            <v>0</v>
          </cell>
        </row>
        <row r="698">
          <cell r="C698" t="str">
            <v>사철나무H1.0xW0.3</v>
          </cell>
          <cell r="G698">
            <v>4748</v>
          </cell>
          <cell r="I698">
            <v>3538</v>
          </cell>
          <cell r="K698">
            <v>1210</v>
          </cell>
          <cell r="M698">
            <v>0</v>
          </cell>
        </row>
        <row r="700">
          <cell r="D700" t="str">
            <v>H0.4xW0.5</v>
          </cell>
          <cell r="F700" t="str">
            <v>주당</v>
          </cell>
        </row>
        <row r="701">
          <cell r="D701">
            <v>1.1000000000000001</v>
          </cell>
          <cell r="E701" t="str">
            <v>주</v>
          </cell>
          <cell r="F701">
            <v>6500</v>
          </cell>
          <cell r="G701">
            <v>7150</v>
          </cell>
          <cell r="I701">
            <v>0</v>
          </cell>
          <cell r="J701">
            <v>6500</v>
          </cell>
          <cell r="K701">
            <v>7150</v>
          </cell>
          <cell r="M701">
            <v>0</v>
          </cell>
        </row>
        <row r="702">
          <cell r="D702">
            <v>0.03</v>
          </cell>
          <cell r="E702" t="str">
            <v>인</v>
          </cell>
          <cell r="F702">
            <v>50321</v>
          </cell>
          <cell r="G702">
            <v>1509</v>
          </cell>
          <cell r="H702">
            <v>50321</v>
          </cell>
          <cell r="I702">
            <v>1509</v>
          </cell>
          <cell r="K702">
            <v>0</v>
          </cell>
          <cell r="M702">
            <v>0</v>
          </cell>
        </row>
        <row r="703">
          <cell r="D703">
            <v>0.02</v>
          </cell>
          <cell r="E703" t="str">
            <v>인</v>
          </cell>
          <cell r="F703">
            <v>34098</v>
          </cell>
          <cell r="G703">
            <v>681</v>
          </cell>
          <cell r="H703">
            <v>34098</v>
          </cell>
          <cell r="I703">
            <v>681</v>
          </cell>
          <cell r="K703">
            <v>0</v>
          </cell>
          <cell r="M703">
            <v>0</v>
          </cell>
        </row>
        <row r="704">
          <cell r="C704" t="str">
            <v>회양목H0.4xW0.5</v>
          </cell>
          <cell r="G704">
            <v>9340</v>
          </cell>
          <cell r="I704">
            <v>2190</v>
          </cell>
          <cell r="K704">
            <v>7150</v>
          </cell>
          <cell r="M704">
            <v>0</v>
          </cell>
        </row>
        <row r="706">
          <cell r="D706" t="str">
            <v>H0.3xW0.3</v>
          </cell>
          <cell r="F706" t="str">
            <v>주당</v>
          </cell>
        </row>
        <row r="707">
          <cell r="D707">
            <v>1.1000000000000001</v>
          </cell>
          <cell r="E707" t="str">
            <v>주</v>
          </cell>
          <cell r="F707">
            <v>2700</v>
          </cell>
          <cell r="G707">
            <v>2970</v>
          </cell>
          <cell r="I707">
            <v>0</v>
          </cell>
          <cell r="J707">
            <v>2700</v>
          </cell>
          <cell r="K707">
            <v>2970</v>
          </cell>
          <cell r="M707">
            <v>0</v>
          </cell>
        </row>
        <row r="708">
          <cell r="D708">
            <v>0.02</v>
          </cell>
          <cell r="E708" t="str">
            <v>인</v>
          </cell>
          <cell r="F708">
            <v>50321</v>
          </cell>
          <cell r="G708">
            <v>1006</v>
          </cell>
          <cell r="H708">
            <v>50321</v>
          </cell>
          <cell r="I708">
            <v>1006</v>
          </cell>
          <cell r="K708">
            <v>0</v>
          </cell>
          <cell r="M708">
            <v>0</v>
          </cell>
        </row>
        <row r="709">
          <cell r="D709">
            <v>0.02</v>
          </cell>
          <cell r="E709" t="str">
            <v>인</v>
          </cell>
          <cell r="F709">
            <v>34098</v>
          </cell>
          <cell r="G709">
            <v>681</v>
          </cell>
          <cell r="H709">
            <v>34098</v>
          </cell>
          <cell r="I709">
            <v>681</v>
          </cell>
          <cell r="K709">
            <v>0</v>
          </cell>
          <cell r="M709">
            <v>0</v>
          </cell>
        </row>
        <row r="710">
          <cell r="C710" t="str">
            <v>회양목H0.3xW0.3</v>
          </cell>
          <cell r="G710">
            <v>4657</v>
          </cell>
          <cell r="I710">
            <v>1687</v>
          </cell>
          <cell r="K710">
            <v>2970</v>
          </cell>
          <cell r="M710">
            <v>0</v>
          </cell>
        </row>
        <row r="712">
          <cell r="D712" t="str">
            <v>H0.5</v>
          </cell>
          <cell r="F712" t="str">
            <v>주당</v>
          </cell>
        </row>
        <row r="713">
          <cell r="D713">
            <v>1.1000000000000001</v>
          </cell>
          <cell r="E713" t="str">
            <v>주</v>
          </cell>
          <cell r="F713">
            <v>2500</v>
          </cell>
          <cell r="G713">
            <v>2750</v>
          </cell>
          <cell r="I713">
            <v>0</v>
          </cell>
          <cell r="J713">
            <v>2500</v>
          </cell>
          <cell r="K713">
            <v>2750</v>
          </cell>
          <cell r="M713">
            <v>0</v>
          </cell>
        </row>
        <row r="714">
          <cell r="D714">
            <v>0.03</v>
          </cell>
          <cell r="E714" t="str">
            <v>인</v>
          </cell>
          <cell r="F714">
            <v>50321</v>
          </cell>
          <cell r="G714">
            <v>1509</v>
          </cell>
          <cell r="H714">
            <v>50321</v>
          </cell>
          <cell r="I714">
            <v>1509</v>
          </cell>
          <cell r="K714">
            <v>0</v>
          </cell>
          <cell r="M714">
            <v>0</v>
          </cell>
        </row>
        <row r="715">
          <cell r="D715">
            <v>0.02</v>
          </cell>
          <cell r="E715" t="str">
            <v>인</v>
          </cell>
          <cell r="F715">
            <v>34098</v>
          </cell>
          <cell r="G715">
            <v>681</v>
          </cell>
          <cell r="H715">
            <v>34098</v>
          </cell>
          <cell r="I715">
            <v>681</v>
          </cell>
          <cell r="K715">
            <v>0</v>
          </cell>
          <cell r="M715">
            <v>0</v>
          </cell>
        </row>
        <row r="716">
          <cell r="C716" t="str">
            <v>갯버들H0.5</v>
          </cell>
          <cell r="G716">
            <v>4940</v>
          </cell>
          <cell r="I716">
            <v>2190</v>
          </cell>
          <cell r="K716">
            <v>2750</v>
          </cell>
          <cell r="M716">
            <v>0</v>
          </cell>
        </row>
        <row r="718">
          <cell r="D718" t="str">
            <v>H1.2x5지</v>
          </cell>
          <cell r="F718" t="str">
            <v>주당</v>
          </cell>
        </row>
        <row r="719">
          <cell r="D719">
            <v>1.1000000000000001</v>
          </cell>
          <cell r="E719" t="str">
            <v>주</v>
          </cell>
          <cell r="F719">
            <v>1100</v>
          </cell>
          <cell r="G719">
            <v>1210</v>
          </cell>
          <cell r="I719">
            <v>0</v>
          </cell>
          <cell r="J719">
            <v>1100</v>
          </cell>
          <cell r="K719">
            <v>1210</v>
          </cell>
          <cell r="M719">
            <v>0</v>
          </cell>
        </row>
        <row r="720">
          <cell r="D720">
            <v>0.09</v>
          </cell>
          <cell r="E720" t="str">
            <v>인</v>
          </cell>
          <cell r="F720">
            <v>50321</v>
          </cell>
          <cell r="G720">
            <v>4528</v>
          </cell>
          <cell r="H720">
            <v>50321</v>
          </cell>
          <cell r="I720">
            <v>4528</v>
          </cell>
          <cell r="K720">
            <v>0</v>
          </cell>
          <cell r="M720">
            <v>0</v>
          </cell>
        </row>
        <row r="721">
          <cell r="D721">
            <v>0.05</v>
          </cell>
          <cell r="E721" t="str">
            <v>인</v>
          </cell>
          <cell r="F721">
            <v>34098</v>
          </cell>
          <cell r="G721">
            <v>1704</v>
          </cell>
          <cell r="H721">
            <v>34098</v>
          </cell>
          <cell r="I721">
            <v>1704</v>
          </cell>
          <cell r="K721">
            <v>0</v>
          </cell>
          <cell r="M721">
            <v>0</v>
          </cell>
        </row>
        <row r="722">
          <cell r="C722" t="str">
            <v>개나리H1.2x5지</v>
          </cell>
          <cell r="G722">
            <v>7442</v>
          </cell>
          <cell r="I722">
            <v>6232</v>
          </cell>
          <cell r="K722">
            <v>1210</v>
          </cell>
          <cell r="M722">
            <v>0</v>
          </cell>
        </row>
        <row r="724">
          <cell r="D724" t="str">
            <v>H0.4xW0.5</v>
          </cell>
          <cell r="F724" t="str">
            <v>주당</v>
          </cell>
        </row>
        <row r="725">
          <cell r="D725">
            <v>1.1000000000000001</v>
          </cell>
          <cell r="E725" t="str">
            <v>주</v>
          </cell>
          <cell r="F725">
            <v>5700</v>
          </cell>
          <cell r="G725">
            <v>6270</v>
          </cell>
          <cell r="I725">
            <v>0</v>
          </cell>
          <cell r="J725">
            <v>5700</v>
          </cell>
          <cell r="K725">
            <v>6270</v>
          </cell>
          <cell r="M725">
            <v>0</v>
          </cell>
        </row>
        <row r="726">
          <cell r="D726">
            <v>0.03</v>
          </cell>
          <cell r="E726" t="str">
            <v>인</v>
          </cell>
          <cell r="F726">
            <v>50321</v>
          </cell>
          <cell r="G726">
            <v>1509</v>
          </cell>
          <cell r="H726">
            <v>50321</v>
          </cell>
          <cell r="I726">
            <v>1509</v>
          </cell>
          <cell r="K726">
            <v>0</v>
          </cell>
          <cell r="M726">
            <v>0</v>
          </cell>
        </row>
        <row r="727">
          <cell r="D727">
            <v>0.02</v>
          </cell>
          <cell r="E727" t="str">
            <v>인</v>
          </cell>
          <cell r="F727">
            <v>34098</v>
          </cell>
          <cell r="G727">
            <v>681</v>
          </cell>
          <cell r="H727">
            <v>34098</v>
          </cell>
          <cell r="I727">
            <v>681</v>
          </cell>
          <cell r="K727">
            <v>0</v>
          </cell>
          <cell r="M727">
            <v>0</v>
          </cell>
        </row>
        <row r="728">
          <cell r="C728" t="str">
            <v>겹철쭉H0.4xW0.5</v>
          </cell>
          <cell r="G728">
            <v>8460</v>
          </cell>
          <cell r="I728">
            <v>2190</v>
          </cell>
          <cell r="K728">
            <v>6270</v>
          </cell>
          <cell r="M728">
            <v>0</v>
          </cell>
        </row>
        <row r="730">
          <cell r="D730" t="str">
            <v>H1.8xW0.8</v>
          </cell>
          <cell r="F730" t="str">
            <v>주당</v>
          </cell>
        </row>
        <row r="731">
          <cell r="D731">
            <v>1.1000000000000001</v>
          </cell>
          <cell r="E731" t="str">
            <v>주</v>
          </cell>
          <cell r="F731">
            <v>29500</v>
          </cell>
          <cell r="G731">
            <v>32450</v>
          </cell>
          <cell r="I731">
            <v>0</v>
          </cell>
          <cell r="J731">
            <v>29500</v>
          </cell>
          <cell r="K731">
            <v>32450</v>
          </cell>
          <cell r="M731">
            <v>0</v>
          </cell>
        </row>
        <row r="732">
          <cell r="D732">
            <v>0.13</v>
          </cell>
          <cell r="E732" t="str">
            <v>인</v>
          </cell>
          <cell r="F732">
            <v>50321</v>
          </cell>
          <cell r="G732">
            <v>6541</v>
          </cell>
          <cell r="H732">
            <v>50321</v>
          </cell>
          <cell r="I732">
            <v>6541</v>
          </cell>
          <cell r="K732">
            <v>0</v>
          </cell>
          <cell r="M732">
            <v>0</v>
          </cell>
        </row>
        <row r="733">
          <cell r="D733">
            <v>7.0000000000000007E-2</v>
          </cell>
          <cell r="E733" t="str">
            <v>인</v>
          </cell>
          <cell r="F733">
            <v>34098</v>
          </cell>
          <cell r="G733">
            <v>2386</v>
          </cell>
          <cell r="H733">
            <v>34098</v>
          </cell>
          <cell r="I733">
            <v>2386</v>
          </cell>
          <cell r="K733">
            <v>0</v>
          </cell>
          <cell r="M733">
            <v>0</v>
          </cell>
        </row>
        <row r="734">
          <cell r="C734" t="str">
            <v>낙상홍H1.8xW0.8</v>
          </cell>
          <cell r="G734">
            <v>41377</v>
          </cell>
          <cell r="I734">
            <v>8927</v>
          </cell>
          <cell r="K734">
            <v>32450</v>
          </cell>
          <cell r="M734">
            <v>0</v>
          </cell>
        </row>
        <row r="736">
          <cell r="D736" t="str">
            <v>H1.5xW0.6</v>
          </cell>
          <cell r="F736" t="str">
            <v>주당</v>
          </cell>
        </row>
        <row r="737">
          <cell r="D737">
            <v>1.1000000000000001</v>
          </cell>
          <cell r="E737" t="str">
            <v>주</v>
          </cell>
          <cell r="F737">
            <v>12700</v>
          </cell>
          <cell r="G737">
            <v>13970</v>
          </cell>
          <cell r="I737">
            <v>0</v>
          </cell>
          <cell r="J737">
            <v>12700</v>
          </cell>
          <cell r="K737">
            <v>13970</v>
          </cell>
          <cell r="M737">
            <v>0</v>
          </cell>
        </row>
        <row r="738">
          <cell r="D738">
            <v>0.09</v>
          </cell>
          <cell r="E738" t="str">
            <v>인</v>
          </cell>
          <cell r="F738">
            <v>50321</v>
          </cell>
          <cell r="G738">
            <v>4528</v>
          </cell>
          <cell r="H738">
            <v>50321</v>
          </cell>
          <cell r="I738">
            <v>4528</v>
          </cell>
          <cell r="K738">
            <v>0</v>
          </cell>
          <cell r="M738">
            <v>0</v>
          </cell>
        </row>
        <row r="739">
          <cell r="D739">
            <v>0.05</v>
          </cell>
          <cell r="E739" t="str">
            <v>인</v>
          </cell>
          <cell r="F739">
            <v>34098</v>
          </cell>
          <cell r="G739">
            <v>1704</v>
          </cell>
          <cell r="H739">
            <v>34098</v>
          </cell>
          <cell r="I739">
            <v>1704</v>
          </cell>
          <cell r="K739">
            <v>0</v>
          </cell>
          <cell r="M739">
            <v>0</v>
          </cell>
        </row>
        <row r="740">
          <cell r="C740" t="str">
            <v>낙상홍H1.5xW0.6</v>
          </cell>
          <cell r="G740">
            <v>20202</v>
          </cell>
          <cell r="I740">
            <v>6232</v>
          </cell>
          <cell r="K740">
            <v>13970</v>
          </cell>
          <cell r="M740">
            <v>0</v>
          </cell>
        </row>
        <row r="742">
          <cell r="D742" t="str">
            <v>H0.4xW0.5</v>
          </cell>
          <cell r="F742" t="str">
            <v>주당</v>
          </cell>
        </row>
        <row r="743">
          <cell r="D743">
            <v>1.1000000000000001</v>
          </cell>
          <cell r="E743" t="str">
            <v>주</v>
          </cell>
          <cell r="F743">
            <v>6200</v>
          </cell>
          <cell r="G743">
            <v>6820</v>
          </cell>
          <cell r="I743">
            <v>0</v>
          </cell>
          <cell r="J743">
            <v>6200</v>
          </cell>
          <cell r="K743">
            <v>6820</v>
          </cell>
          <cell r="M743">
            <v>0</v>
          </cell>
        </row>
        <row r="744">
          <cell r="D744">
            <v>0.03</v>
          </cell>
          <cell r="E744" t="str">
            <v>인</v>
          </cell>
          <cell r="F744">
            <v>50321</v>
          </cell>
          <cell r="G744">
            <v>1509</v>
          </cell>
          <cell r="H744">
            <v>50321</v>
          </cell>
          <cell r="I744">
            <v>1509</v>
          </cell>
          <cell r="K744">
            <v>0</v>
          </cell>
          <cell r="M744">
            <v>0</v>
          </cell>
        </row>
        <row r="745">
          <cell r="D745">
            <v>0.02</v>
          </cell>
          <cell r="E745" t="str">
            <v>인</v>
          </cell>
          <cell r="F745">
            <v>34098</v>
          </cell>
          <cell r="G745">
            <v>681</v>
          </cell>
          <cell r="H745">
            <v>34098</v>
          </cell>
          <cell r="I745">
            <v>681</v>
          </cell>
          <cell r="K745">
            <v>0</v>
          </cell>
          <cell r="M745">
            <v>0</v>
          </cell>
        </row>
        <row r="746">
          <cell r="C746" t="str">
            <v>대왕H0.4xW0.5</v>
          </cell>
          <cell r="G746">
            <v>9010</v>
          </cell>
          <cell r="I746">
            <v>2190</v>
          </cell>
          <cell r="K746">
            <v>6820</v>
          </cell>
          <cell r="M746">
            <v>0</v>
          </cell>
        </row>
        <row r="748">
          <cell r="D748" t="str">
            <v>H1.0xW0.6</v>
          </cell>
          <cell r="F748" t="str">
            <v>주당</v>
          </cell>
        </row>
        <row r="749">
          <cell r="D749">
            <v>1.1000000000000001</v>
          </cell>
          <cell r="E749" t="str">
            <v>주</v>
          </cell>
          <cell r="F749">
            <v>4200</v>
          </cell>
          <cell r="G749">
            <v>4620</v>
          </cell>
          <cell r="I749">
            <v>0</v>
          </cell>
          <cell r="J749">
            <v>4200</v>
          </cell>
          <cell r="K749">
            <v>4620</v>
          </cell>
          <cell r="M749">
            <v>0</v>
          </cell>
        </row>
        <row r="750">
          <cell r="D750">
            <v>0.05</v>
          </cell>
          <cell r="E750" t="str">
            <v>인</v>
          </cell>
          <cell r="F750">
            <v>50321</v>
          </cell>
          <cell r="G750">
            <v>2516</v>
          </cell>
          <cell r="H750">
            <v>50321</v>
          </cell>
          <cell r="I750">
            <v>2516</v>
          </cell>
          <cell r="K750">
            <v>0</v>
          </cell>
          <cell r="M750">
            <v>0</v>
          </cell>
        </row>
        <row r="751">
          <cell r="D751">
            <v>0.03</v>
          </cell>
          <cell r="E751" t="str">
            <v>인</v>
          </cell>
          <cell r="F751">
            <v>34098</v>
          </cell>
          <cell r="G751">
            <v>1022</v>
          </cell>
          <cell r="H751">
            <v>34098</v>
          </cell>
          <cell r="I751">
            <v>1022</v>
          </cell>
          <cell r="K751">
            <v>0</v>
          </cell>
          <cell r="M751">
            <v>0</v>
          </cell>
        </row>
        <row r="752">
          <cell r="C752" t="str">
            <v>명자나무H1.0xW0.6</v>
          </cell>
          <cell r="G752">
            <v>8158</v>
          </cell>
          <cell r="I752">
            <v>3538</v>
          </cell>
          <cell r="K752">
            <v>4620</v>
          </cell>
          <cell r="M752">
            <v>0</v>
          </cell>
        </row>
        <row r="754">
          <cell r="D754" t="str">
            <v>H0.6x5가지</v>
          </cell>
          <cell r="F754" t="str">
            <v>주당</v>
          </cell>
        </row>
        <row r="755">
          <cell r="D755">
            <v>1.1000000000000001</v>
          </cell>
          <cell r="E755" t="str">
            <v>주</v>
          </cell>
          <cell r="F755">
            <v>5600</v>
          </cell>
          <cell r="G755">
            <v>6160</v>
          </cell>
          <cell r="I755">
            <v>0</v>
          </cell>
          <cell r="J755">
            <v>5600</v>
          </cell>
          <cell r="K755">
            <v>6160</v>
          </cell>
          <cell r="M755">
            <v>0</v>
          </cell>
        </row>
        <row r="756">
          <cell r="D756">
            <v>0.03</v>
          </cell>
          <cell r="E756" t="str">
            <v>인</v>
          </cell>
          <cell r="F756">
            <v>50321</v>
          </cell>
          <cell r="G756">
            <v>1509</v>
          </cell>
          <cell r="H756">
            <v>50321</v>
          </cell>
          <cell r="I756">
            <v>1509</v>
          </cell>
          <cell r="K756">
            <v>0</v>
          </cell>
          <cell r="M756">
            <v>0</v>
          </cell>
        </row>
        <row r="757">
          <cell r="D757">
            <v>0.02</v>
          </cell>
          <cell r="E757" t="str">
            <v>인</v>
          </cell>
          <cell r="F757">
            <v>34098</v>
          </cell>
          <cell r="G757">
            <v>681</v>
          </cell>
          <cell r="H757">
            <v>34098</v>
          </cell>
          <cell r="I757">
            <v>681</v>
          </cell>
          <cell r="K757">
            <v>0</v>
          </cell>
          <cell r="M757">
            <v>0</v>
          </cell>
        </row>
        <row r="758">
          <cell r="C758" t="str">
            <v>모란H0.6x5가지</v>
          </cell>
          <cell r="G758">
            <v>8350</v>
          </cell>
          <cell r="I758">
            <v>2190</v>
          </cell>
          <cell r="K758">
            <v>6160</v>
          </cell>
          <cell r="M758">
            <v>0</v>
          </cell>
        </row>
        <row r="760">
          <cell r="D760" t="str">
            <v>H1.0xW0.6</v>
          </cell>
          <cell r="F760" t="str">
            <v>주당</v>
          </cell>
        </row>
        <row r="761">
          <cell r="D761">
            <v>1.1000000000000001</v>
          </cell>
          <cell r="E761" t="str">
            <v>주</v>
          </cell>
          <cell r="F761">
            <v>9500</v>
          </cell>
          <cell r="G761">
            <v>10450</v>
          </cell>
          <cell r="I761">
            <v>0</v>
          </cell>
          <cell r="J761">
            <v>9500</v>
          </cell>
          <cell r="K761">
            <v>10450</v>
          </cell>
          <cell r="M761">
            <v>0</v>
          </cell>
        </row>
        <row r="762">
          <cell r="D762">
            <v>0.05</v>
          </cell>
          <cell r="E762" t="str">
            <v>인</v>
          </cell>
          <cell r="F762">
            <v>50321</v>
          </cell>
          <cell r="G762">
            <v>2516</v>
          </cell>
          <cell r="H762">
            <v>50321</v>
          </cell>
          <cell r="I762">
            <v>2516</v>
          </cell>
          <cell r="K762">
            <v>0</v>
          </cell>
          <cell r="M762">
            <v>0</v>
          </cell>
        </row>
        <row r="763">
          <cell r="D763">
            <v>0.03</v>
          </cell>
          <cell r="E763" t="str">
            <v>인</v>
          </cell>
          <cell r="F763">
            <v>34098</v>
          </cell>
          <cell r="G763">
            <v>1022</v>
          </cell>
          <cell r="H763">
            <v>34098</v>
          </cell>
          <cell r="I763">
            <v>1022</v>
          </cell>
          <cell r="K763">
            <v>0</v>
          </cell>
          <cell r="M763">
            <v>0</v>
          </cell>
        </row>
        <row r="764">
          <cell r="C764" t="str">
            <v>목수국H1.0xW0.6</v>
          </cell>
          <cell r="G764">
            <v>13988</v>
          </cell>
          <cell r="I764">
            <v>3538</v>
          </cell>
          <cell r="K764">
            <v>10450</v>
          </cell>
          <cell r="M764">
            <v>0</v>
          </cell>
        </row>
        <row r="766">
          <cell r="D766" t="str">
            <v>H0.8xW0.5</v>
          </cell>
          <cell r="F766" t="str">
            <v>주당</v>
          </cell>
        </row>
        <row r="767">
          <cell r="D767">
            <v>1.1000000000000001</v>
          </cell>
          <cell r="E767" t="str">
            <v>주</v>
          </cell>
          <cell r="F767">
            <v>11000</v>
          </cell>
          <cell r="G767">
            <v>12100</v>
          </cell>
          <cell r="I767">
            <v>0</v>
          </cell>
          <cell r="J767">
            <v>11000</v>
          </cell>
          <cell r="K767">
            <v>12100</v>
          </cell>
          <cell r="M767">
            <v>0</v>
          </cell>
        </row>
        <row r="768">
          <cell r="D768">
            <v>0.05</v>
          </cell>
          <cell r="E768" t="str">
            <v>인</v>
          </cell>
          <cell r="F768">
            <v>50321</v>
          </cell>
          <cell r="G768">
            <v>2516</v>
          </cell>
          <cell r="H768">
            <v>50321</v>
          </cell>
          <cell r="I768">
            <v>2516</v>
          </cell>
          <cell r="K768">
            <v>0</v>
          </cell>
          <cell r="M768">
            <v>0</v>
          </cell>
        </row>
        <row r="769">
          <cell r="D769">
            <v>0.03</v>
          </cell>
          <cell r="E769" t="str">
            <v>인</v>
          </cell>
          <cell r="F769">
            <v>34098</v>
          </cell>
          <cell r="G769">
            <v>1022</v>
          </cell>
          <cell r="H769">
            <v>34098</v>
          </cell>
          <cell r="I769">
            <v>1022</v>
          </cell>
          <cell r="K769">
            <v>0</v>
          </cell>
          <cell r="M769">
            <v>0</v>
          </cell>
        </row>
        <row r="770">
          <cell r="C770" t="str">
            <v>매자나무H0.8xW0.5</v>
          </cell>
          <cell r="G770">
            <v>15638</v>
          </cell>
          <cell r="I770">
            <v>3538</v>
          </cell>
          <cell r="K770">
            <v>12100</v>
          </cell>
          <cell r="M770">
            <v>0</v>
          </cell>
        </row>
        <row r="772">
          <cell r="D772" t="str">
            <v>H1.0xW0.3</v>
          </cell>
          <cell r="F772" t="str">
            <v>주당</v>
          </cell>
        </row>
        <row r="773">
          <cell r="D773">
            <v>1.1000000000000001</v>
          </cell>
          <cell r="E773" t="str">
            <v>주</v>
          </cell>
          <cell r="F773">
            <v>3800</v>
          </cell>
          <cell r="G773">
            <v>4180</v>
          </cell>
          <cell r="I773">
            <v>0</v>
          </cell>
          <cell r="J773">
            <v>3800</v>
          </cell>
          <cell r="K773">
            <v>4180</v>
          </cell>
          <cell r="M773">
            <v>0</v>
          </cell>
        </row>
        <row r="774">
          <cell r="D774">
            <v>0.05</v>
          </cell>
          <cell r="E774" t="str">
            <v>인</v>
          </cell>
          <cell r="F774">
            <v>50321</v>
          </cell>
          <cell r="G774">
            <v>2516</v>
          </cell>
          <cell r="H774">
            <v>50321</v>
          </cell>
          <cell r="I774">
            <v>2516</v>
          </cell>
          <cell r="K774">
            <v>0</v>
          </cell>
          <cell r="M774">
            <v>0</v>
          </cell>
        </row>
        <row r="775">
          <cell r="D775">
            <v>0.03</v>
          </cell>
          <cell r="E775" t="str">
            <v>인</v>
          </cell>
          <cell r="F775">
            <v>34098</v>
          </cell>
          <cell r="G775">
            <v>1022</v>
          </cell>
          <cell r="H775">
            <v>34098</v>
          </cell>
          <cell r="I775">
            <v>1022</v>
          </cell>
          <cell r="K775">
            <v>0</v>
          </cell>
          <cell r="M775">
            <v>0</v>
          </cell>
        </row>
        <row r="776">
          <cell r="C776" t="str">
            <v>박태기나무H1.0xW0.3</v>
          </cell>
          <cell r="G776">
            <v>7718</v>
          </cell>
          <cell r="I776">
            <v>3538</v>
          </cell>
          <cell r="K776">
            <v>4180</v>
          </cell>
          <cell r="M776">
            <v>0</v>
          </cell>
        </row>
        <row r="778">
          <cell r="D778" t="str">
            <v>H1.2xW0.6</v>
          </cell>
          <cell r="F778" t="str">
            <v>주당</v>
          </cell>
        </row>
        <row r="779">
          <cell r="D779">
            <v>1.1000000000000001</v>
          </cell>
          <cell r="E779" t="str">
            <v>주</v>
          </cell>
          <cell r="F779">
            <v>2300</v>
          </cell>
          <cell r="G779">
            <v>2530</v>
          </cell>
          <cell r="I779">
            <v>0</v>
          </cell>
          <cell r="J779">
            <v>2300</v>
          </cell>
          <cell r="K779">
            <v>2530</v>
          </cell>
          <cell r="M779">
            <v>0</v>
          </cell>
        </row>
        <row r="780">
          <cell r="D780">
            <v>0.09</v>
          </cell>
          <cell r="E780" t="str">
            <v>인</v>
          </cell>
          <cell r="F780">
            <v>50321</v>
          </cell>
          <cell r="G780">
            <v>4528</v>
          </cell>
          <cell r="H780">
            <v>50321</v>
          </cell>
          <cell r="I780">
            <v>4528</v>
          </cell>
          <cell r="K780">
            <v>0</v>
          </cell>
          <cell r="M780">
            <v>0</v>
          </cell>
        </row>
        <row r="781">
          <cell r="D781">
            <v>0.05</v>
          </cell>
          <cell r="E781" t="str">
            <v>인</v>
          </cell>
          <cell r="F781">
            <v>34098</v>
          </cell>
          <cell r="G781">
            <v>1704</v>
          </cell>
          <cell r="H781">
            <v>34098</v>
          </cell>
          <cell r="I781">
            <v>1704</v>
          </cell>
          <cell r="K781">
            <v>0</v>
          </cell>
          <cell r="M781">
            <v>0</v>
          </cell>
        </row>
        <row r="782">
          <cell r="C782" t="str">
            <v>병꽃나무H1.2xW0.6</v>
          </cell>
          <cell r="G782">
            <v>8762</v>
          </cell>
          <cell r="I782">
            <v>6232</v>
          </cell>
          <cell r="K782">
            <v>2530</v>
          </cell>
          <cell r="M782">
            <v>0</v>
          </cell>
        </row>
        <row r="784">
          <cell r="D784" t="str">
            <v>H1.0xW0.4</v>
          </cell>
          <cell r="F784" t="str">
            <v>주당</v>
          </cell>
        </row>
        <row r="785">
          <cell r="D785">
            <v>1.1000000000000001</v>
          </cell>
          <cell r="E785" t="str">
            <v>주</v>
          </cell>
          <cell r="F785">
            <v>1100</v>
          </cell>
          <cell r="G785">
            <v>1210</v>
          </cell>
          <cell r="I785">
            <v>0</v>
          </cell>
          <cell r="J785">
            <v>1100</v>
          </cell>
          <cell r="K785">
            <v>1210</v>
          </cell>
          <cell r="M785">
            <v>0</v>
          </cell>
        </row>
        <row r="786">
          <cell r="D786">
            <v>0.05</v>
          </cell>
          <cell r="E786" t="str">
            <v>인</v>
          </cell>
          <cell r="F786">
            <v>50321</v>
          </cell>
          <cell r="G786">
            <v>2516</v>
          </cell>
          <cell r="H786">
            <v>50321</v>
          </cell>
          <cell r="I786">
            <v>2516</v>
          </cell>
          <cell r="K786">
            <v>0</v>
          </cell>
          <cell r="M786">
            <v>0</v>
          </cell>
        </row>
        <row r="787">
          <cell r="D787">
            <v>0.03</v>
          </cell>
          <cell r="E787" t="str">
            <v>인</v>
          </cell>
          <cell r="F787">
            <v>34098</v>
          </cell>
          <cell r="G787">
            <v>1022</v>
          </cell>
          <cell r="H787">
            <v>34098</v>
          </cell>
          <cell r="I787">
            <v>1022</v>
          </cell>
          <cell r="K787">
            <v>0</v>
          </cell>
          <cell r="M787">
            <v>0</v>
          </cell>
        </row>
        <row r="788">
          <cell r="C788" t="str">
            <v>병꽃나무H1.0xW0.4</v>
          </cell>
          <cell r="G788">
            <v>4748</v>
          </cell>
          <cell r="I788">
            <v>3538</v>
          </cell>
          <cell r="K788">
            <v>1210</v>
          </cell>
          <cell r="M788">
            <v>0</v>
          </cell>
        </row>
        <row r="790">
          <cell r="D790" t="str">
            <v>H0.4xW0.5</v>
          </cell>
          <cell r="F790" t="str">
            <v>주당</v>
          </cell>
        </row>
        <row r="791">
          <cell r="D791">
            <v>1.1000000000000001</v>
          </cell>
          <cell r="E791" t="str">
            <v>주</v>
          </cell>
          <cell r="F791">
            <v>3600</v>
          </cell>
          <cell r="G791">
            <v>3960</v>
          </cell>
          <cell r="I791">
            <v>0</v>
          </cell>
          <cell r="J791">
            <v>3600</v>
          </cell>
          <cell r="K791">
            <v>3960</v>
          </cell>
          <cell r="M791">
            <v>0</v>
          </cell>
        </row>
        <row r="792">
          <cell r="D792">
            <v>0.03</v>
          </cell>
          <cell r="E792" t="str">
            <v>인</v>
          </cell>
          <cell r="F792">
            <v>50321</v>
          </cell>
          <cell r="G792">
            <v>1509</v>
          </cell>
          <cell r="H792">
            <v>50321</v>
          </cell>
          <cell r="I792">
            <v>1509</v>
          </cell>
          <cell r="K792">
            <v>0</v>
          </cell>
          <cell r="M792">
            <v>0</v>
          </cell>
        </row>
        <row r="793">
          <cell r="D793">
            <v>0.02</v>
          </cell>
          <cell r="E793" t="str">
            <v>인</v>
          </cell>
          <cell r="F793">
            <v>34098</v>
          </cell>
          <cell r="G793">
            <v>681</v>
          </cell>
          <cell r="H793">
            <v>34098</v>
          </cell>
          <cell r="I793">
            <v>681</v>
          </cell>
          <cell r="K793">
            <v>0</v>
          </cell>
          <cell r="M793">
            <v>0</v>
          </cell>
        </row>
        <row r="794">
          <cell r="C794" t="str">
            <v>백철쭉H0.4xW0.5</v>
          </cell>
          <cell r="G794">
            <v>6150</v>
          </cell>
          <cell r="I794">
            <v>2190</v>
          </cell>
          <cell r="K794">
            <v>3960</v>
          </cell>
          <cell r="M794">
            <v>0</v>
          </cell>
        </row>
        <row r="796">
          <cell r="D796" t="str">
            <v>H0.4xW0.6</v>
          </cell>
          <cell r="F796" t="str">
            <v>주당</v>
          </cell>
        </row>
        <row r="797">
          <cell r="D797">
            <v>1.1000000000000001</v>
          </cell>
          <cell r="E797" t="str">
            <v>주</v>
          </cell>
          <cell r="F797">
            <v>12000</v>
          </cell>
          <cell r="G797">
            <v>13200</v>
          </cell>
          <cell r="I797">
            <v>0</v>
          </cell>
          <cell r="J797">
            <v>12000</v>
          </cell>
          <cell r="K797">
            <v>13200</v>
          </cell>
          <cell r="M797">
            <v>0</v>
          </cell>
        </row>
        <row r="798">
          <cell r="D798">
            <v>0.03</v>
          </cell>
          <cell r="E798" t="str">
            <v>인</v>
          </cell>
          <cell r="F798">
            <v>50321</v>
          </cell>
          <cell r="G798">
            <v>1509</v>
          </cell>
          <cell r="H798">
            <v>50321</v>
          </cell>
          <cell r="I798">
            <v>1509</v>
          </cell>
          <cell r="K798">
            <v>0</v>
          </cell>
          <cell r="M798">
            <v>0</v>
          </cell>
        </row>
        <row r="799">
          <cell r="D799">
            <v>0.02</v>
          </cell>
          <cell r="E799" t="str">
            <v>인</v>
          </cell>
          <cell r="F799">
            <v>34098</v>
          </cell>
          <cell r="G799">
            <v>681</v>
          </cell>
          <cell r="H799">
            <v>34098</v>
          </cell>
          <cell r="I799">
            <v>681</v>
          </cell>
          <cell r="K799">
            <v>0</v>
          </cell>
          <cell r="M799">
            <v>0</v>
          </cell>
        </row>
        <row r="800">
          <cell r="C800" t="str">
            <v>산수국H0.4xW0.6</v>
          </cell>
          <cell r="G800">
            <v>15390</v>
          </cell>
          <cell r="I800">
            <v>2190</v>
          </cell>
          <cell r="K800">
            <v>13200</v>
          </cell>
          <cell r="M800">
            <v>0</v>
          </cell>
        </row>
        <row r="802">
          <cell r="D802" t="str">
            <v>H0.5xW0.5</v>
          </cell>
          <cell r="F802" t="str">
            <v>주당</v>
          </cell>
        </row>
        <row r="803">
          <cell r="D803">
            <v>1.1000000000000001</v>
          </cell>
          <cell r="E803" t="str">
            <v>주</v>
          </cell>
          <cell r="F803">
            <v>4000</v>
          </cell>
          <cell r="G803">
            <v>4400</v>
          </cell>
          <cell r="I803">
            <v>0</v>
          </cell>
          <cell r="J803">
            <v>4000</v>
          </cell>
          <cell r="K803">
            <v>4400</v>
          </cell>
          <cell r="M803">
            <v>0</v>
          </cell>
        </row>
        <row r="804">
          <cell r="D804">
            <v>0.03</v>
          </cell>
          <cell r="E804" t="str">
            <v>인</v>
          </cell>
          <cell r="F804">
            <v>50321</v>
          </cell>
          <cell r="G804">
            <v>1509</v>
          </cell>
          <cell r="H804">
            <v>50321</v>
          </cell>
          <cell r="I804">
            <v>1509</v>
          </cell>
          <cell r="K804">
            <v>0</v>
          </cell>
          <cell r="M804">
            <v>0</v>
          </cell>
        </row>
        <row r="805">
          <cell r="D805">
            <v>0.02</v>
          </cell>
          <cell r="E805" t="str">
            <v>인</v>
          </cell>
          <cell r="F805">
            <v>34098</v>
          </cell>
          <cell r="G805">
            <v>681</v>
          </cell>
          <cell r="H805">
            <v>34098</v>
          </cell>
          <cell r="I805">
            <v>681</v>
          </cell>
          <cell r="K805">
            <v>0</v>
          </cell>
          <cell r="M805">
            <v>0</v>
          </cell>
        </row>
        <row r="806">
          <cell r="C806" t="str">
            <v>산철쭉H0.5xW0.5</v>
          </cell>
          <cell r="G806">
            <v>6590</v>
          </cell>
          <cell r="I806">
            <v>2190</v>
          </cell>
          <cell r="K806">
            <v>4400</v>
          </cell>
          <cell r="M806">
            <v>0</v>
          </cell>
        </row>
        <row r="808">
          <cell r="D808" t="str">
            <v>H0.4xW0.5</v>
          </cell>
          <cell r="F808" t="str">
            <v>주당</v>
          </cell>
        </row>
        <row r="809">
          <cell r="D809">
            <v>1.1000000000000001</v>
          </cell>
          <cell r="E809" t="str">
            <v>주</v>
          </cell>
          <cell r="F809">
            <v>3200</v>
          </cell>
          <cell r="G809">
            <v>3520</v>
          </cell>
          <cell r="I809">
            <v>0</v>
          </cell>
          <cell r="J809">
            <v>3200</v>
          </cell>
          <cell r="K809">
            <v>3520</v>
          </cell>
          <cell r="M809">
            <v>0</v>
          </cell>
        </row>
        <row r="810">
          <cell r="D810">
            <v>0.03</v>
          </cell>
          <cell r="E810" t="str">
            <v>인</v>
          </cell>
          <cell r="F810">
            <v>50321</v>
          </cell>
          <cell r="G810">
            <v>1509</v>
          </cell>
          <cell r="H810">
            <v>50321</v>
          </cell>
          <cell r="I810">
            <v>1509</v>
          </cell>
          <cell r="K810">
            <v>0</v>
          </cell>
          <cell r="M810">
            <v>0</v>
          </cell>
        </row>
        <row r="811">
          <cell r="D811">
            <v>0.02</v>
          </cell>
          <cell r="E811" t="str">
            <v>인</v>
          </cell>
          <cell r="F811">
            <v>34098</v>
          </cell>
          <cell r="G811">
            <v>681</v>
          </cell>
          <cell r="H811">
            <v>34098</v>
          </cell>
          <cell r="I811">
            <v>681</v>
          </cell>
          <cell r="K811">
            <v>0</v>
          </cell>
          <cell r="M811">
            <v>0</v>
          </cell>
        </row>
        <row r="812">
          <cell r="C812" t="str">
            <v>산철쭉H0.4xW0.5</v>
          </cell>
          <cell r="G812">
            <v>5710</v>
          </cell>
          <cell r="I812">
            <v>2190</v>
          </cell>
          <cell r="K812">
            <v>3520</v>
          </cell>
          <cell r="M812">
            <v>0</v>
          </cell>
        </row>
        <row r="814">
          <cell r="D814" t="str">
            <v>H2.0xW1.0</v>
          </cell>
          <cell r="F814" t="str">
            <v>주당</v>
          </cell>
        </row>
        <row r="815">
          <cell r="D815">
            <v>1.1000000000000001</v>
          </cell>
          <cell r="E815" t="str">
            <v>주</v>
          </cell>
          <cell r="F815">
            <v>17400</v>
          </cell>
          <cell r="G815">
            <v>19140</v>
          </cell>
          <cell r="I815">
            <v>0</v>
          </cell>
          <cell r="J815">
            <v>17400</v>
          </cell>
          <cell r="K815">
            <v>19140</v>
          </cell>
          <cell r="M815">
            <v>0</v>
          </cell>
        </row>
        <row r="816">
          <cell r="D816">
            <v>0.11</v>
          </cell>
          <cell r="E816" t="str">
            <v>인</v>
          </cell>
          <cell r="F816">
            <v>50321</v>
          </cell>
          <cell r="G816">
            <v>5535</v>
          </cell>
          <cell r="H816">
            <v>50321</v>
          </cell>
          <cell r="I816">
            <v>5535</v>
          </cell>
          <cell r="K816">
            <v>0</v>
          </cell>
          <cell r="M816">
            <v>0</v>
          </cell>
        </row>
        <row r="817">
          <cell r="D817">
            <v>0.09</v>
          </cell>
          <cell r="E817" t="str">
            <v>인</v>
          </cell>
          <cell r="F817">
            <v>34098</v>
          </cell>
          <cell r="G817">
            <v>3068</v>
          </cell>
          <cell r="H817">
            <v>34098</v>
          </cell>
          <cell r="I817">
            <v>3068</v>
          </cell>
          <cell r="K817">
            <v>0</v>
          </cell>
          <cell r="M817">
            <v>0</v>
          </cell>
        </row>
        <row r="818">
          <cell r="C818" t="str">
            <v>수수꽃다리H2.0xW1.0</v>
          </cell>
          <cell r="G818">
            <v>27743</v>
          </cell>
          <cell r="I818">
            <v>8603</v>
          </cell>
          <cell r="K818">
            <v>19140</v>
          </cell>
          <cell r="M818">
            <v>0</v>
          </cell>
        </row>
        <row r="820">
          <cell r="D820" t="str">
            <v>H0.4xW0.5</v>
          </cell>
          <cell r="F820" t="str">
            <v>주당</v>
          </cell>
        </row>
        <row r="821">
          <cell r="D821">
            <v>1.1000000000000001</v>
          </cell>
          <cell r="E821" t="str">
            <v>주</v>
          </cell>
          <cell r="F821">
            <v>3400</v>
          </cell>
          <cell r="G821">
            <v>3740</v>
          </cell>
          <cell r="I821">
            <v>0</v>
          </cell>
          <cell r="J821">
            <v>3400</v>
          </cell>
          <cell r="K821">
            <v>3740</v>
          </cell>
          <cell r="M821">
            <v>0</v>
          </cell>
        </row>
        <row r="822">
          <cell r="D822">
            <v>0.03</v>
          </cell>
          <cell r="E822" t="str">
            <v>인</v>
          </cell>
          <cell r="F822">
            <v>50321</v>
          </cell>
          <cell r="G822">
            <v>1509</v>
          </cell>
          <cell r="H822">
            <v>50321</v>
          </cell>
          <cell r="I822">
            <v>1509</v>
          </cell>
          <cell r="K822">
            <v>0</v>
          </cell>
          <cell r="M822">
            <v>0</v>
          </cell>
        </row>
        <row r="823">
          <cell r="D823">
            <v>0.02</v>
          </cell>
          <cell r="E823" t="str">
            <v>인</v>
          </cell>
          <cell r="F823">
            <v>34098</v>
          </cell>
          <cell r="G823">
            <v>681</v>
          </cell>
          <cell r="H823">
            <v>34098</v>
          </cell>
          <cell r="I823">
            <v>681</v>
          </cell>
          <cell r="K823">
            <v>0</v>
          </cell>
          <cell r="M823">
            <v>0</v>
          </cell>
        </row>
        <row r="824">
          <cell r="C824" t="str">
            <v>영산홍H0.4xW0.5</v>
          </cell>
          <cell r="G824">
            <v>5930</v>
          </cell>
          <cell r="I824">
            <v>2190</v>
          </cell>
          <cell r="K824">
            <v>3740</v>
          </cell>
          <cell r="M824">
            <v>0</v>
          </cell>
        </row>
        <row r="826">
          <cell r="D826" t="str">
            <v>H1.0xW0.6</v>
          </cell>
          <cell r="F826" t="str">
            <v>주당</v>
          </cell>
        </row>
        <row r="827">
          <cell r="D827">
            <v>1.1000000000000001</v>
          </cell>
          <cell r="E827" t="str">
            <v>주</v>
          </cell>
          <cell r="F827">
            <v>5700</v>
          </cell>
          <cell r="G827">
            <v>6270</v>
          </cell>
          <cell r="I827">
            <v>0</v>
          </cell>
          <cell r="J827">
            <v>5700</v>
          </cell>
          <cell r="K827">
            <v>6270</v>
          </cell>
          <cell r="M827">
            <v>0</v>
          </cell>
        </row>
        <row r="828">
          <cell r="D828">
            <v>0.05</v>
          </cell>
          <cell r="E828" t="str">
            <v>인</v>
          </cell>
          <cell r="F828">
            <v>50321</v>
          </cell>
          <cell r="G828">
            <v>2516</v>
          </cell>
          <cell r="H828">
            <v>50321</v>
          </cell>
          <cell r="I828">
            <v>2516</v>
          </cell>
          <cell r="K828">
            <v>0</v>
          </cell>
          <cell r="M828">
            <v>0</v>
          </cell>
        </row>
        <row r="829">
          <cell r="D829">
            <v>0.03</v>
          </cell>
          <cell r="E829" t="str">
            <v>인</v>
          </cell>
          <cell r="F829">
            <v>34098</v>
          </cell>
          <cell r="G829">
            <v>1022</v>
          </cell>
          <cell r="H829">
            <v>34098</v>
          </cell>
          <cell r="I829">
            <v>1022</v>
          </cell>
          <cell r="K829">
            <v>0</v>
          </cell>
          <cell r="M829">
            <v>0</v>
          </cell>
        </row>
        <row r="830">
          <cell r="C830" t="str">
            <v>옥매화H1.0xW0.6</v>
          </cell>
          <cell r="G830">
            <v>9808</v>
          </cell>
          <cell r="I830">
            <v>3538</v>
          </cell>
          <cell r="K830">
            <v>6270</v>
          </cell>
          <cell r="M830">
            <v>0</v>
          </cell>
        </row>
        <row r="832">
          <cell r="D832" t="str">
            <v>H0.4xW0.5</v>
          </cell>
          <cell r="F832" t="str">
            <v>주당</v>
          </cell>
        </row>
        <row r="833">
          <cell r="D833">
            <v>1.1000000000000001</v>
          </cell>
          <cell r="E833" t="str">
            <v>주</v>
          </cell>
          <cell r="F833">
            <v>5060</v>
          </cell>
          <cell r="G833">
            <v>5566</v>
          </cell>
          <cell r="I833">
            <v>0</v>
          </cell>
          <cell r="J833">
            <v>5060</v>
          </cell>
          <cell r="K833">
            <v>5566</v>
          </cell>
          <cell r="M833">
            <v>0</v>
          </cell>
        </row>
        <row r="834">
          <cell r="D834">
            <v>0.03</v>
          </cell>
          <cell r="E834" t="str">
            <v>인</v>
          </cell>
          <cell r="F834">
            <v>50321</v>
          </cell>
          <cell r="G834">
            <v>1509</v>
          </cell>
          <cell r="H834">
            <v>50321</v>
          </cell>
          <cell r="I834">
            <v>1509</v>
          </cell>
          <cell r="K834">
            <v>0</v>
          </cell>
          <cell r="M834">
            <v>0</v>
          </cell>
        </row>
        <row r="835">
          <cell r="D835">
            <v>0.02</v>
          </cell>
          <cell r="E835" t="str">
            <v>인</v>
          </cell>
          <cell r="F835">
            <v>34098</v>
          </cell>
          <cell r="G835">
            <v>681</v>
          </cell>
          <cell r="H835">
            <v>34098</v>
          </cell>
          <cell r="I835">
            <v>681</v>
          </cell>
          <cell r="K835">
            <v>0</v>
          </cell>
          <cell r="M835">
            <v>0</v>
          </cell>
        </row>
        <row r="836">
          <cell r="C836" t="str">
            <v>자산홍H0.4xW0.5</v>
          </cell>
          <cell r="G836">
            <v>7756</v>
          </cell>
          <cell r="I836">
            <v>2190</v>
          </cell>
          <cell r="K836">
            <v>5566</v>
          </cell>
          <cell r="M836">
            <v>0</v>
          </cell>
        </row>
        <row r="837">
          <cell r="C837" t="str">
            <v>H0.4xW0.51.1</v>
          </cell>
        </row>
        <row r="838">
          <cell r="D838" t="str">
            <v>3년생,2지</v>
          </cell>
          <cell r="F838" t="str">
            <v>주당</v>
          </cell>
        </row>
        <row r="839">
          <cell r="D839">
            <v>1.1000000000000001</v>
          </cell>
          <cell r="E839" t="str">
            <v>주</v>
          </cell>
          <cell r="F839">
            <v>1500</v>
          </cell>
          <cell r="G839">
            <v>1650</v>
          </cell>
          <cell r="I839">
            <v>0</v>
          </cell>
          <cell r="J839">
            <v>1500</v>
          </cell>
          <cell r="K839">
            <v>1650</v>
          </cell>
          <cell r="M839">
            <v>0</v>
          </cell>
        </row>
        <row r="840">
          <cell r="D840">
            <v>0.01</v>
          </cell>
          <cell r="E840" t="str">
            <v>인</v>
          </cell>
          <cell r="F840">
            <v>50321</v>
          </cell>
          <cell r="G840">
            <v>503</v>
          </cell>
          <cell r="H840">
            <v>50321</v>
          </cell>
          <cell r="I840">
            <v>503</v>
          </cell>
          <cell r="K840">
            <v>0</v>
          </cell>
          <cell r="M840">
            <v>0</v>
          </cell>
        </row>
        <row r="841">
          <cell r="D841">
            <v>0.01</v>
          </cell>
          <cell r="E841" t="str">
            <v>인</v>
          </cell>
          <cell r="F841">
            <v>34098</v>
          </cell>
          <cell r="G841">
            <v>340</v>
          </cell>
          <cell r="H841">
            <v>34098</v>
          </cell>
          <cell r="I841">
            <v>340</v>
          </cell>
          <cell r="K841">
            <v>0</v>
          </cell>
          <cell r="M841">
            <v>0</v>
          </cell>
        </row>
        <row r="842">
          <cell r="C842" t="str">
            <v>장미3년생,2지</v>
          </cell>
          <cell r="G842">
            <v>2493</v>
          </cell>
          <cell r="I842">
            <v>843</v>
          </cell>
          <cell r="K842">
            <v>1650</v>
          </cell>
          <cell r="M842">
            <v>0</v>
          </cell>
        </row>
        <row r="844">
          <cell r="D844" t="str">
            <v>H1.5xW1.0</v>
          </cell>
          <cell r="F844" t="str">
            <v>주당</v>
          </cell>
        </row>
        <row r="845">
          <cell r="D845">
            <v>1.1000000000000001</v>
          </cell>
          <cell r="E845" t="str">
            <v>주</v>
          </cell>
          <cell r="F845">
            <v>43000</v>
          </cell>
          <cell r="G845">
            <v>47300</v>
          </cell>
          <cell r="I845">
            <v>0</v>
          </cell>
          <cell r="J845">
            <v>43000</v>
          </cell>
          <cell r="K845">
            <v>47300</v>
          </cell>
          <cell r="M845">
            <v>0</v>
          </cell>
        </row>
        <row r="846">
          <cell r="D846">
            <v>0.09</v>
          </cell>
          <cell r="E846" t="str">
            <v>인</v>
          </cell>
          <cell r="F846">
            <v>50321</v>
          </cell>
          <cell r="G846">
            <v>4528</v>
          </cell>
          <cell r="H846">
            <v>50321</v>
          </cell>
          <cell r="I846">
            <v>4528</v>
          </cell>
          <cell r="K846">
            <v>0</v>
          </cell>
          <cell r="M846">
            <v>0</v>
          </cell>
        </row>
        <row r="847">
          <cell r="D847">
            <v>0.05</v>
          </cell>
          <cell r="E847" t="str">
            <v>인</v>
          </cell>
          <cell r="F847">
            <v>34098</v>
          </cell>
          <cell r="G847">
            <v>1704</v>
          </cell>
          <cell r="H847">
            <v>34098</v>
          </cell>
          <cell r="I847">
            <v>1704</v>
          </cell>
          <cell r="K847">
            <v>0</v>
          </cell>
          <cell r="M847">
            <v>0</v>
          </cell>
        </row>
        <row r="848">
          <cell r="C848" t="str">
            <v>철쭉H1.5xW1.0</v>
          </cell>
          <cell r="G848">
            <v>53532</v>
          </cell>
          <cell r="I848">
            <v>6232</v>
          </cell>
          <cell r="K848">
            <v>47300</v>
          </cell>
          <cell r="M848">
            <v>0</v>
          </cell>
        </row>
        <row r="850">
          <cell r="D850" t="str">
            <v>H0.4xW0.5</v>
          </cell>
          <cell r="F850" t="str">
            <v>주당</v>
          </cell>
        </row>
        <row r="851">
          <cell r="D851">
            <v>1.1000000000000001</v>
          </cell>
          <cell r="E851" t="str">
            <v>주</v>
          </cell>
          <cell r="F851">
            <v>2900</v>
          </cell>
          <cell r="G851">
            <v>3190</v>
          </cell>
          <cell r="I851">
            <v>0</v>
          </cell>
          <cell r="J851">
            <v>2900</v>
          </cell>
          <cell r="K851">
            <v>3190</v>
          </cell>
          <cell r="M851">
            <v>0</v>
          </cell>
        </row>
        <row r="852">
          <cell r="D852">
            <v>0.03</v>
          </cell>
          <cell r="E852" t="str">
            <v>인</v>
          </cell>
          <cell r="F852">
            <v>50321</v>
          </cell>
          <cell r="G852">
            <v>1509</v>
          </cell>
          <cell r="H852">
            <v>50321</v>
          </cell>
          <cell r="I852">
            <v>1509</v>
          </cell>
          <cell r="K852">
            <v>0</v>
          </cell>
          <cell r="M852">
            <v>0</v>
          </cell>
        </row>
        <row r="853">
          <cell r="D853">
            <v>0.02</v>
          </cell>
          <cell r="E853" t="str">
            <v>인</v>
          </cell>
          <cell r="F853">
            <v>34098</v>
          </cell>
          <cell r="G853">
            <v>681</v>
          </cell>
          <cell r="H853">
            <v>34098</v>
          </cell>
          <cell r="I853">
            <v>681</v>
          </cell>
          <cell r="K853">
            <v>0</v>
          </cell>
          <cell r="M853">
            <v>0</v>
          </cell>
        </row>
        <row r="854">
          <cell r="C854" t="str">
            <v>철쭉H0.4xW0.5</v>
          </cell>
          <cell r="G854">
            <v>5380</v>
          </cell>
          <cell r="I854">
            <v>2190</v>
          </cell>
          <cell r="K854">
            <v>3190</v>
          </cell>
          <cell r="M854">
            <v>0</v>
          </cell>
        </row>
        <row r="856">
          <cell r="D856" t="str">
            <v>H0.5xW0.4</v>
          </cell>
          <cell r="F856" t="str">
            <v>주당</v>
          </cell>
        </row>
        <row r="857">
          <cell r="D857">
            <v>1.1000000000000001</v>
          </cell>
          <cell r="E857" t="str">
            <v>주</v>
          </cell>
          <cell r="F857">
            <v>1800</v>
          </cell>
          <cell r="G857">
            <v>1980</v>
          </cell>
          <cell r="I857">
            <v>0</v>
          </cell>
          <cell r="J857">
            <v>1800</v>
          </cell>
          <cell r="K857">
            <v>1980</v>
          </cell>
          <cell r="M857">
            <v>0</v>
          </cell>
        </row>
        <row r="858">
          <cell r="D858">
            <v>0.03</v>
          </cell>
          <cell r="E858" t="str">
            <v>인</v>
          </cell>
          <cell r="F858">
            <v>50321</v>
          </cell>
          <cell r="G858">
            <v>1509</v>
          </cell>
          <cell r="H858">
            <v>50321</v>
          </cell>
          <cell r="I858">
            <v>1509</v>
          </cell>
          <cell r="K858">
            <v>0</v>
          </cell>
          <cell r="M858">
            <v>0</v>
          </cell>
        </row>
        <row r="859">
          <cell r="D859">
            <v>0.02</v>
          </cell>
          <cell r="E859" t="str">
            <v>인</v>
          </cell>
          <cell r="F859">
            <v>34098</v>
          </cell>
          <cell r="G859">
            <v>681</v>
          </cell>
          <cell r="H859">
            <v>34098</v>
          </cell>
          <cell r="I859">
            <v>681</v>
          </cell>
          <cell r="K859">
            <v>0</v>
          </cell>
          <cell r="M859">
            <v>0</v>
          </cell>
        </row>
        <row r="860">
          <cell r="C860" t="str">
            <v>진달래H0.5xW0.4</v>
          </cell>
          <cell r="G860">
            <v>4170</v>
          </cell>
          <cell r="I860">
            <v>2190</v>
          </cell>
          <cell r="K860">
            <v>1980</v>
          </cell>
          <cell r="M860">
            <v>0</v>
          </cell>
        </row>
        <row r="862">
          <cell r="D862" t="str">
            <v>H0.8xW0.4</v>
          </cell>
          <cell r="F862" t="str">
            <v>주당</v>
          </cell>
        </row>
        <row r="863">
          <cell r="D863">
            <v>1.1000000000000001</v>
          </cell>
          <cell r="E863" t="str">
            <v>주</v>
          </cell>
          <cell r="F863">
            <v>2000</v>
          </cell>
          <cell r="G863">
            <v>2200</v>
          </cell>
          <cell r="I863">
            <v>0</v>
          </cell>
          <cell r="J863">
            <v>2000</v>
          </cell>
          <cell r="K863">
            <v>2200</v>
          </cell>
          <cell r="M863">
            <v>0</v>
          </cell>
        </row>
        <row r="864">
          <cell r="D864">
            <v>0.05</v>
          </cell>
          <cell r="E864" t="str">
            <v>인</v>
          </cell>
          <cell r="F864">
            <v>50321</v>
          </cell>
          <cell r="G864">
            <v>2516</v>
          </cell>
          <cell r="H864">
            <v>50321</v>
          </cell>
          <cell r="I864">
            <v>2516</v>
          </cell>
          <cell r="K864">
            <v>0</v>
          </cell>
          <cell r="M864">
            <v>0</v>
          </cell>
        </row>
        <row r="865">
          <cell r="D865">
            <v>0.03</v>
          </cell>
          <cell r="E865" t="str">
            <v>인</v>
          </cell>
          <cell r="F865">
            <v>34098</v>
          </cell>
          <cell r="G865">
            <v>1022</v>
          </cell>
          <cell r="H865">
            <v>34098</v>
          </cell>
          <cell r="I865">
            <v>1022</v>
          </cell>
          <cell r="K865">
            <v>0</v>
          </cell>
          <cell r="M865">
            <v>0</v>
          </cell>
        </row>
        <row r="866">
          <cell r="C866" t="str">
            <v>조팝나무H0.8xW0.4</v>
          </cell>
          <cell r="G866">
            <v>5738</v>
          </cell>
          <cell r="I866">
            <v>3538</v>
          </cell>
          <cell r="K866">
            <v>2200</v>
          </cell>
          <cell r="M866">
            <v>0</v>
          </cell>
        </row>
        <row r="868">
          <cell r="D868" t="str">
            <v>H1.5xW0.4</v>
          </cell>
          <cell r="F868" t="str">
            <v>주당</v>
          </cell>
        </row>
        <row r="869">
          <cell r="D869">
            <v>1.1000000000000001</v>
          </cell>
          <cell r="E869" t="str">
            <v>주</v>
          </cell>
          <cell r="F869">
            <v>2730</v>
          </cell>
          <cell r="G869">
            <v>3003</v>
          </cell>
          <cell r="I869">
            <v>0</v>
          </cell>
          <cell r="J869">
            <v>2730</v>
          </cell>
          <cell r="K869">
            <v>3003</v>
          </cell>
          <cell r="M869">
            <v>0</v>
          </cell>
        </row>
        <row r="870">
          <cell r="D870">
            <v>0.09</v>
          </cell>
          <cell r="E870" t="str">
            <v>인</v>
          </cell>
          <cell r="F870">
            <v>50321</v>
          </cell>
          <cell r="G870">
            <v>4528</v>
          </cell>
          <cell r="H870">
            <v>50321</v>
          </cell>
          <cell r="I870">
            <v>4528</v>
          </cell>
          <cell r="K870">
            <v>0</v>
          </cell>
          <cell r="M870">
            <v>0</v>
          </cell>
        </row>
        <row r="871">
          <cell r="D871">
            <v>0.05</v>
          </cell>
          <cell r="E871" t="str">
            <v>인</v>
          </cell>
          <cell r="F871">
            <v>34098</v>
          </cell>
          <cell r="G871">
            <v>1704</v>
          </cell>
          <cell r="H871">
            <v>34098</v>
          </cell>
          <cell r="I871">
            <v>1704</v>
          </cell>
          <cell r="K871">
            <v>0</v>
          </cell>
          <cell r="M871">
            <v>0</v>
          </cell>
        </row>
        <row r="872">
          <cell r="C872" t="str">
            <v>쥐똥나무H1.5xW0.4</v>
          </cell>
          <cell r="G872">
            <v>9235</v>
          </cell>
          <cell r="I872">
            <v>6232</v>
          </cell>
          <cell r="K872">
            <v>3003</v>
          </cell>
          <cell r="M872">
            <v>0</v>
          </cell>
        </row>
        <row r="874">
          <cell r="D874" t="str">
            <v>H1.2xW0.3</v>
          </cell>
          <cell r="F874" t="str">
            <v>주당</v>
          </cell>
        </row>
        <row r="875">
          <cell r="D875">
            <v>1.1000000000000001</v>
          </cell>
          <cell r="E875" t="str">
            <v>주</v>
          </cell>
          <cell r="F875">
            <v>930</v>
          </cell>
          <cell r="G875">
            <v>1023</v>
          </cell>
          <cell r="I875">
            <v>0</v>
          </cell>
          <cell r="J875">
            <v>930</v>
          </cell>
          <cell r="K875">
            <v>1023</v>
          </cell>
          <cell r="M875">
            <v>0</v>
          </cell>
        </row>
        <row r="876">
          <cell r="D876">
            <v>0.05</v>
          </cell>
          <cell r="E876" t="str">
            <v>인</v>
          </cell>
          <cell r="F876">
            <v>50321</v>
          </cell>
          <cell r="G876">
            <v>2516</v>
          </cell>
          <cell r="H876">
            <v>50321</v>
          </cell>
          <cell r="I876">
            <v>2516</v>
          </cell>
          <cell r="K876">
            <v>0</v>
          </cell>
          <cell r="M876">
            <v>0</v>
          </cell>
        </row>
        <row r="877">
          <cell r="D877">
            <v>0.03</v>
          </cell>
          <cell r="E877" t="str">
            <v>인</v>
          </cell>
          <cell r="F877">
            <v>34098</v>
          </cell>
          <cell r="G877">
            <v>1022</v>
          </cell>
          <cell r="H877">
            <v>34098</v>
          </cell>
          <cell r="I877">
            <v>1022</v>
          </cell>
          <cell r="K877">
            <v>0</v>
          </cell>
          <cell r="M877">
            <v>0</v>
          </cell>
        </row>
        <row r="878">
          <cell r="C878" t="str">
            <v>쥐똥나무H1.2xW0.3</v>
          </cell>
          <cell r="G878">
            <v>4561</v>
          </cell>
          <cell r="I878">
            <v>3538</v>
          </cell>
          <cell r="K878">
            <v>1023</v>
          </cell>
          <cell r="M878">
            <v>0</v>
          </cell>
        </row>
        <row r="880">
          <cell r="D880" t="str">
            <v>H1.2x4가지</v>
          </cell>
          <cell r="F880" t="str">
            <v>주당</v>
          </cell>
        </row>
        <row r="881">
          <cell r="D881">
            <v>1.1000000000000001</v>
          </cell>
          <cell r="E881" t="str">
            <v>주</v>
          </cell>
          <cell r="F881">
            <v>12000</v>
          </cell>
          <cell r="G881">
            <v>13200</v>
          </cell>
          <cell r="I881">
            <v>0</v>
          </cell>
          <cell r="J881">
            <v>12000</v>
          </cell>
          <cell r="K881">
            <v>13200</v>
          </cell>
          <cell r="M881">
            <v>0</v>
          </cell>
        </row>
        <row r="882">
          <cell r="D882">
            <v>0.09</v>
          </cell>
          <cell r="E882" t="str">
            <v>인</v>
          </cell>
          <cell r="F882">
            <v>50321</v>
          </cell>
          <cell r="G882">
            <v>4528</v>
          </cell>
          <cell r="H882">
            <v>50321</v>
          </cell>
          <cell r="I882">
            <v>4528</v>
          </cell>
          <cell r="K882">
            <v>0</v>
          </cell>
          <cell r="M882">
            <v>0</v>
          </cell>
        </row>
        <row r="883">
          <cell r="D883">
            <v>0.05</v>
          </cell>
          <cell r="E883" t="str">
            <v>인</v>
          </cell>
          <cell r="F883">
            <v>34098</v>
          </cell>
          <cell r="G883">
            <v>1704</v>
          </cell>
          <cell r="H883">
            <v>34098</v>
          </cell>
          <cell r="I883">
            <v>1704</v>
          </cell>
          <cell r="K883">
            <v>0</v>
          </cell>
          <cell r="M883">
            <v>0</v>
          </cell>
        </row>
        <row r="884">
          <cell r="C884" t="str">
            <v>해당화H1.2x4가지</v>
          </cell>
          <cell r="G884">
            <v>19432</v>
          </cell>
          <cell r="I884">
            <v>6232</v>
          </cell>
          <cell r="K884">
            <v>13200</v>
          </cell>
          <cell r="M884">
            <v>0</v>
          </cell>
        </row>
        <row r="886">
          <cell r="D886" t="str">
            <v>H1.0xW0.6</v>
          </cell>
          <cell r="F886" t="str">
            <v>주당</v>
          </cell>
        </row>
        <row r="887">
          <cell r="D887">
            <v>1.1000000000000001</v>
          </cell>
          <cell r="E887" t="str">
            <v>주</v>
          </cell>
          <cell r="F887">
            <v>16700</v>
          </cell>
          <cell r="G887">
            <v>18370</v>
          </cell>
          <cell r="I887">
            <v>0</v>
          </cell>
          <cell r="J887">
            <v>16700</v>
          </cell>
          <cell r="K887">
            <v>18370</v>
          </cell>
          <cell r="M887">
            <v>0</v>
          </cell>
        </row>
        <row r="888">
          <cell r="D888">
            <v>0.05</v>
          </cell>
          <cell r="E888" t="str">
            <v>인</v>
          </cell>
          <cell r="F888">
            <v>50321</v>
          </cell>
          <cell r="G888">
            <v>2516</v>
          </cell>
          <cell r="H888">
            <v>50321</v>
          </cell>
          <cell r="I888">
            <v>2516</v>
          </cell>
          <cell r="K888">
            <v>0</v>
          </cell>
          <cell r="M888">
            <v>0</v>
          </cell>
        </row>
        <row r="889">
          <cell r="D889">
            <v>0.03</v>
          </cell>
          <cell r="E889" t="str">
            <v>인</v>
          </cell>
          <cell r="F889">
            <v>34098</v>
          </cell>
          <cell r="G889">
            <v>1022</v>
          </cell>
          <cell r="H889">
            <v>34098</v>
          </cell>
          <cell r="I889">
            <v>1022</v>
          </cell>
          <cell r="K889">
            <v>0</v>
          </cell>
          <cell r="M889">
            <v>0</v>
          </cell>
        </row>
        <row r="890">
          <cell r="C890" t="str">
            <v>화살나무H1.0xW0.6</v>
          </cell>
          <cell r="G890">
            <v>21908</v>
          </cell>
          <cell r="I890">
            <v>3538</v>
          </cell>
          <cell r="K890">
            <v>18370</v>
          </cell>
          <cell r="M890">
            <v>0</v>
          </cell>
        </row>
        <row r="892">
          <cell r="D892" t="str">
            <v>H1.2xW0.8</v>
          </cell>
          <cell r="F892" t="str">
            <v>주당</v>
          </cell>
        </row>
        <row r="893">
          <cell r="D893">
            <v>1.1000000000000001</v>
          </cell>
          <cell r="E893" t="str">
            <v>주</v>
          </cell>
          <cell r="F893">
            <v>5600</v>
          </cell>
          <cell r="G893">
            <v>6160</v>
          </cell>
          <cell r="I893">
            <v>0</v>
          </cell>
          <cell r="J893">
            <v>5600</v>
          </cell>
          <cell r="K893">
            <v>6160</v>
          </cell>
          <cell r="M893">
            <v>0</v>
          </cell>
        </row>
        <row r="894">
          <cell r="D894">
            <v>0.09</v>
          </cell>
          <cell r="E894" t="str">
            <v>인</v>
          </cell>
          <cell r="F894">
            <v>50321</v>
          </cell>
          <cell r="G894">
            <v>4528</v>
          </cell>
          <cell r="H894">
            <v>50321</v>
          </cell>
          <cell r="I894">
            <v>4528</v>
          </cell>
          <cell r="K894">
            <v>0</v>
          </cell>
          <cell r="M894">
            <v>0</v>
          </cell>
        </row>
        <row r="895">
          <cell r="D895">
            <v>0.05</v>
          </cell>
          <cell r="E895" t="str">
            <v>인</v>
          </cell>
          <cell r="F895">
            <v>34098</v>
          </cell>
          <cell r="G895">
            <v>1704</v>
          </cell>
          <cell r="H895">
            <v>34098</v>
          </cell>
          <cell r="I895">
            <v>1704</v>
          </cell>
          <cell r="K895">
            <v>0</v>
          </cell>
          <cell r="M895">
            <v>0</v>
          </cell>
        </row>
        <row r="896">
          <cell r="C896" t="str">
            <v>황매화H1.2xW0.8</v>
          </cell>
          <cell r="G896">
            <v>12392</v>
          </cell>
          <cell r="I896">
            <v>6232</v>
          </cell>
          <cell r="K896">
            <v>6160</v>
          </cell>
          <cell r="M896">
            <v>0</v>
          </cell>
        </row>
        <row r="898">
          <cell r="D898" t="str">
            <v>H1.0xW0.6</v>
          </cell>
          <cell r="F898" t="str">
            <v>주당</v>
          </cell>
        </row>
        <row r="899">
          <cell r="D899">
            <v>1.1000000000000001</v>
          </cell>
          <cell r="E899" t="str">
            <v>주</v>
          </cell>
          <cell r="F899">
            <v>3000</v>
          </cell>
          <cell r="G899">
            <v>3300</v>
          </cell>
          <cell r="I899">
            <v>0</v>
          </cell>
          <cell r="J899">
            <v>3000</v>
          </cell>
          <cell r="K899">
            <v>3300</v>
          </cell>
          <cell r="M899">
            <v>0</v>
          </cell>
        </row>
        <row r="900">
          <cell r="D900">
            <v>0.05</v>
          </cell>
          <cell r="E900" t="str">
            <v>인</v>
          </cell>
          <cell r="F900">
            <v>50321</v>
          </cell>
          <cell r="G900">
            <v>2516</v>
          </cell>
          <cell r="H900">
            <v>50321</v>
          </cell>
          <cell r="I900">
            <v>2516</v>
          </cell>
          <cell r="K900">
            <v>0</v>
          </cell>
          <cell r="M900">
            <v>0</v>
          </cell>
        </row>
        <row r="901">
          <cell r="D901">
            <v>0.03</v>
          </cell>
          <cell r="E901" t="str">
            <v>인</v>
          </cell>
          <cell r="F901">
            <v>34098</v>
          </cell>
          <cell r="G901">
            <v>1022</v>
          </cell>
          <cell r="H901">
            <v>34098</v>
          </cell>
          <cell r="I901">
            <v>1022</v>
          </cell>
          <cell r="K901">
            <v>0</v>
          </cell>
          <cell r="M901">
            <v>0</v>
          </cell>
        </row>
        <row r="902">
          <cell r="C902" t="str">
            <v>황매화H1.0xW0.6</v>
          </cell>
          <cell r="G902">
            <v>6838</v>
          </cell>
          <cell r="I902">
            <v>3538</v>
          </cell>
          <cell r="K902">
            <v>3300</v>
          </cell>
          <cell r="M902">
            <v>0</v>
          </cell>
        </row>
        <row r="904">
          <cell r="D904" t="str">
            <v>H1.2xW0.6</v>
          </cell>
          <cell r="F904" t="str">
            <v>주당</v>
          </cell>
        </row>
        <row r="905">
          <cell r="D905">
            <v>1.1000000000000001</v>
          </cell>
          <cell r="E905" t="str">
            <v>주</v>
          </cell>
          <cell r="F905">
            <v>3000</v>
          </cell>
          <cell r="G905">
            <v>3300</v>
          </cell>
          <cell r="I905">
            <v>0</v>
          </cell>
          <cell r="J905">
            <v>3000</v>
          </cell>
          <cell r="K905">
            <v>3300</v>
          </cell>
          <cell r="M905">
            <v>0</v>
          </cell>
        </row>
        <row r="906">
          <cell r="D906">
            <v>0.09</v>
          </cell>
          <cell r="E906" t="str">
            <v>인</v>
          </cell>
          <cell r="F906">
            <v>50321</v>
          </cell>
          <cell r="G906">
            <v>4528</v>
          </cell>
          <cell r="H906">
            <v>50321</v>
          </cell>
          <cell r="I906">
            <v>4528</v>
          </cell>
          <cell r="K906">
            <v>0</v>
          </cell>
          <cell r="M906">
            <v>0</v>
          </cell>
        </row>
        <row r="907">
          <cell r="D907">
            <v>0.05</v>
          </cell>
          <cell r="E907" t="str">
            <v>인</v>
          </cell>
          <cell r="F907">
            <v>34098</v>
          </cell>
          <cell r="G907">
            <v>1704</v>
          </cell>
          <cell r="H907">
            <v>34098</v>
          </cell>
          <cell r="I907">
            <v>1704</v>
          </cell>
          <cell r="K907">
            <v>0</v>
          </cell>
          <cell r="M907">
            <v>0</v>
          </cell>
        </row>
        <row r="908">
          <cell r="C908" t="str">
            <v>흰말채나무H1.2xW0.6</v>
          </cell>
          <cell r="G908">
            <v>9532</v>
          </cell>
          <cell r="I908">
            <v>6232</v>
          </cell>
          <cell r="K908">
            <v>3300</v>
          </cell>
          <cell r="M908">
            <v>0</v>
          </cell>
        </row>
        <row r="910">
          <cell r="D910" t="str">
            <v>3치포트</v>
          </cell>
          <cell r="F910" t="str">
            <v>본당</v>
          </cell>
        </row>
        <row r="911">
          <cell r="D911">
            <v>1.1000000000000001</v>
          </cell>
          <cell r="E911" t="str">
            <v>본</v>
          </cell>
          <cell r="F911">
            <v>1200</v>
          </cell>
          <cell r="G911">
            <v>1320</v>
          </cell>
          <cell r="I911">
            <v>0</v>
          </cell>
          <cell r="J911">
            <v>1200</v>
          </cell>
          <cell r="K911">
            <v>1320</v>
          </cell>
          <cell r="M911">
            <v>0</v>
          </cell>
        </row>
        <row r="912">
          <cell r="D912">
            <v>2.8E-3</v>
          </cell>
          <cell r="E912" t="str">
            <v>인</v>
          </cell>
          <cell r="F912">
            <v>50321</v>
          </cell>
          <cell r="G912">
            <v>140</v>
          </cell>
          <cell r="H912">
            <v>50321</v>
          </cell>
          <cell r="I912">
            <v>140</v>
          </cell>
          <cell r="K912">
            <v>0</v>
          </cell>
          <cell r="M912">
            <v>0</v>
          </cell>
        </row>
        <row r="913">
          <cell r="C913" t="str">
            <v>구절초3치포트</v>
          </cell>
          <cell r="G913">
            <v>1460</v>
          </cell>
          <cell r="I913">
            <v>140</v>
          </cell>
          <cell r="K913">
            <v>1320</v>
          </cell>
          <cell r="M913">
            <v>0</v>
          </cell>
        </row>
        <row r="915">
          <cell r="D915" t="str">
            <v>4치포트</v>
          </cell>
          <cell r="F915" t="str">
            <v>본당</v>
          </cell>
        </row>
        <row r="916">
          <cell r="D916">
            <v>1.1000000000000001</v>
          </cell>
          <cell r="E916" t="str">
            <v>본</v>
          </cell>
          <cell r="F916">
            <v>3000</v>
          </cell>
          <cell r="G916">
            <v>3300</v>
          </cell>
          <cell r="I916">
            <v>0</v>
          </cell>
          <cell r="J916">
            <v>3000</v>
          </cell>
          <cell r="K916">
            <v>3300</v>
          </cell>
          <cell r="M916">
            <v>0</v>
          </cell>
        </row>
        <row r="917">
          <cell r="D917">
            <v>2.8E-3</v>
          </cell>
          <cell r="E917" t="str">
            <v>인</v>
          </cell>
          <cell r="F917">
            <v>50321</v>
          </cell>
          <cell r="G917">
            <v>140</v>
          </cell>
          <cell r="H917">
            <v>50321</v>
          </cell>
          <cell r="I917">
            <v>140</v>
          </cell>
          <cell r="K917">
            <v>0</v>
          </cell>
          <cell r="M917">
            <v>0</v>
          </cell>
        </row>
        <row r="918">
          <cell r="C918" t="str">
            <v>금낭화4치포트</v>
          </cell>
          <cell r="G918">
            <v>3440</v>
          </cell>
          <cell r="I918">
            <v>140</v>
          </cell>
          <cell r="K918">
            <v>3300</v>
          </cell>
          <cell r="M918">
            <v>0</v>
          </cell>
        </row>
        <row r="920">
          <cell r="D920" t="str">
            <v>5치포트</v>
          </cell>
          <cell r="F920" t="str">
            <v>본당</v>
          </cell>
        </row>
        <row r="921">
          <cell r="D921">
            <v>1.1000000000000001</v>
          </cell>
          <cell r="E921" t="str">
            <v>본</v>
          </cell>
          <cell r="F921">
            <v>5000</v>
          </cell>
          <cell r="G921">
            <v>5500</v>
          </cell>
          <cell r="I921">
            <v>0</v>
          </cell>
          <cell r="J921">
            <v>5000</v>
          </cell>
          <cell r="K921">
            <v>5500</v>
          </cell>
          <cell r="M921">
            <v>0</v>
          </cell>
        </row>
        <row r="922">
          <cell r="D922">
            <v>2.8E-3</v>
          </cell>
          <cell r="E922" t="str">
            <v>인</v>
          </cell>
          <cell r="F922">
            <v>50321</v>
          </cell>
          <cell r="G922">
            <v>140</v>
          </cell>
          <cell r="H922">
            <v>50321</v>
          </cell>
          <cell r="I922">
            <v>140</v>
          </cell>
          <cell r="K922">
            <v>0</v>
          </cell>
          <cell r="M922">
            <v>0</v>
          </cell>
        </row>
        <row r="923">
          <cell r="C923" t="str">
            <v>관중5치포트</v>
          </cell>
          <cell r="G923">
            <v>5640</v>
          </cell>
          <cell r="I923">
            <v>140</v>
          </cell>
          <cell r="K923">
            <v>5500</v>
          </cell>
          <cell r="M923">
            <v>0</v>
          </cell>
        </row>
        <row r="925">
          <cell r="D925" t="str">
            <v>3치포트</v>
          </cell>
          <cell r="F925" t="str">
            <v>본당</v>
          </cell>
        </row>
        <row r="926">
          <cell r="D926">
            <v>1.1000000000000001</v>
          </cell>
          <cell r="E926" t="str">
            <v>본</v>
          </cell>
          <cell r="F926">
            <v>700</v>
          </cell>
          <cell r="G926">
            <v>770</v>
          </cell>
          <cell r="I926">
            <v>0</v>
          </cell>
          <cell r="J926">
            <v>700</v>
          </cell>
          <cell r="K926">
            <v>770</v>
          </cell>
          <cell r="M926">
            <v>0</v>
          </cell>
        </row>
        <row r="927">
          <cell r="D927">
            <v>2.8E-3</v>
          </cell>
          <cell r="E927" t="str">
            <v>인</v>
          </cell>
          <cell r="F927">
            <v>50321</v>
          </cell>
          <cell r="G927">
            <v>140</v>
          </cell>
          <cell r="H927">
            <v>50321</v>
          </cell>
          <cell r="I927">
            <v>140</v>
          </cell>
          <cell r="K927">
            <v>0</v>
          </cell>
          <cell r="M927">
            <v>0</v>
          </cell>
        </row>
        <row r="928">
          <cell r="C928" t="str">
            <v>꽃잔디3치포트</v>
          </cell>
          <cell r="G928">
            <v>910</v>
          </cell>
          <cell r="I928">
            <v>140</v>
          </cell>
          <cell r="K928">
            <v>770</v>
          </cell>
          <cell r="M928">
            <v>0</v>
          </cell>
        </row>
        <row r="930">
          <cell r="D930" t="str">
            <v>4~5분얼</v>
          </cell>
          <cell r="F930" t="str">
            <v>본당</v>
          </cell>
        </row>
        <row r="931">
          <cell r="D931">
            <v>1.1000000000000001</v>
          </cell>
          <cell r="E931" t="str">
            <v>본</v>
          </cell>
          <cell r="F931">
            <v>4400</v>
          </cell>
          <cell r="G931">
            <v>4840</v>
          </cell>
          <cell r="I931">
            <v>0</v>
          </cell>
          <cell r="J931">
            <v>4400</v>
          </cell>
          <cell r="K931">
            <v>4840</v>
          </cell>
          <cell r="M931">
            <v>0</v>
          </cell>
        </row>
        <row r="932">
          <cell r="D932">
            <v>2.8E-3</v>
          </cell>
          <cell r="E932" t="str">
            <v>인</v>
          </cell>
          <cell r="F932">
            <v>50321</v>
          </cell>
          <cell r="G932">
            <v>140</v>
          </cell>
          <cell r="H932">
            <v>50321</v>
          </cell>
          <cell r="I932">
            <v>140</v>
          </cell>
          <cell r="K932">
            <v>0</v>
          </cell>
          <cell r="M932">
            <v>0</v>
          </cell>
        </row>
        <row r="933">
          <cell r="C933" t="str">
            <v>꽃창포4~5분얼</v>
          </cell>
          <cell r="G933">
            <v>4980</v>
          </cell>
          <cell r="I933">
            <v>140</v>
          </cell>
          <cell r="K933">
            <v>4840</v>
          </cell>
          <cell r="M933">
            <v>0</v>
          </cell>
        </row>
        <row r="935">
          <cell r="D935" t="str">
            <v>4치포트</v>
          </cell>
          <cell r="F935" t="str">
            <v>본당</v>
          </cell>
        </row>
        <row r="936">
          <cell r="D936">
            <v>1.1000000000000001</v>
          </cell>
          <cell r="E936" t="str">
            <v>본</v>
          </cell>
          <cell r="F936">
            <v>1500</v>
          </cell>
          <cell r="G936">
            <v>1650</v>
          </cell>
          <cell r="I936">
            <v>0</v>
          </cell>
          <cell r="J936">
            <v>1500</v>
          </cell>
          <cell r="K936">
            <v>1650</v>
          </cell>
          <cell r="M936">
            <v>0</v>
          </cell>
        </row>
        <row r="937">
          <cell r="D937">
            <v>2.8E-3</v>
          </cell>
          <cell r="E937" t="str">
            <v>인</v>
          </cell>
          <cell r="F937">
            <v>50321</v>
          </cell>
          <cell r="G937">
            <v>140</v>
          </cell>
          <cell r="H937">
            <v>50321</v>
          </cell>
          <cell r="I937">
            <v>140</v>
          </cell>
          <cell r="K937">
            <v>0</v>
          </cell>
          <cell r="M937">
            <v>0</v>
          </cell>
        </row>
        <row r="938">
          <cell r="C938" t="str">
            <v>노루오줌4치포트</v>
          </cell>
          <cell r="G938">
            <v>1790</v>
          </cell>
          <cell r="I938">
            <v>140</v>
          </cell>
          <cell r="K938">
            <v>1650</v>
          </cell>
          <cell r="M938">
            <v>0</v>
          </cell>
        </row>
        <row r="940">
          <cell r="D940" t="str">
            <v>L0.4x2-3년생</v>
          </cell>
          <cell r="F940" t="str">
            <v>본당</v>
          </cell>
        </row>
        <row r="941">
          <cell r="D941">
            <v>1.1000000000000001</v>
          </cell>
          <cell r="E941" t="str">
            <v>본</v>
          </cell>
          <cell r="F941">
            <v>300</v>
          </cell>
          <cell r="G941">
            <v>330</v>
          </cell>
          <cell r="I941">
            <v>0</v>
          </cell>
          <cell r="J941">
            <v>300</v>
          </cell>
          <cell r="K941">
            <v>330</v>
          </cell>
          <cell r="M941">
            <v>0</v>
          </cell>
        </row>
        <row r="942">
          <cell r="D942">
            <v>2.8E-3</v>
          </cell>
          <cell r="E942" t="str">
            <v>인</v>
          </cell>
          <cell r="F942">
            <v>50321</v>
          </cell>
          <cell r="G942">
            <v>140</v>
          </cell>
          <cell r="H942">
            <v>50321</v>
          </cell>
          <cell r="I942">
            <v>140</v>
          </cell>
          <cell r="K942">
            <v>0</v>
          </cell>
          <cell r="M942">
            <v>0</v>
          </cell>
        </row>
        <row r="943">
          <cell r="C943" t="str">
            <v>담쟁이덩굴L0.4x2-3년생</v>
          </cell>
          <cell r="G943">
            <v>470</v>
          </cell>
          <cell r="I943">
            <v>140</v>
          </cell>
          <cell r="K943">
            <v>330</v>
          </cell>
          <cell r="M943">
            <v>0</v>
          </cell>
        </row>
        <row r="945">
          <cell r="D945" t="str">
            <v>3치포트</v>
          </cell>
          <cell r="F945" t="str">
            <v>본당</v>
          </cell>
        </row>
        <row r="946">
          <cell r="D946">
            <v>1.1000000000000001</v>
          </cell>
          <cell r="E946" t="str">
            <v>본</v>
          </cell>
          <cell r="F946">
            <v>1000</v>
          </cell>
          <cell r="G946">
            <v>1100</v>
          </cell>
          <cell r="I946">
            <v>0</v>
          </cell>
          <cell r="J946">
            <v>1000</v>
          </cell>
          <cell r="K946">
            <v>1100</v>
          </cell>
          <cell r="M946">
            <v>0</v>
          </cell>
        </row>
        <row r="947">
          <cell r="D947">
            <v>2.8E-3</v>
          </cell>
          <cell r="E947" t="str">
            <v>인</v>
          </cell>
          <cell r="F947">
            <v>50321</v>
          </cell>
          <cell r="G947">
            <v>140</v>
          </cell>
          <cell r="H947">
            <v>50321</v>
          </cell>
          <cell r="I947">
            <v>140</v>
          </cell>
          <cell r="K947">
            <v>0</v>
          </cell>
          <cell r="M947">
            <v>0</v>
          </cell>
        </row>
        <row r="948">
          <cell r="C948" t="str">
            <v>돌나물3치포트</v>
          </cell>
          <cell r="G948">
            <v>1240</v>
          </cell>
          <cell r="I948">
            <v>140</v>
          </cell>
          <cell r="K948">
            <v>1100</v>
          </cell>
          <cell r="M948">
            <v>0</v>
          </cell>
        </row>
        <row r="950">
          <cell r="D950" t="str">
            <v>4치포트</v>
          </cell>
          <cell r="F950" t="str">
            <v>본당</v>
          </cell>
        </row>
        <row r="951">
          <cell r="D951">
            <v>1.1000000000000001</v>
          </cell>
          <cell r="E951" t="str">
            <v>본</v>
          </cell>
          <cell r="F951">
            <v>1500</v>
          </cell>
          <cell r="G951">
            <v>1650</v>
          </cell>
          <cell r="I951">
            <v>0</v>
          </cell>
          <cell r="J951">
            <v>1500</v>
          </cell>
          <cell r="K951">
            <v>1650</v>
          </cell>
          <cell r="M951">
            <v>0</v>
          </cell>
        </row>
        <row r="952">
          <cell r="D952">
            <v>2.8E-3</v>
          </cell>
          <cell r="E952" t="str">
            <v>인</v>
          </cell>
          <cell r="F952">
            <v>50321</v>
          </cell>
          <cell r="G952">
            <v>140</v>
          </cell>
          <cell r="H952">
            <v>50321</v>
          </cell>
          <cell r="I952">
            <v>140</v>
          </cell>
          <cell r="K952">
            <v>0</v>
          </cell>
          <cell r="M952">
            <v>0</v>
          </cell>
        </row>
        <row r="953">
          <cell r="C953" t="str">
            <v>돌단풍4치포트</v>
          </cell>
          <cell r="G953">
            <v>1790</v>
          </cell>
          <cell r="I953">
            <v>140</v>
          </cell>
          <cell r="K953">
            <v>1650</v>
          </cell>
          <cell r="M953">
            <v>0</v>
          </cell>
        </row>
        <row r="955">
          <cell r="D955" t="str">
            <v>L3.5xR8</v>
          </cell>
          <cell r="F955" t="str">
            <v>본당</v>
          </cell>
        </row>
        <row r="956">
          <cell r="D956">
            <v>1.1000000000000001</v>
          </cell>
          <cell r="E956" t="str">
            <v>본</v>
          </cell>
          <cell r="F956">
            <v>62700</v>
          </cell>
          <cell r="G956">
            <v>68970</v>
          </cell>
          <cell r="I956">
            <v>0</v>
          </cell>
          <cell r="J956">
            <v>62700</v>
          </cell>
          <cell r="K956">
            <v>68970</v>
          </cell>
          <cell r="M956">
            <v>0</v>
          </cell>
        </row>
        <row r="957">
          <cell r="D957">
            <v>0.23</v>
          </cell>
          <cell r="E957" t="str">
            <v>인</v>
          </cell>
          <cell r="F957">
            <v>50321</v>
          </cell>
          <cell r="G957">
            <v>11573</v>
          </cell>
          <cell r="H957">
            <v>50321</v>
          </cell>
          <cell r="I957">
            <v>11573</v>
          </cell>
          <cell r="K957">
            <v>0</v>
          </cell>
          <cell r="M957">
            <v>0</v>
          </cell>
        </row>
        <row r="958">
          <cell r="D958">
            <v>0.14000000000000001</v>
          </cell>
          <cell r="E958" t="str">
            <v>인</v>
          </cell>
          <cell r="F958">
            <v>34098</v>
          </cell>
          <cell r="G958">
            <v>4773</v>
          </cell>
          <cell r="H958">
            <v>34098</v>
          </cell>
          <cell r="I958">
            <v>4773</v>
          </cell>
          <cell r="K958">
            <v>0</v>
          </cell>
          <cell r="M958">
            <v>0</v>
          </cell>
        </row>
        <row r="959">
          <cell r="C959" t="str">
            <v>등나무L3.5xR8</v>
          </cell>
          <cell r="G959">
            <v>85316</v>
          </cell>
          <cell r="I959">
            <v>16346</v>
          </cell>
          <cell r="K959">
            <v>68970</v>
          </cell>
          <cell r="M959">
            <v>0</v>
          </cell>
        </row>
        <row r="961">
          <cell r="D961" t="str">
            <v>3~5분얼</v>
          </cell>
          <cell r="F961" t="str">
            <v>본당</v>
          </cell>
        </row>
        <row r="962">
          <cell r="D962">
            <v>1.1000000000000001</v>
          </cell>
          <cell r="E962" t="str">
            <v>본</v>
          </cell>
          <cell r="F962">
            <v>440</v>
          </cell>
          <cell r="G962">
            <v>484</v>
          </cell>
          <cell r="I962">
            <v>0</v>
          </cell>
          <cell r="J962">
            <v>440</v>
          </cell>
          <cell r="K962">
            <v>484</v>
          </cell>
          <cell r="M962">
            <v>0</v>
          </cell>
        </row>
        <row r="963">
          <cell r="D963">
            <v>2.8E-3</v>
          </cell>
          <cell r="E963" t="str">
            <v>인</v>
          </cell>
          <cell r="F963">
            <v>50321</v>
          </cell>
          <cell r="G963">
            <v>140</v>
          </cell>
          <cell r="H963">
            <v>50321</v>
          </cell>
          <cell r="I963">
            <v>140</v>
          </cell>
          <cell r="K963">
            <v>0</v>
          </cell>
          <cell r="M963">
            <v>0</v>
          </cell>
        </row>
        <row r="964">
          <cell r="C964" t="str">
            <v>맥문동3~5분얼</v>
          </cell>
          <cell r="G964">
            <v>624</v>
          </cell>
          <cell r="I964">
            <v>140</v>
          </cell>
          <cell r="K964">
            <v>484</v>
          </cell>
          <cell r="M964">
            <v>0</v>
          </cell>
        </row>
        <row r="966">
          <cell r="D966" t="str">
            <v>3치포트</v>
          </cell>
          <cell r="F966" t="str">
            <v>본당</v>
          </cell>
        </row>
        <row r="967">
          <cell r="D967">
            <v>1.1000000000000001</v>
          </cell>
          <cell r="E967" t="str">
            <v>본</v>
          </cell>
          <cell r="F967">
            <v>1000</v>
          </cell>
          <cell r="G967">
            <v>1100</v>
          </cell>
          <cell r="I967">
            <v>0</v>
          </cell>
          <cell r="J967">
            <v>1000</v>
          </cell>
          <cell r="K967">
            <v>1100</v>
          </cell>
          <cell r="M967">
            <v>0</v>
          </cell>
        </row>
        <row r="968">
          <cell r="D968">
            <v>2.8E-3</v>
          </cell>
          <cell r="E968" t="str">
            <v>인</v>
          </cell>
          <cell r="F968">
            <v>50321</v>
          </cell>
          <cell r="G968">
            <v>140</v>
          </cell>
          <cell r="H968">
            <v>50321</v>
          </cell>
          <cell r="I968">
            <v>140</v>
          </cell>
          <cell r="K968">
            <v>0</v>
          </cell>
          <cell r="M968">
            <v>0</v>
          </cell>
        </row>
        <row r="969">
          <cell r="C969" t="str">
            <v>바위치3치포트</v>
          </cell>
          <cell r="G969">
            <v>1240</v>
          </cell>
          <cell r="I969">
            <v>140</v>
          </cell>
          <cell r="K969">
            <v>1100</v>
          </cell>
          <cell r="M969">
            <v>0</v>
          </cell>
        </row>
        <row r="971">
          <cell r="D971" t="str">
            <v>7~10분얼</v>
          </cell>
          <cell r="F971" t="str">
            <v>본당</v>
          </cell>
        </row>
        <row r="972">
          <cell r="D972">
            <v>1.1000000000000001</v>
          </cell>
          <cell r="E972" t="str">
            <v>본</v>
          </cell>
          <cell r="F972">
            <v>1800</v>
          </cell>
          <cell r="G972">
            <v>1980</v>
          </cell>
          <cell r="I972">
            <v>0</v>
          </cell>
          <cell r="J972">
            <v>1800</v>
          </cell>
          <cell r="K972">
            <v>1980</v>
          </cell>
          <cell r="M972">
            <v>0</v>
          </cell>
        </row>
        <row r="973">
          <cell r="D973">
            <v>2.8E-3</v>
          </cell>
          <cell r="E973" t="str">
            <v>인</v>
          </cell>
          <cell r="F973">
            <v>50321</v>
          </cell>
          <cell r="G973">
            <v>140</v>
          </cell>
          <cell r="H973">
            <v>50321</v>
          </cell>
          <cell r="I973">
            <v>140</v>
          </cell>
          <cell r="K973">
            <v>0</v>
          </cell>
          <cell r="M973">
            <v>0</v>
          </cell>
        </row>
        <row r="974">
          <cell r="C974" t="str">
            <v>붓꽃7~10분얼</v>
          </cell>
          <cell r="G974">
            <v>2120</v>
          </cell>
          <cell r="I974">
            <v>140</v>
          </cell>
          <cell r="K974">
            <v>1980</v>
          </cell>
          <cell r="M974">
            <v>0</v>
          </cell>
        </row>
        <row r="976">
          <cell r="D976" t="str">
            <v>4~5분얼</v>
          </cell>
          <cell r="F976" t="str">
            <v>본당</v>
          </cell>
        </row>
        <row r="977">
          <cell r="D977">
            <v>1.1000000000000001</v>
          </cell>
          <cell r="E977" t="str">
            <v>본</v>
          </cell>
          <cell r="F977">
            <v>2900</v>
          </cell>
          <cell r="G977">
            <v>3190</v>
          </cell>
          <cell r="I977">
            <v>0</v>
          </cell>
          <cell r="J977">
            <v>2900</v>
          </cell>
          <cell r="K977">
            <v>3190</v>
          </cell>
          <cell r="M977">
            <v>0</v>
          </cell>
        </row>
        <row r="978">
          <cell r="D978">
            <v>2.8E-3</v>
          </cell>
          <cell r="E978" t="str">
            <v>인</v>
          </cell>
          <cell r="F978">
            <v>50321</v>
          </cell>
          <cell r="G978">
            <v>140</v>
          </cell>
          <cell r="H978">
            <v>50321</v>
          </cell>
          <cell r="I978">
            <v>140</v>
          </cell>
          <cell r="K978">
            <v>0</v>
          </cell>
          <cell r="M978">
            <v>0</v>
          </cell>
        </row>
        <row r="979">
          <cell r="C979" t="str">
            <v>비비추4~5분얼</v>
          </cell>
          <cell r="G979">
            <v>3330</v>
          </cell>
          <cell r="I979">
            <v>140</v>
          </cell>
          <cell r="K979">
            <v>3190</v>
          </cell>
          <cell r="M979">
            <v>0</v>
          </cell>
        </row>
        <row r="981">
          <cell r="D981" t="str">
            <v>2~3분얼</v>
          </cell>
          <cell r="F981" t="str">
            <v>본당</v>
          </cell>
        </row>
        <row r="982">
          <cell r="D982">
            <v>1.1000000000000001</v>
          </cell>
          <cell r="E982" t="str">
            <v>본</v>
          </cell>
          <cell r="F982">
            <v>1500</v>
          </cell>
          <cell r="G982">
            <v>1650</v>
          </cell>
          <cell r="I982">
            <v>0</v>
          </cell>
          <cell r="J982">
            <v>1500</v>
          </cell>
          <cell r="K982">
            <v>1650</v>
          </cell>
          <cell r="M982">
            <v>0</v>
          </cell>
        </row>
        <row r="983">
          <cell r="D983">
            <v>2.8E-3</v>
          </cell>
          <cell r="E983" t="str">
            <v>인</v>
          </cell>
          <cell r="F983">
            <v>50321</v>
          </cell>
          <cell r="G983">
            <v>140</v>
          </cell>
          <cell r="H983">
            <v>50321</v>
          </cell>
          <cell r="I983">
            <v>140</v>
          </cell>
          <cell r="K983">
            <v>0</v>
          </cell>
          <cell r="M983">
            <v>0</v>
          </cell>
        </row>
        <row r="984">
          <cell r="C984" t="str">
            <v>비비추2~3분얼</v>
          </cell>
          <cell r="G984">
            <v>1790</v>
          </cell>
          <cell r="I984">
            <v>140</v>
          </cell>
          <cell r="K984">
            <v>1650</v>
          </cell>
          <cell r="M984">
            <v>0</v>
          </cell>
        </row>
        <row r="986">
          <cell r="D986" t="str">
            <v>4치포트</v>
          </cell>
          <cell r="F986" t="str">
            <v>본당</v>
          </cell>
        </row>
        <row r="987">
          <cell r="D987">
            <v>1.1000000000000001</v>
          </cell>
          <cell r="E987" t="str">
            <v>본</v>
          </cell>
          <cell r="F987">
            <v>2000</v>
          </cell>
          <cell r="G987">
            <v>2200</v>
          </cell>
          <cell r="I987">
            <v>0</v>
          </cell>
          <cell r="J987">
            <v>2000</v>
          </cell>
          <cell r="K987">
            <v>2200</v>
          </cell>
          <cell r="M987">
            <v>0</v>
          </cell>
        </row>
        <row r="988">
          <cell r="D988">
            <v>2.8E-3</v>
          </cell>
          <cell r="E988" t="str">
            <v>인</v>
          </cell>
          <cell r="F988">
            <v>50321</v>
          </cell>
          <cell r="G988">
            <v>140</v>
          </cell>
          <cell r="H988">
            <v>50321</v>
          </cell>
          <cell r="I988">
            <v>140</v>
          </cell>
          <cell r="K988">
            <v>0</v>
          </cell>
          <cell r="M988">
            <v>0</v>
          </cell>
        </row>
        <row r="989">
          <cell r="C989" t="str">
            <v>백리향4치포트</v>
          </cell>
          <cell r="G989">
            <v>2340</v>
          </cell>
          <cell r="I989">
            <v>140</v>
          </cell>
          <cell r="K989">
            <v>2200</v>
          </cell>
          <cell r="M989">
            <v>0</v>
          </cell>
        </row>
        <row r="991">
          <cell r="D991" t="str">
            <v>4치포트</v>
          </cell>
          <cell r="F991" t="str">
            <v>본당</v>
          </cell>
        </row>
        <row r="992">
          <cell r="D992">
            <v>1.1000000000000001</v>
          </cell>
          <cell r="E992" t="str">
            <v>본</v>
          </cell>
          <cell r="F992">
            <v>3000</v>
          </cell>
          <cell r="G992">
            <v>3300</v>
          </cell>
          <cell r="I992">
            <v>0</v>
          </cell>
          <cell r="J992">
            <v>3000</v>
          </cell>
          <cell r="K992">
            <v>3300</v>
          </cell>
          <cell r="M992">
            <v>0</v>
          </cell>
        </row>
        <row r="993">
          <cell r="D993">
            <v>2.8E-3</v>
          </cell>
          <cell r="E993" t="str">
            <v>인</v>
          </cell>
          <cell r="F993">
            <v>50321</v>
          </cell>
          <cell r="G993">
            <v>140</v>
          </cell>
          <cell r="H993">
            <v>50321</v>
          </cell>
          <cell r="I993">
            <v>140</v>
          </cell>
          <cell r="K993">
            <v>0</v>
          </cell>
          <cell r="M993">
            <v>0</v>
          </cell>
        </row>
        <row r="994">
          <cell r="C994" t="str">
            <v>사사4치포트</v>
          </cell>
          <cell r="G994">
            <v>3440</v>
          </cell>
          <cell r="I994">
            <v>140</v>
          </cell>
          <cell r="K994">
            <v>3300</v>
          </cell>
          <cell r="M994">
            <v>0</v>
          </cell>
        </row>
        <row r="996">
          <cell r="D996" t="str">
            <v>4치포트</v>
          </cell>
          <cell r="F996" t="str">
            <v>본당</v>
          </cell>
        </row>
        <row r="997">
          <cell r="D997">
            <v>1.1000000000000001</v>
          </cell>
          <cell r="E997" t="str">
            <v>본</v>
          </cell>
          <cell r="F997">
            <v>2000</v>
          </cell>
          <cell r="G997">
            <v>2200</v>
          </cell>
          <cell r="I997">
            <v>0</v>
          </cell>
          <cell r="J997">
            <v>2000</v>
          </cell>
          <cell r="K997">
            <v>2200</v>
          </cell>
          <cell r="M997">
            <v>0</v>
          </cell>
        </row>
        <row r="998">
          <cell r="D998">
            <v>2.8E-3</v>
          </cell>
          <cell r="E998" t="str">
            <v>인</v>
          </cell>
          <cell r="F998">
            <v>50321</v>
          </cell>
          <cell r="G998">
            <v>140</v>
          </cell>
          <cell r="H998">
            <v>50321</v>
          </cell>
          <cell r="I998">
            <v>140</v>
          </cell>
          <cell r="K998">
            <v>0</v>
          </cell>
          <cell r="M998">
            <v>0</v>
          </cell>
        </row>
        <row r="999">
          <cell r="C999" t="str">
            <v>수호초4치포트</v>
          </cell>
          <cell r="G999">
            <v>2340</v>
          </cell>
          <cell r="I999">
            <v>140</v>
          </cell>
          <cell r="K999">
            <v>2200</v>
          </cell>
          <cell r="M999">
            <v>0</v>
          </cell>
        </row>
        <row r="1001">
          <cell r="D1001" t="str">
            <v>개화구</v>
          </cell>
          <cell r="F1001" t="str">
            <v>본당</v>
          </cell>
        </row>
        <row r="1002">
          <cell r="D1002">
            <v>1.1000000000000001</v>
          </cell>
          <cell r="E1002" t="str">
            <v>본</v>
          </cell>
          <cell r="F1002">
            <v>2000</v>
          </cell>
          <cell r="G1002">
            <v>2200</v>
          </cell>
          <cell r="I1002">
            <v>0</v>
          </cell>
          <cell r="J1002">
            <v>2000</v>
          </cell>
          <cell r="K1002">
            <v>2200</v>
          </cell>
          <cell r="M1002">
            <v>0</v>
          </cell>
        </row>
        <row r="1003">
          <cell r="D1003">
            <v>2.8E-3</v>
          </cell>
          <cell r="E1003" t="str">
            <v>인</v>
          </cell>
          <cell r="F1003">
            <v>50321</v>
          </cell>
          <cell r="G1003">
            <v>140</v>
          </cell>
          <cell r="H1003">
            <v>50321</v>
          </cell>
          <cell r="I1003">
            <v>140</v>
          </cell>
          <cell r="K1003">
            <v>0</v>
          </cell>
          <cell r="M1003">
            <v>0</v>
          </cell>
        </row>
        <row r="1004">
          <cell r="C1004" t="str">
            <v>수선화개화구</v>
          </cell>
          <cell r="G1004">
            <v>2340</v>
          </cell>
          <cell r="I1004">
            <v>140</v>
          </cell>
          <cell r="K1004">
            <v>2200</v>
          </cell>
          <cell r="M1004">
            <v>0</v>
          </cell>
        </row>
        <row r="1006">
          <cell r="D1006" t="str">
            <v>3치포트</v>
          </cell>
          <cell r="F1006" t="str">
            <v>본당</v>
          </cell>
        </row>
        <row r="1007">
          <cell r="D1007">
            <v>1.1000000000000001</v>
          </cell>
          <cell r="E1007" t="str">
            <v>본</v>
          </cell>
          <cell r="F1007">
            <v>2100</v>
          </cell>
          <cell r="G1007">
            <v>2310</v>
          </cell>
          <cell r="I1007">
            <v>0</v>
          </cell>
          <cell r="J1007">
            <v>2100</v>
          </cell>
          <cell r="K1007">
            <v>2310</v>
          </cell>
          <cell r="M1007">
            <v>0</v>
          </cell>
        </row>
        <row r="1008">
          <cell r="D1008">
            <v>2.8E-3</v>
          </cell>
          <cell r="E1008" t="str">
            <v>인</v>
          </cell>
          <cell r="F1008">
            <v>50321</v>
          </cell>
          <cell r="G1008">
            <v>140</v>
          </cell>
          <cell r="H1008">
            <v>50321</v>
          </cell>
          <cell r="I1008">
            <v>140</v>
          </cell>
          <cell r="K1008">
            <v>0</v>
          </cell>
          <cell r="M1008">
            <v>0</v>
          </cell>
        </row>
        <row r="1009">
          <cell r="C1009" t="str">
            <v>아이비3치포트</v>
          </cell>
          <cell r="G1009">
            <v>2450</v>
          </cell>
          <cell r="I1009">
            <v>140</v>
          </cell>
          <cell r="K1009">
            <v>2310</v>
          </cell>
          <cell r="M1009">
            <v>0</v>
          </cell>
        </row>
        <row r="1011">
          <cell r="D1011" t="str">
            <v>4치포트</v>
          </cell>
          <cell r="F1011" t="str">
            <v>본당</v>
          </cell>
        </row>
        <row r="1012">
          <cell r="D1012">
            <v>1.1000000000000001</v>
          </cell>
          <cell r="E1012" t="str">
            <v>본</v>
          </cell>
          <cell r="F1012">
            <v>2200</v>
          </cell>
          <cell r="G1012">
            <v>2420</v>
          </cell>
          <cell r="I1012">
            <v>0</v>
          </cell>
          <cell r="J1012">
            <v>2200</v>
          </cell>
          <cell r="K1012">
            <v>2420</v>
          </cell>
          <cell r="M1012">
            <v>0</v>
          </cell>
        </row>
        <row r="1013">
          <cell r="D1013">
            <v>2.8E-3</v>
          </cell>
          <cell r="E1013" t="str">
            <v>인</v>
          </cell>
          <cell r="F1013">
            <v>50321</v>
          </cell>
          <cell r="G1013">
            <v>140</v>
          </cell>
          <cell r="H1013">
            <v>50321</v>
          </cell>
          <cell r="I1013">
            <v>140</v>
          </cell>
          <cell r="K1013">
            <v>0</v>
          </cell>
          <cell r="M1013">
            <v>0</v>
          </cell>
        </row>
        <row r="1014">
          <cell r="C1014" t="str">
            <v>아주가4치포트</v>
          </cell>
          <cell r="G1014">
            <v>2560</v>
          </cell>
          <cell r="I1014">
            <v>140</v>
          </cell>
          <cell r="K1014">
            <v>2420</v>
          </cell>
          <cell r="M1014">
            <v>0</v>
          </cell>
        </row>
        <row r="1016">
          <cell r="D1016" t="str">
            <v>L0.4,2-3년생</v>
          </cell>
          <cell r="F1016" t="str">
            <v>본당</v>
          </cell>
        </row>
        <row r="1017">
          <cell r="D1017">
            <v>1.1000000000000001</v>
          </cell>
          <cell r="E1017" t="str">
            <v>본</v>
          </cell>
          <cell r="F1017">
            <v>2000</v>
          </cell>
          <cell r="G1017">
            <v>2200</v>
          </cell>
          <cell r="I1017">
            <v>0</v>
          </cell>
          <cell r="J1017">
            <v>2000</v>
          </cell>
          <cell r="K1017">
            <v>2200</v>
          </cell>
          <cell r="M1017">
            <v>0</v>
          </cell>
        </row>
        <row r="1018">
          <cell r="D1018">
            <v>2.8E-3</v>
          </cell>
          <cell r="E1018" t="str">
            <v>인</v>
          </cell>
          <cell r="F1018">
            <v>50321</v>
          </cell>
          <cell r="G1018">
            <v>140</v>
          </cell>
          <cell r="H1018">
            <v>50321</v>
          </cell>
          <cell r="I1018">
            <v>140</v>
          </cell>
          <cell r="K1018">
            <v>0</v>
          </cell>
          <cell r="M1018">
            <v>0</v>
          </cell>
        </row>
        <row r="1019">
          <cell r="C1019" t="str">
            <v>인동덩굴L0.4,2-3년생</v>
          </cell>
          <cell r="G1019">
            <v>2340</v>
          </cell>
          <cell r="I1019">
            <v>140</v>
          </cell>
          <cell r="K1019">
            <v>2200</v>
          </cell>
          <cell r="M1019">
            <v>0</v>
          </cell>
        </row>
        <row r="1021">
          <cell r="D1021" t="str">
            <v>2~3분얼</v>
          </cell>
          <cell r="F1021" t="str">
            <v>본당</v>
          </cell>
        </row>
        <row r="1022">
          <cell r="D1022">
            <v>1.1000000000000001</v>
          </cell>
          <cell r="E1022" t="str">
            <v>본</v>
          </cell>
          <cell r="F1022">
            <v>2500</v>
          </cell>
          <cell r="G1022">
            <v>2750</v>
          </cell>
          <cell r="I1022">
            <v>0</v>
          </cell>
          <cell r="J1022">
            <v>2500</v>
          </cell>
          <cell r="K1022">
            <v>2750</v>
          </cell>
          <cell r="M1022">
            <v>0</v>
          </cell>
        </row>
        <row r="1023">
          <cell r="D1023">
            <v>2.8E-3</v>
          </cell>
          <cell r="E1023" t="str">
            <v>인</v>
          </cell>
          <cell r="F1023">
            <v>50321</v>
          </cell>
          <cell r="G1023">
            <v>140</v>
          </cell>
          <cell r="H1023">
            <v>50321</v>
          </cell>
          <cell r="I1023">
            <v>140</v>
          </cell>
          <cell r="K1023">
            <v>0</v>
          </cell>
          <cell r="M1023">
            <v>0</v>
          </cell>
        </row>
        <row r="1024">
          <cell r="C1024" t="str">
            <v>옥잠화2~3분얼</v>
          </cell>
          <cell r="G1024">
            <v>2890</v>
          </cell>
          <cell r="I1024">
            <v>140</v>
          </cell>
          <cell r="K1024">
            <v>2750</v>
          </cell>
          <cell r="M1024">
            <v>0</v>
          </cell>
        </row>
        <row r="1026">
          <cell r="D1026" t="str">
            <v>H0.6x3가지</v>
          </cell>
          <cell r="F1026" t="str">
            <v>본당</v>
          </cell>
        </row>
        <row r="1027">
          <cell r="D1027">
            <v>1.1000000000000001</v>
          </cell>
          <cell r="E1027" t="str">
            <v>본</v>
          </cell>
          <cell r="F1027">
            <v>3500</v>
          </cell>
          <cell r="G1027">
            <v>3850</v>
          </cell>
          <cell r="I1027">
            <v>0</v>
          </cell>
          <cell r="J1027">
            <v>3500</v>
          </cell>
          <cell r="K1027">
            <v>3850</v>
          </cell>
          <cell r="M1027">
            <v>0</v>
          </cell>
        </row>
        <row r="1028">
          <cell r="D1028">
            <v>2.8E-3</v>
          </cell>
          <cell r="E1028" t="str">
            <v>인</v>
          </cell>
          <cell r="F1028">
            <v>50321</v>
          </cell>
          <cell r="G1028">
            <v>140</v>
          </cell>
          <cell r="H1028">
            <v>50321</v>
          </cell>
          <cell r="I1028">
            <v>140</v>
          </cell>
          <cell r="K1028">
            <v>0</v>
          </cell>
          <cell r="M1028">
            <v>0</v>
          </cell>
        </row>
        <row r="1029">
          <cell r="C1029" t="str">
            <v>영춘화H0.6x3가지</v>
          </cell>
          <cell r="G1029">
            <v>3990</v>
          </cell>
          <cell r="I1029">
            <v>140</v>
          </cell>
          <cell r="K1029">
            <v>3850</v>
          </cell>
          <cell r="M1029">
            <v>0</v>
          </cell>
        </row>
        <row r="1031">
          <cell r="D1031" t="str">
            <v>H0.6xW0.4</v>
          </cell>
          <cell r="F1031" t="str">
            <v>본당</v>
          </cell>
        </row>
        <row r="1032">
          <cell r="D1032">
            <v>1.1000000000000001</v>
          </cell>
          <cell r="E1032" t="str">
            <v>본</v>
          </cell>
          <cell r="F1032">
            <v>10000</v>
          </cell>
          <cell r="G1032">
            <v>11000</v>
          </cell>
          <cell r="I1032">
            <v>0</v>
          </cell>
          <cell r="J1032">
            <v>10000</v>
          </cell>
          <cell r="K1032">
            <v>11000</v>
          </cell>
          <cell r="M1032">
            <v>0</v>
          </cell>
        </row>
        <row r="1033">
          <cell r="D1033">
            <v>2.8E-3</v>
          </cell>
          <cell r="E1033" t="str">
            <v>인</v>
          </cell>
          <cell r="F1033">
            <v>50321</v>
          </cell>
          <cell r="G1033">
            <v>140</v>
          </cell>
          <cell r="H1033">
            <v>50321</v>
          </cell>
          <cell r="I1033">
            <v>140</v>
          </cell>
          <cell r="K1033">
            <v>0</v>
          </cell>
          <cell r="M1033">
            <v>0</v>
          </cell>
        </row>
        <row r="1034">
          <cell r="C1034" t="str">
            <v>유카H0.6xW0.4</v>
          </cell>
          <cell r="G1034">
            <v>11140</v>
          </cell>
          <cell r="I1034">
            <v>140</v>
          </cell>
          <cell r="K1034">
            <v>11000</v>
          </cell>
          <cell r="M1034">
            <v>0</v>
          </cell>
        </row>
        <row r="1036">
          <cell r="D1036" t="str">
            <v>2~3분얼</v>
          </cell>
          <cell r="F1036" t="str">
            <v>본당</v>
          </cell>
        </row>
        <row r="1037">
          <cell r="D1037">
            <v>1.1000000000000001</v>
          </cell>
          <cell r="E1037" t="str">
            <v>본</v>
          </cell>
          <cell r="F1037">
            <v>2100</v>
          </cell>
          <cell r="G1037">
            <v>2310</v>
          </cell>
          <cell r="I1037">
            <v>0</v>
          </cell>
          <cell r="J1037">
            <v>2100</v>
          </cell>
          <cell r="K1037">
            <v>2310</v>
          </cell>
          <cell r="M1037">
            <v>0</v>
          </cell>
        </row>
        <row r="1038">
          <cell r="D1038">
            <v>2.8E-3</v>
          </cell>
          <cell r="E1038" t="str">
            <v>인</v>
          </cell>
          <cell r="F1038">
            <v>50321</v>
          </cell>
          <cell r="G1038">
            <v>140</v>
          </cell>
          <cell r="H1038">
            <v>50321</v>
          </cell>
          <cell r="I1038">
            <v>140</v>
          </cell>
          <cell r="K1038">
            <v>0</v>
          </cell>
          <cell r="M1038">
            <v>0</v>
          </cell>
        </row>
        <row r="1039">
          <cell r="C1039" t="str">
            <v>원추리2~3분얼</v>
          </cell>
          <cell r="G1039">
            <v>2450</v>
          </cell>
          <cell r="I1039">
            <v>140</v>
          </cell>
          <cell r="K1039">
            <v>2310</v>
          </cell>
          <cell r="M1039">
            <v>0</v>
          </cell>
        </row>
        <row r="1041">
          <cell r="D1041" t="str">
            <v>H0.5x7분얼</v>
          </cell>
          <cell r="F1041" t="str">
            <v>본당</v>
          </cell>
        </row>
        <row r="1042">
          <cell r="D1042">
            <v>1.1000000000000001</v>
          </cell>
          <cell r="E1042" t="str">
            <v>본</v>
          </cell>
          <cell r="F1042">
            <v>4200</v>
          </cell>
          <cell r="G1042">
            <v>4620</v>
          </cell>
          <cell r="I1042">
            <v>0</v>
          </cell>
          <cell r="J1042">
            <v>4200</v>
          </cell>
          <cell r="K1042">
            <v>4620</v>
          </cell>
          <cell r="M1042">
            <v>0</v>
          </cell>
        </row>
        <row r="1043">
          <cell r="D1043">
            <v>2.8E-3</v>
          </cell>
          <cell r="E1043" t="str">
            <v>인</v>
          </cell>
          <cell r="F1043">
            <v>50321</v>
          </cell>
          <cell r="G1043">
            <v>140</v>
          </cell>
          <cell r="H1043">
            <v>50321</v>
          </cell>
          <cell r="I1043">
            <v>140</v>
          </cell>
          <cell r="K1043">
            <v>0</v>
          </cell>
          <cell r="M1043">
            <v>0</v>
          </cell>
        </row>
        <row r="1044">
          <cell r="C1044" t="str">
            <v>작약H0.5x7분얼</v>
          </cell>
          <cell r="G1044">
            <v>4760</v>
          </cell>
          <cell r="I1044">
            <v>140</v>
          </cell>
          <cell r="K1044">
            <v>4620</v>
          </cell>
          <cell r="M1044">
            <v>0</v>
          </cell>
        </row>
        <row r="1046">
          <cell r="D1046" t="str">
            <v>H0.4x5가지</v>
          </cell>
          <cell r="F1046" t="str">
            <v>본당</v>
          </cell>
        </row>
        <row r="1047">
          <cell r="D1047">
            <v>1.1000000000000001</v>
          </cell>
          <cell r="E1047" t="str">
            <v>본</v>
          </cell>
          <cell r="F1047">
            <v>2100</v>
          </cell>
          <cell r="G1047">
            <v>2310</v>
          </cell>
          <cell r="I1047">
            <v>0</v>
          </cell>
          <cell r="J1047">
            <v>2100</v>
          </cell>
          <cell r="K1047">
            <v>2310</v>
          </cell>
          <cell r="M1047">
            <v>0</v>
          </cell>
        </row>
        <row r="1048">
          <cell r="D1048">
            <v>0.03</v>
          </cell>
          <cell r="E1048" t="str">
            <v>인</v>
          </cell>
          <cell r="F1048">
            <v>50321</v>
          </cell>
          <cell r="G1048">
            <v>1509</v>
          </cell>
          <cell r="H1048">
            <v>50321</v>
          </cell>
          <cell r="I1048">
            <v>1509</v>
          </cell>
          <cell r="K1048">
            <v>0</v>
          </cell>
          <cell r="M1048">
            <v>0</v>
          </cell>
        </row>
        <row r="1049">
          <cell r="D1049">
            <v>0.02</v>
          </cell>
          <cell r="E1049" t="str">
            <v>인</v>
          </cell>
          <cell r="F1049">
            <v>34098</v>
          </cell>
          <cell r="G1049">
            <v>681</v>
          </cell>
          <cell r="H1049">
            <v>34098</v>
          </cell>
          <cell r="I1049">
            <v>681</v>
          </cell>
          <cell r="K1049">
            <v>0</v>
          </cell>
          <cell r="M1049">
            <v>0</v>
          </cell>
        </row>
        <row r="1050">
          <cell r="C1050" t="str">
            <v>조릿대H0.4x5가지</v>
          </cell>
          <cell r="G1050">
            <v>4500</v>
          </cell>
          <cell r="I1050">
            <v>2190</v>
          </cell>
          <cell r="K1050">
            <v>2310</v>
          </cell>
          <cell r="M1050">
            <v>0</v>
          </cell>
        </row>
        <row r="1052">
          <cell r="D1052" t="str">
            <v>0.3x0.3x0.03</v>
          </cell>
          <cell r="F1052" t="str">
            <v>매당</v>
          </cell>
        </row>
        <row r="1053">
          <cell r="D1053">
            <v>11</v>
          </cell>
          <cell r="E1053" t="str">
            <v>매</v>
          </cell>
          <cell r="F1053">
            <v>270</v>
          </cell>
          <cell r="G1053">
            <v>2970</v>
          </cell>
          <cell r="I1053">
            <v>0</v>
          </cell>
          <cell r="J1053">
            <v>270</v>
          </cell>
          <cell r="K1053">
            <v>2970</v>
          </cell>
          <cell r="M1053">
            <v>0</v>
          </cell>
        </row>
        <row r="1054">
          <cell r="D1054">
            <v>6.9000000000000006E-2</v>
          </cell>
          <cell r="E1054" t="str">
            <v>인</v>
          </cell>
          <cell r="F1054">
            <v>50321</v>
          </cell>
          <cell r="G1054">
            <v>3472</v>
          </cell>
          <cell r="H1054">
            <v>50321</v>
          </cell>
          <cell r="I1054">
            <v>3472</v>
          </cell>
          <cell r="K1054">
            <v>0</v>
          </cell>
          <cell r="M1054">
            <v>0</v>
          </cell>
        </row>
        <row r="1055">
          <cell r="C1055" t="str">
            <v>잔디(평떼)0.3x0.3x0.03</v>
          </cell>
          <cell r="G1055">
            <v>6442</v>
          </cell>
          <cell r="I1055">
            <v>3472</v>
          </cell>
          <cell r="K1055">
            <v>2970</v>
          </cell>
          <cell r="M1055">
            <v>0</v>
          </cell>
        </row>
        <row r="1057">
          <cell r="D1057" t="str">
            <v>H0.5xL1.5</v>
          </cell>
          <cell r="F1057" t="str">
            <v>주당</v>
          </cell>
        </row>
        <row r="1058">
          <cell r="D1058">
            <v>1.1000000000000001</v>
          </cell>
          <cell r="E1058" t="str">
            <v>주</v>
          </cell>
          <cell r="F1058">
            <v>160000</v>
          </cell>
          <cell r="G1058">
            <v>176000</v>
          </cell>
          <cell r="I1058">
            <v>0</v>
          </cell>
          <cell r="J1058">
            <v>160000</v>
          </cell>
          <cell r="K1058">
            <v>176000</v>
          </cell>
          <cell r="M1058">
            <v>0</v>
          </cell>
        </row>
        <row r="1059">
          <cell r="D1059">
            <v>0.03</v>
          </cell>
          <cell r="E1059" t="str">
            <v>인</v>
          </cell>
          <cell r="F1059">
            <v>50321</v>
          </cell>
          <cell r="G1059">
            <v>1509</v>
          </cell>
          <cell r="H1059">
            <v>50321</v>
          </cell>
          <cell r="I1059">
            <v>1509</v>
          </cell>
          <cell r="K1059">
            <v>0</v>
          </cell>
          <cell r="M1059">
            <v>0</v>
          </cell>
        </row>
        <row r="1060">
          <cell r="D1060">
            <v>0.02</v>
          </cell>
          <cell r="E1060" t="str">
            <v>인</v>
          </cell>
          <cell r="F1060">
            <v>34098</v>
          </cell>
          <cell r="G1060">
            <v>681</v>
          </cell>
          <cell r="H1060">
            <v>34098</v>
          </cell>
          <cell r="I1060">
            <v>681</v>
          </cell>
          <cell r="K1060">
            <v>0</v>
          </cell>
          <cell r="M1060">
            <v>0</v>
          </cell>
        </row>
        <row r="1061">
          <cell r="C1061" t="str">
            <v>가브리향H0.5xL1.5</v>
          </cell>
          <cell r="G1061">
            <v>178190</v>
          </cell>
          <cell r="I1061">
            <v>2190</v>
          </cell>
          <cell r="K1061">
            <v>176000</v>
          </cell>
          <cell r="M1061">
            <v>0</v>
          </cell>
        </row>
        <row r="1063">
          <cell r="D1063" t="str">
            <v>H1.0xL2.0</v>
          </cell>
          <cell r="F1063" t="str">
            <v>주당</v>
          </cell>
        </row>
        <row r="1064">
          <cell r="D1064">
            <v>1.1000000000000001</v>
          </cell>
          <cell r="E1064" t="str">
            <v>주</v>
          </cell>
          <cell r="F1064">
            <v>295000</v>
          </cell>
          <cell r="G1064">
            <v>324500</v>
          </cell>
          <cell r="I1064">
            <v>0</v>
          </cell>
          <cell r="J1064">
            <v>295000</v>
          </cell>
          <cell r="K1064">
            <v>324500</v>
          </cell>
          <cell r="M1064">
            <v>0</v>
          </cell>
        </row>
        <row r="1065">
          <cell r="D1065">
            <v>7.0000000000000007E-2</v>
          </cell>
          <cell r="E1065" t="str">
            <v>인</v>
          </cell>
          <cell r="F1065">
            <v>50321</v>
          </cell>
          <cell r="G1065">
            <v>3522</v>
          </cell>
          <cell r="H1065">
            <v>50321</v>
          </cell>
          <cell r="I1065">
            <v>3522</v>
          </cell>
          <cell r="K1065">
            <v>0</v>
          </cell>
          <cell r="M1065">
            <v>0</v>
          </cell>
        </row>
        <row r="1066">
          <cell r="D1066">
            <v>0.06</v>
          </cell>
          <cell r="E1066" t="str">
            <v>인</v>
          </cell>
          <cell r="F1066">
            <v>34098</v>
          </cell>
          <cell r="G1066">
            <v>2045</v>
          </cell>
          <cell r="H1066">
            <v>34098</v>
          </cell>
          <cell r="I1066">
            <v>2045</v>
          </cell>
          <cell r="K1066">
            <v>0</v>
          </cell>
          <cell r="M1066">
            <v>0</v>
          </cell>
        </row>
        <row r="1067">
          <cell r="C1067" t="str">
            <v>가브리향H1.0xL2.0</v>
          </cell>
          <cell r="G1067">
            <v>330067</v>
          </cell>
          <cell r="I1067">
            <v>5567</v>
          </cell>
          <cell r="K1067">
            <v>324500</v>
          </cell>
          <cell r="M1067">
            <v>0</v>
          </cell>
        </row>
        <row r="1069">
          <cell r="D1069" t="str">
            <v>H1.0xL2.5</v>
          </cell>
          <cell r="F1069" t="str">
            <v>주당</v>
          </cell>
        </row>
        <row r="1070">
          <cell r="D1070">
            <v>1.1000000000000001</v>
          </cell>
          <cell r="E1070" t="str">
            <v>주</v>
          </cell>
          <cell r="F1070">
            <v>618000</v>
          </cell>
          <cell r="G1070">
            <v>679800</v>
          </cell>
          <cell r="I1070">
            <v>0</v>
          </cell>
          <cell r="J1070">
            <v>618000</v>
          </cell>
          <cell r="K1070">
            <v>679800</v>
          </cell>
          <cell r="M1070">
            <v>0</v>
          </cell>
        </row>
        <row r="1071">
          <cell r="D1071">
            <v>7.0000000000000007E-2</v>
          </cell>
          <cell r="E1071" t="str">
            <v>인</v>
          </cell>
          <cell r="F1071">
            <v>50321</v>
          </cell>
          <cell r="G1071">
            <v>3522</v>
          </cell>
          <cell r="H1071">
            <v>50321</v>
          </cell>
          <cell r="I1071">
            <v>3522</v>
          </cell>
          <cell r="K1071">
            <v>0</v>
          </cell>
          <cell r="M1071">
            <v>0</v>
          </cell>
        </row>
        <row r="1072">
          <cell r="D1072">
            <v>0.06</v>
          </cell>
          <cell r="E1072" t="str">
            <v>인</v>
          </cell>
          <cell r="F1072">
            <v>34098</v>
          </cell>
          <cell r="G1072">
            <v>2045</v>
          </cell>
          <cell r="H1072">
            <v>34098</v>
          </cell>
          <cell r="I1072">
            <v>2045</v>
          </cell>
          <cell r="K1072">
            <v>0</v>
          </cell>
          <cell r="M1072">
            <v>0</v>
          </cell>
        </row>
        <row r="1073">
          <cell r="C1073" t="str">
            <v>가브리향H1.0xL2.5</v>
          </cell>
          <cell r="G1073">
            <v>685367</v>
          </cell>
          <cell r="I1073">
            <v>5567</v>
          </cell>
          <cell r="K1073">
            <v>679800</v>
          </cell>
          <cell r="M1073">
            <v>0</v>
          </cell>
        </row>
        <row r="1075">
          <cell r="D1075" t="str">
            <v>H1.5xW0.5</v>
          </cell>
          <cell r="F1075" t="str">
            <v>주당</v>
          </cell>
        </row>
        <row r="1076">
          <cell r="D1076">
            <v>1.1000000000000001</v>
          </cell>
          <cell r="E1076" t="str">
            <v>주</v>
          </cell>
          <cell r="F1076">
            <v>39000</v>
          </cell>
          <cell r="G1076">
            <v>42900</v>
          </cell>
          <cell r="I1076">
            <v>0</v>
          </cell>
          <cell r="J1076">
            <v>39000</v>
          </cell>
          <cell r="K1076">
            <v>42900</v>
          </cell>
          <cell r="M1076">
            <v>0</v>
          </cell>
        </row>
        <row r="1077">
          <cell r="D1077">
            <v>0.09</v>
          </cell>
          <cell r="E1077" t="str">
            <v>인</v>
          </cell>
          <cell r="F1077">
            <v>50321</v>
          </cell>
          <cell r="G1077">
            <v>4528</v>
          </cell>
          <cell r="H1077">
            <v>50321</v>
          </cell>
          <cell r="I1077">
            <v>4528</v>
          </cell>
          <cell r="K1077">
            <v>0</v>
          </cell>
          <cell r="M1077">
            <v>0</v>
          </cell>
        </row>
        <row r="1078">
          <cell r="D1078">
            <v>7.0000000000000007E-2</v>
          </cell>
          <cell r="E1078" t="str">
            <v>인</v>
          </cell>
          <cell r="F1078">
            <v>34098</v>
          </cell>
          <cell r="G1078">
            <v>2386</v>
          </cell>
          <cell r="H1078">
            <v>34098</v>
          </cell>
          <cell r="I1078">
            <v>2386</v>
          </cell>
          <cell r="K1078">
            <v>0</v>
          </cell>
          <cell r="M1078">
            <v>0</v>
          </cell>
        </row>
        <row r="1079">
          <cell r="C1079" t="str">
            <v>가이즈까향H1.5xW0.5</v>
          </cell>
          <cell r="G1079">
            <v>49814</v>
          </cell>
          <cell r="I1079">
            <v>6914</v>
          </cell>
          <cell r="K1079">
            <v>42900</v>
          </cell>
          <cell r="M1079">
            <v>0</v>
          </cell>
        </row>
        <row r="1081">
          <cell r="D1081" t="str">
            <v>H1.5xW1.0</v>
          </cell>
          <cell r="F1081" t="str">
            <v>주당</v>
          </cell>
        </row>
        <row r="1082">
          <cell r="D1082">
            <v>1.1000000000000001</v>
          </cell>
          <cell r="E1082" t="str">
            <v>주</v>
          </cell>
          <cell r="F1082">
            <v>46000</v>
          </cell>
          <cell r="G1082">
            <v>50600</v>
          </cell>
          <cell r="I1082">
            <v>0</v>
          </cell>
          <cell r="J1082">
            <v>46000</v>
          </cell>
          <cell r="K1082">
            <v>50600</v>
          </cell>
          <cell r="M1082">
            <v>0</v>
          </cell>
        </row>
        <row r="1083">
          <cell r="D1083">
            <v>0.09</v>
          </cell>
          <cell r="E1083" t="str">
            <v>인</v>
          </cell>
          <cell r="F1083">
            <v>50321</v>
          </cell>
          <cell r="G1083">
            <v>4528</v>
          </cell>
          <cell r="H1083">
            <v>50321</v>
          </cell>
          <cell r="I1083">
            <v>4528</v>
          </cell>
          <cell r="K1083">
            <v>0</v>
          </cell>
          <cell r="M1083">
            <v>0</v>
          </cell>
        </row>
        <row r="1084">
          <cell r="D1084">
            <v>7.0000000000000007E-2</v>
          </cell>
          <cell r="E1084" t="str">
            <v>인</v>
          </cell>
          <cell r="F1084">
            <v>34098</v>
          </cell>
          <cell r="G1084">
            <v>2386</v>
          </cell>
          <cell r="H1084">
            <v>34098</v>
          </cell>
          <cell r="I1084">
            <v>2386</v>
          </cell>
          <cell r="K1084">
            <v>0</v>
          </cell>
          <cell r="M1084">
            <v>0</v>
          </cell>
        </row>
        <row r="1085">
          <cell r="C1085" t="str">
            <v>가이즈까향H1.5xW1.0</v>
          </cell>
          <cell r="G1085">
            <v>57514</v>
          </cell>
          <cell r="I1085">
            <v>6914</v>
          </cell>
          <cell r="K1085">
            <v>50600</v>
          </cell>
          <cell r="M1085">
            <v>0</v>
          </cell>
        </row>
        <row r="1087">
          <cell r="D1087" t="str">
            <v>H2.5xW1.0</v>
          </cell>
          <cell r="F1087" t="str">
            <v>주당</v>
          </cell>
        </row>
        <row r="1088">
          <cell r="D1088">
            <v>1.1000000000000001</v>
          </cell>
          <cell r="E1088" t="str">
            <v>주</v>
          </cell>
          <cell r="F1088">
            <v>89000</v>
          </cell>
          <cell r="G1088">
            <v>97900</v>
          </cell>
          <cell r="I1088">
            <v>0</v>
          </cell>
          <cell r="J1088">
            <v>89000</v>
          </cell>
          <cell r="K1088">
            <v>97900</v>
          </cell>
          <cell r="M1088">
            <v>0</v>
          </cell>
        </row>
        <row r="1089">
          <cell r="D1089">
            <v>0.15</v>
          </cell>
          <cell r="E1089" t="str">
            <v>인</v>
          </cell>
          <cell r="F1089">
            <v>50321</v>
          </cell>
          <cell r="G1089">
            <v>7548</v>
          </cell>
          <cell r="H1089">
            <v>50321</v>
          </cell>
          <cell r="I1089">
            <v>7548</v>
          </cell>
          <cell r="K1089">
            <v>0</v>
          </cell>
          <cell r="M1089">
            <v>0</v>
          </cell>
        </row>
        <row r="1090">
          <cell r="D1090">
            <v>0.12</v>
          </cell>
          <cell r="E1090" t="str">
            <v>인</v>
          </cell>
          <cell r="F1090">
            <v>34098</v>
          </cell>
          <cell r="G1090">
            <v>4091</v>
          </cell>
          <cell r="H1090">
            <v>34098</v>
          </cell>
          <cell r="I1090">
            <v>4091</v>
          </cell>
          <cell r="K1090">
            <v>0</v>
          </cell>
          <cell r="M1090">
            <v>0</v>
          </cell>
        </row>
        <row r="1091">
          <cell r="C1091" t="str">
            <v>가이즈까향H2.5xW1.0</v>
          </cell>
          <cell r="G1091">
            <v>109539</v>
          </cell>
          <cell r="I1091">
            <v>11639</v>
          </cell>
          <cell r="K1091">
            <v>97900</v>
          </cell>
          <cell r="M1091">
            <v>0</v>
          </cell>
        </row>
        <row r="1093">
          <cell r="D1093" t="str">
            <v>H1.0xW1.0</v>
          </cell>
          <cell r="F1093" t="str">
            <v>주당</v>
          </cell>
        </row>
        <row r="1094">
          <cell r="D1094">
            <v>1.1000000000000001</v>
          </cell>
          <cell r="E1094" t="str">
            <v>주</v>
          </cell>
          <cell r="F1094">
            <v>140000</v>
          </cell>
          <cell r="G1094">
            <v>154000</v>
          </cell>
          <cell r="I1094">
            <v>0</v>
          </cell>
          <cell r="J1094">
            <v>140000</v>
          </cell>
          <cell r="K1094">
            <v>154000</v>
          </cell>
          <cell r="M1094">
            <v>0</v>
          </cell>
        </row>
        <row r="1095">
          <cell r="D1095">
            <v>7.0000000000000007E-2</v>
          </cell>
          <cell r="E1095" t="str">
            <v>인</v>
          </cell>
          <cell r="F1095">
            <v>50321</v>
          </cell>
          <cell r="G1095">
            <v>3522</v>
          </cell>
          <cell r="H1095">
            <v>50321</v>
          </cell>
          <cell r="I1095">
            <v>3522</v>
          </cell>
          <cell r="K1095">
            <v>0</v>
          </cell>
          <cell r="M1095">
            <v>0</v>
          </cell>
        </row>
        <row r="1096">
          <cell r="D1096">
            <v>0.06</v>
          </cell>
          <cell r="E1096" t="str">
            <v>인</v>
          </cell>
          <cell r="F1096">
            <v>34098</v>
          </cell>
          <cell r="G1096">
            <v>2045</v>
          </cell>
          <cell r="H1096">
            <v>34098</v>
          </cell>
          <cell r="I1096">
            <v>2045</v>
          </cell>
          <cell r="K1096">
            <v>0</v>
          </cell>
          <cell r="M1096">
            <v>0</v>
          </cell>
        </row>
        <row r="1097">
          <cell r="C1097" t="str">
            <v>소나무(둥근형)H1.0xW1.0</v>
          </cell>
          <cell r="G1097">
            <v>159567</v>
          </cell>
          <cell r="I1097">
            <v>5567</v>
          </cell>
          <cell r="K1097">
            <v>154000</v>
          </cell>
          <cell r="M1097">
            <v>0</v>
          </cell>
        </row>
        <row r="1099">
          <cell r="D1099" t="str">
            <v>H2.0xR4</v>
          </cell>
          <cell r="F1099" t="str">
            <v>주당</v>
          </cell>
        </row>
        <row r="1100">
          <cell r="D1100">
            <v>1.1000000000000001</v>
          </cell>
          <cell r="E1100" t="str">
            <v>주</v>
          </cell>
          <cell r="F1100">
            <v>50000</v>
          </cell>
          <cell r="G1100">
            <v>55000</v>
          </cell>
          <cell r="I1100">
            <v>0</v>
          </cell>
          <cell r="J1100">
            <v>50000</v>
          </cell>
          <cell r="K1100">
            <v>55000</v>
          </cell>
          <cell r="M1100">
            <v>0</v>
          </cell>
        </row>
        <row r="1101">
          <cell r="D1101">
            <v>0.11</v>
          </cell>
          <cell r="E1101" t="str">
            <v>인</v>
          </cell>
          <cell r="F1101">
            <v>50321</v>
          </cell>
          <cell r="G1101">
            <v>5535</v>
          </cell>
          <cell r="H1101">
            <v>50321</v>
          </cell>
          <cell r="I1101">
            <v>5535</v>
          </cell>
          <cell r="K1101">
            <v>0</v>
          </cell>
          <cell r="M1101">
            <v>0</v>
          </cell>
        </row>
        <row r="1102">
          <cell r="D1102">
            <v>7.0000000000000007E-2</v>
          </cell>
          <cell r="E1102" t="str">
            <v>인</v>
          </cell>
          <cell r="F1102">
            <v>34098</v>
          </cell>
          <cell r="G1102">
            <v>2386</v>
          </cell>
          <cell r="H1102">
            <v>34098</v>
          </cell>
          <cell r="I1102">
            <v>2386</v>
          </cell>
          <cell r="K1102">
            <v>0</v>
          </cell>
          <cell r="M1102">
            <v>0</v>
          </cell>
        </row>
        <row r="1103">
          <cell r="C1103" t="str">
            <v>소나무H2.0xR4</v>
          </cell>
          <cell r="G1103">
            <v>62921</v>
          </cell>
          <cell r="I1103">
            <v>7921</v>
          </cell>
          <cell r="K1103">
            <v>55000</v>
          </cell>
          <cell r="M1103">
            <v>0</v>
          </cell>
        </row>
        <row r="1105">
          <cell r="D1105" t="str">
            <v>H2.0xR5</v>
          </cell>
          <cell r="F1105" t="str">
            <v>주당</v>
          </cell>
        </row>
        <row r="1106">
          <cell r="D1106">
            <v>1.1000000000000001</v>
          </cell>
          <cell r="E1106" t="str">
            <v>주</v>
          </cell>
          <cell r="F1106">
            <v>50000</v>
          </cell>
          <cell r="G1106">
            <v>55000</v>
          </cell>
          <cell r="I1106">
            <v>0</v>
          </cell>
          <cell r="J1106">
            <v>50000</v>
          </cell>
          <cell r="K1106">
            <v>55000</v>
          </cell>
          <cell r="M1106">
            <v>0</v>
          </cell>
        </row>
        <row r="1107">
          <cell r="D1107">
            <v>0.17</v>
          </cell>
          <cell r="E1107" t="str">
            <v>인</v>
          </cell>
          <cell r="F1107">
            <v>50321</v>
          </cell>
          <cell r="G1107">
            <v>8554</v>
          </cell>
          <cell r="H1107">
            <v>50321</v>
          </cell>
          <cell r="I1107">
            <v>8554</v>
          </cell>
          <cell r="K1107">
            <v>0</v>
          </cell>
          <cell r="M1107">
            <v>0</v>
          </cell>
        </row>
        <row r="1108">
          <cell r="D1108">
            <v>0.1</v>
          </cell>
          <cell r="E1108" t="str">
            <v>인</v>
          </cell>
          <cell r="F1108">
            <v>34098</v>
          </cell>
          <cell r="G1108">
            <v>3409</v>
          </cell>
          <cell r="H1108">
            <v>34098</v>
          </cell>
          <cell r="I1108">
            <v>3409</v>
          </cell>
          <cell r="K1108">
            <v>0</v>
          </cell>
          <cell r="M1108">
            <v>0</v>
          </cell>
        </row>
        <row r="1109">
          <cell r="C1109" t="str">
            <v>소나무H2.0xR5</v>
          </cell>
          <cell r="G1109">
            <v>66963</v>
          </cell>
          <cell r="I1109">
            <v>11963</v>
          </cell>
          <cell r="K1109">
            <v>55000</v>
          </cell>
          <cell r="M1109">
            <v>0</v>
          </cell>
        </row>
        <row r="1111">
          <cell r="D1111" t="str">
            <v>H1.2xW0.5</v>
          </cell>
          <cell r="F1111" t="str">
            <v>주당</v>
          </cell>
        </row>
        <row r="1112">
          <cell r="D1112">
            <v>1.1000000000000001</v>
          </cell>
          <cell r="E1112" t="str">
            <v>주</v>
          </cell>
          <cell r="F1112">
            <v>26000</v>
          </cell>
          <cell r="G1112">
            <v>28600</v>
          </cell>
          <cell r="I1112">
            <v>0</v>
          </cell>
          <cell r="J1112">
            <v>26000</v>
          </cell>
          <cell r="K1112">
            <v>28600</v>
          </cell>
          <cell r="M1112">
            <v>0</v>
          </cell>
        </row>
        <row r="1113">
          <cell r="D1113">
            <v>0.09</v>
          </cell>
          <cell r="E1113" t="str">
            <v>인</v>
          </cell>
          <cell r="F1113">
            <v>50321</v>
          </cell>
          <cell r="G1113">
            <v>4528</v>
          </cell>
          <cell r="H1113">
            <v>50321</v>
          </cell>
          <cell r="I1113">
            <v>4528</v>
          </cell>
          <cell r="K1113">
            <v>0</v>
          </cell>
          <cell r="M1113">
            <v>0</v>
          </cell>
        </row>
        <row r="1114">
          <cell r="D1114">
            <v>7.0000000000000007E-2</v>
          </cell>
          <cell r="E1114" t="str">
            <v>인</v>
          </cell>
          <cell r="F1114">
            <v>34098</v>
          </cell>
          <cell r="G1114">
            <v>2386</v>
          </cell>
          <cell r="H1114">
            <v>34098</v>
          </cell>
          <cell r="I1114">
            <v>2386</v>
          </cell>
          <cell r="K1114">
            <v>0</v>
          </cell>
          <cell r="M1114">
            <v>0</v>
          </cell>
        </row>
        <row r="1115">
          <cell r="C1115" t="str">
            <v>전나무H1.2xW0.5</v>
          </cell>
          <cell r="G1115">
            <v>35514</v>
          </cell>
          <cell r="I1115">
            <v>6914</v>
          </cell>
          <cell r="K1115">
            <v>28600</v>
          </cell>
          <cell r="M1115">
            <v>0</v>
          </cell>
        </row>
        <row r="1117">
          <cell r="D1117" t="str">
            <v>H1.5xW1.0</v>
          </cell>
          <cell r="F1117" t="str">
            <v>주당</v>
          </cell>
        </row>
        <row r="1118">
          <cell r="D1118">
            <v>1.1000000000000001</v>
          </cell>
          <cell r="E1118" t="str">
            <v>주</v>
          </cell>
          <cell r="F1118">
            <v>34000</v>
          </cell>
          <cell r="G1118">
            <v>37400</v>
          </cell>
          <cell r="I1118">
            <v>0</v>
          </cell>
          <cell r="J1118">
            <v>34000</v>
          </cell>
          <cell r="K1118">
            <v>37400</v>
          </cell>
          <cell r="M1118">
            <v>0</v>
          </cell>
        </row>
        <row r="1119">
          <cell r="D1119">
            <v>0.09</v>
          </cell>
          <cell r="E1119" t="str">
            <v>인</v>
          </cell>
          <cell r="F1119">
            <v>50321</v>
          </cell>
          <cell r="G1119">
            <v>4528</v>
          </cell>
          <cell r="H1119">
            <v>50321</v>
          </cell>
          <cell r="I1119">
            <v>4528</v>
          </cell>
          <cell r="K1119">
            <v>0</v>
          </cell>
          <cell r="M1119">
            <v>0</v>
          </cell>
        </row>
        <row r="1120">
          <cell r="D1120">
            <v>7.0000000000000007E-2</v>
          </cell>
          <cell r="E1120" t="str">
            <v>인</v>
          </cell>
          <cell r="F1120">
            <v>34098</v>
          </cell>
          <cell r="G1120">
            <v>2386</v>
          </cell>
          <cell r="H1120">
            <v>34098</v>
          </cell>
          <cell r="I1120">
            <v>2386</v>
          </cell>
          <cell r="K1120">
            <v>0</v>
          </cell>
          <cell r="M1120">
            <v>0</v>
          </cell>
        </row>
        <row r="1121">
          <cell r="C1121" t="str">
            <v>전나무H1.5xW1.0</v>
          </cell>
          <cell r="G1121">
            <v>44314</v>
          </cell>
          <cell r="I1121">
            <v>6914</v>
          </cell>
          <cell r="K1121">
            <v>37400</v>
          </cell>
          <cell r="M1121">
            <v>0</v>
          </cell>
        </row>
        <row r="1123">
          <cell r="D1123" t="str">
            <v>H1.2xW0.5</v>
          </cell>
          <cell r="F1123" t="str">
            <v>주당</v>
          </cell>
        </row>
        <row r="1124">
          <cell r="D1124">
            <v>1.1000000000000001</v>
          </cell>
          <cell r="E1124" t="str">
            <v>주</v>
          </cell>
          <cell r="F1124">
            <v>54000</v>
          </cell>
          <cell r="G1124">
            <v>59400</v>
          </cell>
          <cell r="I1124">
            <v>0</v>
          </cell>
          <cell r="J1124">
            <v>54000</v>
          </cell>
          <cell r="K1124">
            <v>59400</v>
          </cell>
          <cell r="M1124">
            <v>0</v>
          </cell>
        </row>
        <row r="1125">
          <cell r="D1125">
            <v>0.09</v>
          </cell>
          <cell r="E1125" t="str">
            <v>인</v>
          </cell>
          <cell r="F1125">
            <v>50321</v>
          </cell>
          <cell r="G1125">
            <v>4528</v>
          </cell>
          <cell r="H1125">
            <v>50321</v>
          </cell>
          <cell r="I1125">
            <v>4528</v>
          </cell>
          <cell r="K1125">
            <v>0</v>
          </cell>
          <cell r="M1125">
            <v>0</v>
          </cell>
        </row>
        <row r="1126">
          <cell r="D1126">
            <v>7.0000000000000007E-2</v>
          </cell>
          <cell r="E1126" t="str">
            <v>인</v>
          </cell>
          <cell r="F1126">
            <v>34098</v>
          </cell>
          <cell r="G1126">
            <v>2386</v>
          </cell>
          <cell r="H1126">
            <v>34098</v>
          </cell>
          <cell r="I1126">
            <v>2386</v>
          </cell>
          <cell r="K1126">
            <v>0</v>
          </cell>
          <cell r="M1126">
            <v>0</v>
          </cell>
        </row>
        <row r="1127">
          <cell r="C1127" t="str">
            <v>주목H1.2xW0.5</v>
          </cell>
          <cell r="G1127">
            <v>66314</v>
          </cell>
          <cell r="I1127">
            <v>6914</v>
          </cell>
          <cell r="K1127">
            <v>59400</v>
          </cell>
          <cell r="M1127">
            <v>0</v>
          </cell>
        </row>
        <row r="1129">
          <cell r="D1129" t="str">
            <v>H1.5xW0.5</v>
          </cell>
          <cell r="F1129" t="str">
            <v>주당</v>
          </cell>
        </row>
        <row r="1130">
          <cell r="D1130">
            <v>1.1000000000000001</v>
          </cell>
          <cell r="E1130" t="str">
            <v>주</v>
          </cell>
          <cell r="F1130">
            <v>59000</v>
          </cell>
          <cell r="G1130">
            <v>64900</v>
          </cell>
          <cell r="I1130">
            <v>0</v>
          </cell>
          <cell r="J1130">
            <v>59000</v>
          </cell>
          <cell r="K1130">
            <v>64900</v>
          </cell>
          <cell r="M1130">
            <v>0</v>
          </cell>
        </row>
        <row r="1131">
          <cell r="D1131">
            <v>0.09</v>
          </cell>
          <cell r="E1131" t="str">
            <v>인</v>
          </cell>
          <cell r="F1131">
            <v>50321</v>
          </cell>
          <cell r="G1131">
            <v>4528</v>
          </cell>
          <cell r="H1131">
            <v>50321</v>
          </cell>
          <cell r="I1131">
            <v>4528</v>
          </cell>
          <cell r="K1131">
            <v>0</v>
          </cell>
          <cell r="M1131">
            <v>0</v>
          </cell>
        </row>
        <row r="1132">
          <cell r="D1132">
            <v>7.0000000000000007E-2</v>
          </cell>
          <cell r="E1132" t="str">
            <v>인</v>
          </cell>
          <cell r="F1132">
            <v>34098</v>
          </cell>
          <cell r="G1132">
            <v>2386</v>
          </cell>
          <cell r="H1132">
            <v>34098</v>
          </cell>
          <cell r="I1132">
            <v>2386</v>
          </cell>
          <cell r="K1132">
            <v>0</v>
          </cell>
          <cell r="M1132">
            <v>0</v>
          </cell>
        </row>
        <row r="1133">
          <cell r="C1133" t="str">
            <v>주목H1.5xW0.5</v>
          </cell>
          <cell r="G1133">
            <v>71814</v>
          </cell>
          <cell r="I1133">
            <v>6914</v>
          </cell>
          <cell r="K1133">
            <v>64900</v>
          </cell>
          <cell r="M1133">
            <v>0</v>
          </cell>
        </row>
        <row r="1135">
          <cell r="D1135" t="str">
            <v>H1.5xW1.0</v>
          </cell>
          <cell r="F1135" t="str">
            <v>주당</v>
          </cell>
        </row>
        <row r="1136">
          <cell r="D1136">
            <v>1.1000000000000001</v>
          </cell>
          <cell r="E1136" t="str">
            <v>주</v>
          </cell>
          <cell r="F1136">
            <v>59000</v>
          </cell>
          <cell r="G1136">
            <v>64900</v>
          </cell>
          <cell r="I1136">
            <v>0</v>
          </cell>
          <cell r="J1136">
            <v>59000</v>
          </cell>
          <cell r="K1136">
            <v>64900</v>
          </cell>
          <cell r="M1136">
            <v>0</v>
          </cell>
        </row>
        <row r="1137">
          <cell r="D1137">
            <v>0.09</v>
          </cell>
          <cell r="E1137" t="str">
            <v>인</v>
          </cell>
          <cell r="F1137">
            <v>50321</v>
          </cell>
          <cell r="G1137">
            <v>4528</v>
          </cell>
          <cell r="H1137">
            <v>50321</v>
          </cell>
          <cell r="I1137">
            <v>4528</v>
          </cell>
          <cell r="K1137">
            <v>0</v>
          </cell>
          <cell r="M1137">
            <v>0</v>
          </cell>
        </row>
        <row r="1138">
          <cell r="D1138">
            <v>7.0000000000000007E-2</v>
          </cell>
          <cell r="E1138" t="str">
            <v>인</v>
          </cell>
          <cell r="F1138">
            <v>34098</v>
          </cell>
          <cell r="G1138">
            <v>2386</v>
          </cell>
          <cell r="H1138">
            <v>34098</v>
          </cell>
          <cell r="I1138">
            <v>2386</v>
          </cell>
          <cell r="K1138">
            <v>0</v>
          </cell>
          <cell r="M1138">
            <v>0</v>
          </cell>
        </row>
        <row r="1139">
          <cell r="C1139" t="str">
            <v>주목H1.5xW1.0</v>
          </cell>
          <cell r="G1139">
            <v>71814</v>
          </cell>
          <cell r="I1139">
            <v>6914</v>
          </cell>
          <cell r="K1139">
            <v>64900</v>
          </cell>
          <cell r="M1139">
            <v>0</v>
          </cell>
        </row>
        <row r="1141">
          <cell r="D1141" t="str">
            <v>H2.0xW2.0</v>
          </cell>
          <cell r="F1141" t="str">
            <v>주당</v>
          </cell>
        </row>
        <row r="1142">
          <cell r="D1142">
            <v>1.1000000000000001</v>
          </cell>
          <cell r="E1142" t="str">
            <v>주</v>
          </cell>
          <cell r="F1142">
            <v>258000</v>
          </cell>
          <cell r="G1142">
            <v>283800</v>
          </cell>
          <cell r="I1142">
            <v>0</v>
          </cell>
          <cell r="J1142">
            <v>258000</v>
          </cell>
          <cell r="K1142">
            <v>283800</v>
          </cell>
          <cell r="M1142">
            <v>0</v>
          </cell>
        </row>
        <row r="1143">
          <cell r="D1143">
            <v>0.11</v>
          </cell>
          <cell r="E1143" t="str">
            <v>인</v>
          </cell>
          <cell r="F1143">
            <v>50321</v>
          </cell>
          <cell r="G1143">
            <v>5535</v>
          </cell>
          <cell r="H1143">
            <v>50321</v>
          </cell>
          <cell r="I1143">
            <v>5535</v>
          </cell>
          <cell r="K1143">
            <v>0</v>
          </cell>
          <cell r="M1143">
            <v>0</v>
          </cell>
        </row>
        <row r="1144">
          <cell r="D1144">
            <v>0.09</v>
          </cell>
          <cell r="E1144" t="str">
            <v>인</v>
          </cell>
          <cell r="F1144">
            <v>34098</v>
          </cell>
          <cell r="G1144">
            <v>3068</v>
          </cell>
          <cell r="H1144">
            <v>34098</v>
          </cell>
          <cell r="I1144">
            <v>3068</v>
          </cell>
          <cell r="K1144">
            <v>0</v>
          </cell>
          <cell r="M1144">
            <v>0</v>
          </cell>
        </row>
        <row r="1145">
          <cell r="C1145" t="str">
            <v>주목H2.0xW2.0</v>
          </cell>
          <cell r="G1145">
            <v>292403</v>
          </cell>
          <cell r="I1145">
            <v>8603</v>
          </cell>
          <cell r="K1145">
            <v>283800</v>
          </cell>
          <cell r="M1145">
            <v>0</v>
          </cell>
        </row>
        <row r="1147">
          <cell r="D1147" t="str">
            <v>H2.5xW1.0</v>
          </cell>
          <cell r="F1147" t="str">
            <v>주당</v>
          </cell>
        </row>
        <row r="1148">
          <cell r="D1148">
            <v>1.1000000000000001</v>
          </cell>
          <cell r="E1148" t="str">
            <v>주</v>
          </cell>
          <cell r="F1148">
            <v>409000</v>
          </cell>
          <cell r="G1148">
            <v>449900</v>
          </cell>
          <cell r="I1148">
            <v>0</v>
          </cell>
          <cell r="J1148">
            <v>409000</v>
          </cell>
          <cell r="K1148">
            <v>449900</v>
          </cell>
          <cell r="M1148">
            <v>0</v>
          </cell>
        </row>
        <row r="1149">
          <cell r="D1149">
            <v>0.15</v>
          </cell>
          <cell r="E1149" t="str">
            <v>인</v>
          </cell>
          <cell r="F1149">
            <v>50321</v>
          </cell>
          <cell r="G1149">
            <v>7548</v>
          </cell>
          <cell r="H1149">
            <v>50321</v>
          </cell>
          <cell r="I1149">
            <v>7548</v>
          </cell>
          <cell r="K1149">
            <v>0</v>
          </cell>
          <cell r="M1149">
            <v>0</v>
          </cell>
        </row>
        <row r="1150">
          <cell r="D1150">
            <v>0.12</v>
          </cell>
          <cell r="E1150" t="str">
            <v>인</v>
          </cell>
          <cell r="F1150">
            <v>34098</v>
          </cell>
          <cell r="G1150">
            <v>4091</v>
          </cell>
          <cell r="H1150">
            <v>34098</v>
          </cell>
          <cell r="I1150">
            <v>4091</v>
          </cell>
          <cell r="K1150">
            <v>0</v>
          </cell>
          <cell r="M1150">
            <v>0</v>
          </cell>
        </row>
        <row r="1151">
          <cell r="C1151" t="str">
            <v>주목H2.5xW1.0</v>
          </cell>
          <cell r="G1151">
            <v>461539</v>
          </cell>
          <cell r="I1151">
            <v>11639</v>
          </cell>
          <cell r="K1151">
            <v>449900</v>
          </cell>
          <cell r="M1151">
            <v>0</v>
          </cell>
        </row>
        <row r="1153">
          <cell r="D1153" t="str">
            <v>H1.0xW1.0</v>
          </cell>
          <cell r="F1153" t="str">
            <v>주당</v>
          </cell>
        </row>
        <row r="1154">
          <cell r="D1154">
            <v>1.1000000000000001</v>
          </cell>
          <cell r="E1154" t="str">
            <v>주</v>
          </cell>
          <cell r="F1154">
            <v>36000</v>
          </cell>
          <cell r="G1154">
            <v>39600</v>
          </cell>
          <cell r="I1154">
            <v>0</v>
          </cell>
          <cell r="J1154">
            <v>36000</v>
          </cell>
          <cell r="K1154">
            <v>39600</v>
          </cell>
          <cell r="M1154">
            <v>0</v>
          </cell>
        </row>
        <row r="1155">
          <cell r="D1155">
            <v>7.0000000000000007E-2</v>
          </cell>
          <cell r="E1155" t="str">
            <v>인</v>
          </cell>
          <cell r="F1155">
            <v>50321</v>
          </cell>
          <cell r="G1155">
            <v>3522</v>
          </cell>
          <cell r="H1155">
            <v>50321</v>
          </cell>
          <cell r="I1155">
            <v>3522</v>
          </cell>
          <cell r="K1155">
            <v>0</v>
          </cell>
          <cell r="M1155">
            <v>0</v>
          </cell>
        </row>
        <row r="1156">
          <cell r="D1156">
            <v>0.06</v>
          </cell>
          <cell r="E1156" t="str">
            <v>인</v>
          </cell>
          <cell r="F1156">
            <v>34098</v>
          </cell>
          <cell r="G1156">
            <v>2045</v>
          </cell>
          <cell r="H1156">
            <v>34098</v>
          </cell>
          <cell r="I1156">
            <v>2045</v>
          </cell>
          <cell r="K1156">
            <v>0</v>
          </cell>
          <cell r="M1156">
            <v>0</v>
          </cell>
        </row>
        <row r="1157">
          <cell r="C1157" t="str">
            <v>향나무H1.0xW1.0</v>
          </cell>
          <cell r="G1157">
            <v>45167</v>
          </cell>
          <cell r="I1157">
            <v>5567</v>
          </cell>
          <cell r="K1157">
            <v>39600</v>
          </cell>
          <cell r="M1157">
            <v>0</v>
          </cell>
        </row>
        <row r="1159">
          <cell r="D1159" t="str">
            <v>H1.5xW0.5</v>
          </cell>
          <cell r="F1159" t="str">
            <v>주당</v>
          </cell>
        </row>
        <row r="1160">
          <cell r="D1160">
            <v>1.1000000000000001</v>
          </cell>
          <cell r="E1160" t="str">
            <v>주</v>
          </cell>
          <cell r="F1160">
            <v>51000</v>
          </cell>
          <cell r="G1160">
            <v>56100</v>
          </cell>
          <cell r="I1160">
            <v>0</v>
          </cell>
          <cell r="J1160">
            <v>51000</v>
          </cell>
          <cell r="K1160">
            <v>56100</v>
          </cell>
          <cell r="M1160">
            <v>0</v>
          </cell>
        </row>
        <row r="1161">
          <cell r="D1161">
            <v>0.09</v>
          </cell>
          <cell r="E1161" t="str">
            <v>인</v>
          </cell>
          <cell r="F1161">
            <v>50321</v>
          </cell>
          <cell r="G1161">
            <v>4528</v>
          </cell>
          <cell r="H1161">
            <v>50321</v>
          </cell>
          <cell r="I1161">
            <v>4528</v>
          </cell>
          <cell r="K1161">
            <v>0</v>
          </cell>
          <cell r="M1161">
            <v>0</v>
          </cell>
        </row>
        <row r="1162">
          <cell r="D1162">
            <v>7.0000000000000007E-2</v>
          </cell>
          <cell r="E1162" t="str">
            <v>인</v>
          </cell>
          <cell r="F1162">
            <v>34098</v>
          </cell>
          <cell r="G1162">
            <v>2386</v>
          </cell>
          <cell r="H1162">
            <v>34098</v>
          </cell>
          <cell r="I1162">
            <v>2386</v>
          </cell>
          <cell r="K1162">
            <v>0</v>
          </cell>
          <cell r="M1162">
            <v>0</v>
          </cell>
        </row>
        <row r="1163">
          <cell r="C1163" t="str">
            <v>향나무H1.5xW0.5</v>
          </cell>
          <cell r="G1163">
            <v>63014</v>
          </cell>
          <cell r="I1163">
            <v>6914</v>
          </cell>
          <cell r="K1163">
            <v>56100</v>
          </cell>
          <cell r="M1163">
            <v>0</v>
          </cell>
        </row>
        <row r="1164">
          <cell r="F1164" t="str">
            <v xml:space="preserve"> </v>
          </cell>
        </row>
        <row r="1165">
          <cell r="D1165" t="str">
            <v>H1.5xW1.0</v>
          </cell>
          <cell r="F1165" t="str">
            <v>주당</v>
          </cell>
        </row>
        <row r="1166">
          <cell r="D1166">
            <v>1.1000000000000001</v>
          </cell>
          <cell r="E1166" t="str">
            <v>주</v>
          </cell>
          <cell r="F1166">
            <v>61000</v>
          </cell>
          <cell r="G1166">
            <v>67100</v>
          </cell>
          <cell r="I1166">
            <v>0</v>
          </cell>
          <cell r="J1166">
            <v>61000</v>
          </cell>
          <cell r="K1166">
            <v>67100</v>
          </cell>
          <cell r="M1166">
            <v>0</v>
          </cell>
        </row>
        <row r="1167">
          <cell r="D1167">
            <v>0.09</v>
          </cell>
          <cell r="E1167" t="str">
            <v>인</v>
          </cell>
          <cell r="F1167">
            <v>50321</v>
          </cell>
          <cell r="G1167">
            <v>4528</v>
          </cell>
          <cell r="H1167">
            <v>50321</v>
          </cell>
          <cell r="I1167">
            <v>4528</v>
          </cell>
          <cell r="K1167">
            <v>0</v>
          </cell>
          <cell r="M1167">
            <v>0</v>
          </cell>
        </row>
        <row r="1168">
          <cell r="D1168">
            <v>7.0000000000000007E-2</v>
          </cell>
          <cell r="E1168" t="str">
            <v>인</v>
          </cell>
          <cell r="F1168">
            <v>34098</v>
          </cell>
          <cell r="G1168">
            <v>2386</v>
          </cell>
          <cell r="H1168">
            <v>34098</v>
          </cell>
          <cell r="I1168">
            <v>2386</v>
          </cell>
          <cell r="K1168">
            <v>0</v>
          </cell>
          <cell r="M1168">
            <v>0</v>
          </cell>
        </row>
        <row r="1169">
          <cell r="C1169" t="str">
            <v>향나무H1.5xW1.0</v>
          </cell>
          <cell r="G1169">
            <v>74014</v>
          </cell>
          <cell r="I1169">
            <v>6914</v>
          </cell>
          <cell r="K1169">
            <v>67100</v>
          </cell>
          <cell r="M1169">
            <v>0</v>
          </cell>
        </row>
        <row r="1171">
          <cell r="D1171" t="str">
            <v>H2.0xW0.5</v>
          </cell>
          <cell r="F1171" t="str">
            <v>주당</v>
          </cell>
        </row>
        <row r="1172">
          <cell r="D1172">
            <v>1.1000000000000001</v>
          </cell>
          <cell r="E1172" t="str">
            <v>주</v>
          </cell>
          <cell r="F1172">
            <v>73000</v>
          </cell>
          <cell r="G1172">
            <v>80300</v>
          </cell>
          <cell r="I1172">
            <v>0</v>
          </cell>
          <cell r="J1172">
            <v>73000</v>
          </cell>
          <cell r="K1172">
            <v>80300</v>
          </cell>
          <cell r="M1172">
            <v>0</v>
          </cell>
        </row>
        <row r="1173">
          <cell r="D1173">
            <v>0.11</v>
          </cell>
          <cell r="E1173" t="str">
            <v>인</v>
          </cell>
          <cell r="F1173">
            <v>50321</v>
          </cell>
          <cell r="G1173">
            <v>5535</v>
          </cell>
          <cell r="H1173">
            <v>50321</v>
          </cell>
          <cell r="I1173">
            <v>5535</v>
          </cell>
          <cell r="K1173">
            <v>0</v>
          </cell>
          <cell r="M1173">
            <v>0</v>
          </cell>
        </row>
        <row r="1174">
          <cell r="D1174">
            <v>0.09</v>
          </cell>
          <cell r="E1174" t="str">
            <v>인</v>
          </cell>
          <cell r="F1174">
            <v>34098</v>
          </cell>
          <cell r="G1174">
            <v>3068</v>
          </cell>
          <cell r="H1174">
            <v>34098</v>
          </cell>
          <cell r="I1174">
            <v>3068</v>
          </cell>
          <cell r="K1174">
            <v>0</v>
          </cell>
          <cell r="M1174">
            <v>0</v>
          </cell>
        </row>
        <row r="1175">
          <cell r="C1175" t="str">
            <v>향나무H2.0xW0.5</v>
          </cell>
          <cell r="G1175">
            <v>88903</v>
          </cell>
          <cell r="I1175">
            <v>8603</v>
          </cell>
          <cell r="K1175">
            <v>80300</v>
          </cell>
          <cell r="M1175">
            <v>0</v>
          </cell>
        </row>
        <row r="1177">
          <cell r="D1177" t="str">
            <v>H2.0xW1.0</v>
          </cell>
          <cell r="F1177" t="str">
            <v>주당</v>
          </cell>
        </row>
        <row r="1178">
          <cell r="D1178">
            <v>1.1000000000000001</v>
          </cell>
          <cell r="E1178" t="str">
            <v>주</v>
          </cell>
          <cell r="F1178">
            <v>78000</v>
          </cell>
          <cell r="G1178">
            <v>85800</v>
          </cell>
          <cell r="I1178">
            <v>0</v>
          </cell>
          <cell r="J1178">
            <v>78000</v>
          </cell>
          <cell r="K1178">
            <v>85800</v>
          </cell>
          <cell r="M1178">
            <v>0</v>
          </cell>
        </row>
        <row r="1179">
          <cell r="D1179">
            <v>0.11</v>
          </cell>
          <cell r="E1179" t="str">
            <v>인</v>
          </cell>
          <cell r="F1179">
            <v>50321</v>
          </cell>
          <cell r="G1179">
            <v>5535</v>
          </cell>
          <cell r="H1179">
            <v>50321</v>
          </cell>
          <cell r="I1179">
            <v>5535</v>
          </cell>
          <cell r="K1179">
            <v>0</v>
          </cell>
          <cell r="M1179">
            <v>0</v>
          </cell>
        </row>
        <row r="1180">
          <cell r="D1180">
            <v>0.09</v>
          </cell>
          <cell r="E1180" t="str">
            <v>인</v>
          </cell>
          <cell r="F1180">
            <v>34098</v>
          </cell>
          <cell r="G1180">
            <v>3068</v>
          </cell>
          <cell r="H1180">
            <v>34098</v>
          </cell>
          <cell r="I1180">
            <v>3068</v>
          </cell>
          <cell r="K1180">
            <v>0</v>
          </cell>
          <cell r="M1180">
            <v>0</v>
          </cell>
        </row>
        <row r="1181">
          <cell r="C1181" t="str">
            <v>향나무H2.0xW1.0</v>
          </cell>
          <cell r="G1181">
            <v>94403</v>
          </cell>
          <cell r="I1181">
            <v>8603</v>
          </cell>
          <cell r="K1181">
            <v>85800</v>
          </cell>
          <cell r="M1181">
            <v>0</v>
          </cell>
        </row>
        <row r="1183">
          <cell r="D1183" t="str">
            <v>H2.5xW1.0</v>
          </cell>
          <cell r="F1183" t="str">
            <v>주당</v>
          </cell>
        </row>
        <row r="1184">
          <cell r="D1184">
            <v>1.1000000000000001</v>
          </cell>
          <cell r="E1184" t="str">
            <v>주</v>
          </cell>
          <cell r="F1184">
            <v>86000</v>
          </cell>
          <cell r="G1184">
            <v>94600</v>
          </cell>
          <cell r="I1184">
            <v>0</v>
          </cell>
          <cell r="J1184">
            <v>86000</v>
          </cell>
          <cell r="K1184">
            <v>94600</v>
          </cell>
          <cell r="M1184">
            <v>0</v>
          </cell>
        </row>
        <row r="1185">
          <cell r="D1185">
            <v>0.15</v>
          </cell>
          <cell r="E1185" t="str">
            <v>인</v>
          </cell>
          <cell r="F1185">
            <v>50321</v>
          </cell>
          <cell r="G1185">
            <v>7548</v>
          </cell>
          <cell r="H1185">
            <v>50321</v>
          </cell>
          <cell r="I1185">
            <v>7548</v>
          </cell>
          <cell r="K1185">
            <v>0</v>
          </cell>
          <cell r="M1185">
            <v>0</v>
          </cell>
        </row>
        <row r="1186">
          <cell r="D1186">
            <v>0.12</v>
          </cell>
          <cell r="E1186" t="str">
            <v>인</v>
          </cell>
          <cell r="F1186">
            <v>34098</v>
          </cell>
          <cell r="G1186">
            <v>4091</v>
          </cell>
          <cell r="H1186">
            <v>34098</v>
          </cell>
          <cell r="I1186">
            <v>4091</v>
          </cell>
          <cell r="K1186">
            <v>0</v>
          </cell>
          <cell r="M1186">
            <v>0</v>
          </cell>
        </row>
        <row r="1187">
          <cell r="C1187" t="str">
            <v>향나무H2.5xW1.0</v>
          </cell>
          <cell r="G1187">
            <v>106239</v>
          </cell>
          <cell r="I1187">
            <v>11639</v>
          </cell>
          <cell r="K1187">
            <v>94600</v>
          </cell>
          <cell r="M1187">
            <v>0</v>
          </cell>
        </row>
        <row r="1189">
          <cell r="D1189" t="str">
            <v>H2.5xW1.5</v>
          </cell>
          <cell r="F1189" t="str">
            <v>주당</v>
          </cell>
        </row>
        <row r="1190">
          <cell r="D1190">
            <v>1.1000000000000001</v>
          </cell>
          <cell r="E1190" t="str">
            <v>주</v>
          </cell>
          <cell r="F1190">
            <v>86000</v>
          </cell>
          <cell r="G1190">
            <v>94600</v>
          </cell>
          <cell r="I1190">
            <v>0</v>
          </cell>
          <cell r="J1190">
            <v>86000</v>
          </cell>
          <cell r="K1190">
            <v>94600</v>
          </cell>
          <cell r="M1190">
            <v>0</v>
          </cell>
        </row>
        <row r="1191">
          <cell r="D1191">
            <v>0.15</v>
          </cell>
          <cell r="E1191" t="str">
            <v>인</v>
          </cell>
          <cell r="F1191">
            <v>50321</v>
          </cell>
          <cell r="G1191">
            <v>7548</v>
          </cell>
          <cell r="H1191">
            <v>50321</v>
          </cell>
          <cell r="I1191">
            <v>7548</v>
          </cell>
          <cell r="K1191">
            <v>0</v>
          </cell>
          <cell r="M1191">
            <v>0</v>
          </cell>
        </row>
        <row r="1192">
          <cell r="D1192">
            <v>0.12</v>
          </cell>
          <cell r="E1192" t="str">
            <v>인</v>
          </cell>
          <cell r="F1192">
            <v>34098</v>
          </cell>
          <cell r="G1192">
            <v>4091</v>
          </cell>
          <cell r="H1192">
            <v>34098</v>
          </cell>
          <cell r="I1192">
            <v>4091</v>
          </cell>
          <cell r="K1192">
            <v>0</v>
          </cell>
          <cell r="M1192">
            <v>0</v>
          </cell>
        </row>
        <row r="1193">
          <cell r="C1193" t="str">
            <v>향나무H2.5xW1.5</v>
          </cell>
          <cell r="G1193">
            <v>106239</v>
          </cell>
          <cell r="I1193">
            <v>11639</v>
          </cell>
          <cell r="K1193">
            <v>94600</v>
          </cell>
          <cell r="M1193">
            <v>0</v>
          </cell>
        </row>
        <row r="1195">
          <cell r="D1195" t="str">
            <v>H1.5xR3</v>
          </cell>
          <cell r="F1195" t="str">
            <v>주당</v>
          </cell>
        </row>
        <row r="1196">
          <cell r="D1196">
            <v>1.1000000000000001</v>
          </cell>
          <cell r="E1196" t="str">
            <v>주</v>
          </cell>
          <cell r="F1196">
            <v>14000</v>
          </cell>
          <cell r="G1196">
            <v>15400</v>
          </cell>
          <cell r="I1196">
            <v>0</v>
          </cell>
          <cell r="J1196">
            <v>14000</v>
          </cell>
          <cell r="K1196">
            <v>15400</v>
          </cell>
          <cell r="M1196">
            <v>0</v>
          </cell>
        </row>
        <row r="1197">
          <cell r="D1197">
            <v>0.11</v>
          </cell>
          <cell r="E1197" t="str">
            <v>인</v>
          </cell>
          <cell r="F1197">
            <v>50321</v>
          </cell>
          <cell r="G1197">
            <v>5535</v>
          </cell>
          <cell r="H1197">
            <v>50321</v>
          </cell>
          <cell r="I1197">
            <v>5535</v>
          </cell>
          <cell r="K1197">
            <v>0</v>
          </cell>
          <cell r="M1197">
            <v>0</v>
          </cell>
        </row>
        <row r="1198">
          <cell r="D1198">
            <v>7.0000000000000007E-2</v>
          </cell>
          <cell r="E1198" t="str">
            <v>인</v>
          </cell>
          <cell r="F1198">
            <v>34098</v>
          </cell>
          <cell r="G1198">
            <v>2386</v>
          </cell>
          <cell r="H1198">
            <v>34098</v>
          </cell>
          <cell r="I1198">
            <v>2386</v>
          </cell>
          <cell r="K1198">
            <v>0</v>
          </cell>
          <cell r="M1198">
            <v>0</v>
          </cell>
        </row>
        <row r="1199">
          <cell r="C1199" t="str">
            <v>꽃사과H1.5xR3</v>
          </cell>
          <cell r="G1199">
            <v>23321</v>
          </cell>
          <cell r="I1199">
            <v>7921</v>
          </cell>
          <cell r="K1199">
            <v>15400</v>
          </cell>
          <cell r="M1199">
            <v>0</v>
          </cell>
        </row>
        <row r="1201">
          <cell r="D1201" t="str">
            <v>H2.0xR4</v>
          </cell>
          <cell r="F1201" t="str">
            <v>주당</v>
          </cell>
        </row>
        <row r="1202">
          <cell r="D1202">
            <v>1.1000000000000001</v>
          </cell>
          <cell r="E1202" t="str">
            <v>주</v>
          </cell>
          <cell r="F1202">
            <v>16500</v>
          </cell>
          <cell r="G1202">
            <v>18150</v>
          </cell>
          <cell r="I1202">
            <v>0</v>
          </cell>
          <cell r="J1202">
            <v>16500</v>
          </cell>
          <cell r="K1202">
            <v>18150</v>
          </cell>
          <cell r="M1202">
            <v>0</v>
          </cell>
        </row>
        <row r="1203">
          <cell r="D1203">
            <v>0.11</v>
          </cell>
          <cell r="E1203" t="str">
            <v>인</v>
          </cell>
          <cell r="F1203">
            <v>50321</v>
          </cell>
          <cell r="G1203">
            <v>5535</v>
          </cell>
          <cell r="H1203">
            <v>50321</v>
          </cell>
          <cell r="I1203">
            <v>5535</v>
          </cell>
          <cell r="K1203">
            <v>0</v>
          </cell>
          <cell r="M1203">
            <v>0</v>
          </cell>
        </row>
        <row r="1204">
          <cell r="D1204">
            <v>7.0000000000000007E-2</v>
          </cell>
          <cell r="E1204" t="str">
            <v>인</v>
          </cell>
          <cell r="F1204">
            <v>34098</v>
          </cell>
          <cell r="G1204">
            <v>2386</v>
          </cell>
          <cell r="H1204">
            <v>34098</v>
          </cell>
          <cell r="I1204">
            <v>2386</v>
          </cell>
          <cell r="K1204">
            <v>0</v>
          </cell>
          <cell r="M1204">
            <v>0</v>
          </cell>
        </row>
        <row r="1205">
          <cell r="C1205" t="str">
            <v>꽃사과H2.0xR4</v>
          </cell>
          <cell r="G1205">
            <v>26071</v>
          </cell>
          <cell r="I1205">
            <v>7921</v>
          </cell>
          <cell r="K1205">
            <v>18150</v>
          </cell>
          <cell r="M1205">
            <v>0</v>
          </cell>
        </row>
        <row r="1207">
          <cell r="D1207" t="str">
            <v>H2.5xR4</v>
          </cell>
          <cell r="F1207" t="str">
            <v>주당</v>
          </cell>
        </row>
        <row r="1208">
          <cell r="D1208">
            <v>1.1000000000000001</v>
          </cell>
          <cell r="E1208" t="str">
            <v>주</v>
          </cell>
          <cell r="F1208">
            <v>18800</v>
          </cell>
          <cell r="G1208">
            <v>20680</v>
          </cell>
          <cell r="I1208">
            <v>0</v>
          </cell>
          <cell r="J1208">
            <v>18800</v>
          </cell>
          <cell r="K1208">
            <v>20680</v>
          </cell>
          <cell r="M1208">
            <v>0</v>
          </cell>
        </row>
        <row r="1209">
          <cell r="D1209">
            <v>0.11</v>
          </cell>
          <cell r="E1209" t="str">
            <v>인</v>
          </cell>
          <cell r="F1209">
            <v>50321</v>
          </cell>
          <cell r="G1209">
            <v>5535</v>
          </cell>
          <cell r="H1209">
            <v>50321</v>
          </cell>
          <cell r="I1209">
            <v>5535</v>
          </cell>
          <cell r="K1209">
            <v>0</v>
          </cell>
          <cell r="M1209">
            <v>0</v>
          </cell>
        </row>
        <row r="1210">
          <cell r="D1210">
            <v>7.0000000000000007E-2</v>
          </cell>
          <cell r="E1210" t="str">
            <v>인</v>
          </cell>
          <cell r="F1210">
            <v>34098</v>
          </cell>
          <cell r="G1210">
            <v>2386</v>
          </cell>
          <cell r="H1210">
            <v>34098</v>
          </cell>
          <cell r="I1210">
            <v>2386</v>
          </cell>
          <cell r="K1210">
            <v>0</v>
          </cell>
          <cell r="M1210">
            <v>0</v>
          </cell>
        </row>
        <row r="1211">
          <cell r="C1211" t="str">
            <v>두충나무H2.5xR4</v>
          </cell>
          <cell r="G1211">
            <v>28601</v>
          </cell>
          <cell r="I1211">
            <v>7921</v>
          </cell>
          <cell r="K1211">
            <v>20680</v>
          </cell>
          <cell r="M1211">
            <v>0</v>
          </cell>
        </row>
        <row r="1213">
          <cell r="D1213" t="str">
            <v>H2.5xR3</v>
          </cell>
          <cell r="F1213" t="str">
            <v>주당</v>
          </cell>
        </row>
        <row r="1214">
          <cell r="D1214">
            <v>1.1000000000000001</v>
          </cell>
          <cell r="E1214" t="str">
            <v>주</v>
          </cell>
          <cell r="F1214">
            <v>14000</v>
          </cell>
          <cell r="G1214">
            <v>15400</v>
          </cell>
          <cell r="I1214">
            <v>0</v>
          </cell>
          <cell r="J1214">
            <v>14000</v>
          </cell>
          <cell r="K1214">
            <v>15400</v>
          </cell>
          <cell r="M1214">
            <v>0</v>
          </cell>
        </row>
        <row r="1215">
          <cell r="D1215">
            <v>0.11</v>
          </cell>
          <cell r="E1215" t="str">
            <v>인</v>
          </cell>
          <cell r="F1215">
            <v>50321</v>
          </cell>
          <cell r="G1215">
            <v>5535</v>
          </cell>
          <cell r="H1215">
            <v>50321</v>
          </cell>
          <cell r="I1215">
            <v>5535</v>
          </cell>
          <cell r="K1215">
            <v>0</v>
          </cell>
          <cell r="M1215">
            <v>0</v>
          </cell>
        </row>
        <row r="1216">
          <cell r="D1216">
            <v>7.0000000000000007E-2</v>
          </cell>
          <cell r="E1216" t="str">
            <v>인</v>
          </cell>
          <cell r="F1216">
            <v>34098</v>
          </cell>
          <cell r="G1216">
            <v>2386</v>
          </cell>
          <cell r="H1216">
            <v>34098</v>
          </cell>
          <cell r="I1216">
            <v>2386</v>
          </cell>
          <cell r="K1216">
            <v>0</v>
          </cell>
          <cell r="M1216">
            <v>0</v>
          </cell>
        </row>
        <row r="1217">
          <cell r="C1217" t="str">
            <v>때죽나무H2.5xR3</v>
          </cell>
          <cell r="G1217">
            <v>23321</v>
          </cell>
          <cell r="I1217">
            <v>7921</v>
          </cell>
          <cell r="K1217">
            <v>15400</v>
          </cell>
          <cell r="M1217">
            <v>0</v>
          </cell>
        </row>
        <row r="1219">
          <cell r="D1219" t="str">
            <v>H2.5xR4</v>
          </cell>
          <cell r="F1219" t="str">
            <v>주당</v>
          </cell>
        </row>
        <row r="1220">
          <cell r="D1220">
            <v>1.1000000000000001</v>
          </cell>
          <cell r="E1220" t="str">
            <v>주</v>
          </cell>
          <cell r="F1220">
            <v>25400</v>
          </cell>
          <cell r="G1220">
            <v>27940</v>
          </cell>
          <cell r="I1220">
            <v>0</v>
          </cell>
          <cell r="J1220">
            <v>25400</v>
          </cell>
          <cell r="K1220">
            <v>27940</v>
          </cell>
          <cell r="M1220">
            <v>0</v>
          </cell>
        </row>
        <row r="1221">
          <cell r="D1221">
            <v>0.11</v>
          </cell>
          <cell r="E1221" t="str">
            <v>인</v>
          </cell>
          <cell r="F1221">
            <v>50321</v>
          </cell>
          <cell r="G1221">
            <v>5535</v>
          </cell>
          <cell r="H1221">
            <v>50321</v>
          </cell>
          <cell r="I1221">
            <v>5535</v>
          </cell>
          <cell r="K1221">
            <v>0</v>
          </cell>
          <cell r="M1221">
            <v>0</v>
          </cell>
        </row>
        <row r="1222">
          <cell r="D1222">
            <v>7.0000000000000007E-2</v>
          </cell>
          <cell r="E1222" t="str">
            <v>인</v>
          </cell>
          <cell r="F1222">
            <v>34098</v>
          </cell>
          <cell r="G1222">
            <v>2386</v>
          </cell>
          <cell r="H1222">
            <v>34098</v>
          </cell>
          <cell r="I1222">
            <v>2386</v>
          </cell>
          <cell r="K1222">
            <v>0</v>
          </cell>
          <cell r="M1222">
            <v>0</v>
          </cell>
        </row>
        <row r="1223">
          <cell r="C1223" t="str">
            <v>때죽나무H2.5xR4</v>
          </cell>
          <cell r="G1223">
            <v>35861</v>
          </cell>
          <cell r="I1223">
            <v>7921</v>
          </cell>
          <cell r="K1223">
            <v>27940</v>
          </cell>
          <cell r="M1223">
            <v>0</v>
          </cell>
        </row>
        <row r="1225">
          <cell r="D1225" t="str">
            <v>H2.0xR3</v>
          </cell>
          <cell r="F1225" t="str">
            <v>주당</v>
          </cell>
        </row>
        <row r="1226">
          <cell r="D1226">
            <v>1.1000000000000001</v>
          </cell>
          <cell r="E1226" t="str">
            <v>주</v>
          </cell>
          <cell r="F1226">
            <v>17000</v>
          </cell>
          <cell r="G1226">
            <v>18700</v>
          </cell>
          <cell r="I1226">
            <v>0</v>
          </cell>
          <cell r="J1226">
            <v>17000</v>
          </cell>
          <cell r="K1226">
            <v>18700</v>
          </cell>
          <cell r="M1226">
            <v>0</v>
          </cell>
        </row>
        <row r="1227">
          <cell r="D1227">
            <v>0.11</v>
          </cell>
          <cell r="E1227" t="str">
            <v>인</v>
          </cell>
          <cell r="F1227">
            <v>50321</v>
          </cell>
          <cell r="G1227">
            <v>5535</v>
          </cell>
          <cell r="H1227">
            <v>50321</v>
          </cell>
          <cell r="I1227">
            <v>5535</v>
          </cell>
          <cell r="K1227">
            <v>0</v>
          </cell>
          <cell r="M1227">
            <v>0</v>
          </cell>
        </row>
        <row r="1228">
          <cell r="D1228">
            <v>7.0000000000000007E-2</v>
          </cell>
          <cell r="E1228" t="str">
            <v>인</v>
          </cell>
          <cell r="F1228">
            <v>34098</v>
          </cell>
          <cell r="G1228">
            <v>2386</v>
          </cell>
          <cell r="H1228">
            <v>34098</v>
          </cell>
          <cell r="I1228">
            <v>2386</v>
          </cell>
          <cell r="K1228">
            <v>0</v>
          </cell>
          <cell r="M1228">
            <v>0</v>
          </cell>
        </row>
        <row r="1229">
          <cell r="C1229" t="str">
            <v>모감주나무H2.0xR3</v>
          </cell>
          <cell r="G1229">
            <v>26621</v>
          </cell>
          <cell r="I1229">
            <v>7921</v>
          </cell>
          <cell r="K1229">
            <v>18700</v>
          </cell>
          <cell r="M1229">
            <v>0</v>
          </cell>
        </row>
        <row r="1231">
          <cell r="D1231" t="str">
            <v>H2.5xR4</v>
          </cell>
          <cell r="F1231" t="str">
            <v>주당</v>
          </cell>
        </row>
        <row r="1232">
          <cell r="D1232">
            <v>1.1000000000000001</v>
          </cell>
          <cell r="E1232" t="str">
            <v>주</v>
          </cell>
          <cell r="F1232">
            <v>24700</v>
          </cell>
          <cell r="G1232">
            <v>27170</v>
          </cell>
          <cell r="I1232">
            <v>0</v>
          </cell>
          <cell r="J1232">
            <v>24700</v>
          </cell>
          <cell r="K1232">
            <v>27170</v>
          </cell>
          <cell r="M1232">
            <v>0</v>
          </cell>
        </row>
        <row r="1233">
          <cell r="D1233">
            <v>0.11</v>
          </cell>
          <cell r="E1233" t="str">
            <v>인</v>
          </cell>
          <cell r="F1233">
            <v>50321</v>
          </cell>
          <cell r="G1233">
            <v>5535</v>
          </cell>
          <cell r="H1233">
            <v>50321</v>
          </cell>
          <cell r="I1233">
            <v>5535</v>
          </cell>
          <cell r="K1233">
            <v>0</v>
          </cell>
          <cell r="M1233">
            <v>0</v>
          </cell>
        </row>
        <row r="1234">
          <cell r="D1234">
            <v>7.0000000000000007E-2</v>
          </cell>
          <cell r="E1234" t="str">
            <v>인</v>
          </cell>
          <cell r="F1234">
            <v>34098</v>
          </cell>
          <cell r="G1234">
            <v>2386</v>
          </cell>
          <cell r="H1234">
            <v>34098</v>
          </cell>
          <cell r="I1234">
            <v>2386</v>
          </cell>
          <cell r="K1234">
            <v>0</v>
          </cell>
          <cell r="M1234">
            <v>0</v>
          </cell>
        </row>
        <row r="1235">
          <cell r="C1235" t="str">
            <v>모감주나무H2.5xR4</v>
          </cell>
          <cell r="G1235">
            <v>35091</v>
          </cell>
          <cell r="I1235">
            <v>7921</v>
          </cell>
          <cell r="K1235">
            <v>27170</v>
          </cell>
          <cell r="M1235">
            <v>0</v>
          </cell>
        </row>
        <row r="1237">
          <cell r="D1237" t="str">
            <v>H1.5xR3</v>
          </cell>
          <cell r="F1237" t="str">
            <v>주당</v>
          </cell>
        </row>
        <row r="1238">
          <cell r="D1238">
            <v>1.1000000000000001</v>
          </cell>
          <cell r="E1238" t="str">
            <v>주</v>
          </cell>
          <cell r="F1238">
            <v>15000</v>
          </cell>
          <cell r="G1238">
            <v>16500</v>
          </cell>
          <cell r="I1238">
            <v>0</v>
          </cell>
          <cell r="J1238">
            <v>15000</v>
          </cell>
          <cell r="K1238">
            <v>16500</v>
          </cell>
          <cell r="M1238">
            <v>0</v>
          </cell>
        </row>
        <row r="1239">
          <cell r="D1239">
            <v>0.11</v>
          </cell>
          <cell r="E1239" t="str">
            <v>인</v>
          </cell>
          <cell r="F1239">
            <v>50321</v>
          </cell>
          <cell r="G1239">
            <v>5535</v>
          </cell>
          <cell r="H1239">
            <v>50321</v>
          </cell>
          <cell r="I1239">
            <v>5535</v>
          </cell>
          <cell r="K1239">
            <v>0</v>
          </cell>
          <cell r="M1239">
            <v>0</v>
          </cell>
        </row>
        <row r="1240">
          <cell r="D1240">
            <v>7.0000000000000007E-2</v>
          </cell>
          <cell r="E1240" t="str">
            <v>인</v>
          </cell>
          <cell r="F1240">
            <v>34098</v>
          </cell>
          <cell r="G1240">
            <v>2386</v>
          </cell>
          <cell r="H1240">
            <v>34098</v>
          </cell>
          <cell r="I1240">
            <v>2386</v>
          </cell>
          <cell r="K1240">
            <v>0</v>
          </cell>
          <cell r="M1240">
            <v>0</v>
          </cell>
        </row>
        <row r="1241">
          <cell r="C1241" t="str">
            <v>목련H1.5xR3</v>
          </cell>
          <cell r="G1241">
            <v>24421</v>
          </cell>
          <cell r="I1241">
            <v>7921</v>
          </cell>
          <cell r="K1241">
            <v>16500</v>
          </cell>
          <cell r="M1241">
            <v>0</v>
          </cell>
        </row>
        <row r="1243">
          <cell r="D1243" t="str">
            <v>H2.0xR4</v>
          </cell>
          <cell r="F1243" t="str">
            <v>주당</v>
          </cell>
        </row>
        <row r="1244">
          <cell r="D1244">
            <v>1.1000000000000001</v>
          </cell>
          <cell r="E1244" t="str">
            <v>주</v>
          </cell>
          <cell r="F1244">
            <v>16200</v>
          </cell>
          <cell r="G1244">
            <v>17820</v>
          </cell>
          <cell r="I1244">
            <v>0</v>
          </cell>
          <cell r="J1244">
            <v>16200</v>
          </cell>
          <cell r="K1244">
            <v>17820</v>
          </cell>
          <cell r="M1244">
            <v>0</v>
          </cell>
        </row>
        <row r="1245">
          <cell r="D1245">
            <v>0.11</v>
          </cell>
          <cell r="E1245" t="str">
            <v>인</v>
          </cell>
          <cell r="F1245">
            <v>50321</v>
          </cell>
          <cell r="G1245">
            <v>5535</v>
          </cell>
          <cell r="H1245">
            <v>50321</v>
          </cell>
          <cell r="I1245">
            <v>5535</v>
          </cell>
          <cell r="K1245">
            <v>0</v>
          </cell>
          <cell r="M1245">
            <v>0</v>
          </cell>
        </row>
        <row r="1246">
          <cell r="D1246">
            <v>7.0000000000000007E-2</v>
          </cell>
          <cell r="E1246" t="str">
            <v>인</v>
          </cell>
          <cell r="F1246">
            <v>34098</v>
          </cell>
          <cell r="G1246">
            <v>2386</v>
          </cell>
          <cell r="H1246">
            <v>34098</v>
          </cell>
          <cell r="I1246">
            <v>2386</v>
          </cell>
          <cell r="K1246">
            <v>0</v>
          </cell>
          <cell r="M1246">
            <v>0</v>
          </cell>
        </row>
        <row r="1247">
          <cell r="C1247" t="str">
            <v>목련H2.0xR4</v>
          </cell>
          <cell r="G1247">
            <v>25741</v>
          </cell>
          <cell r="I1247">
            <v>7921</v>
          </cell>
          <cell r="K1247">
            <v>17820</v>
          </cell>
          <cell r="M1247">
            <v>0</v>
          </cell>
        </row>
        <row r="1249">
          <cell r="D1249" t="str">
            <v>H2.0xB3</v>
          </cell>
          <cell r="F1249" t="str">
            <v>주당</v>
          </cell>
        </row>
        <row r="1250">
          <cell r="D1250">
            <v>1.1000000000000001</v>
          </cell>
          <cell r="E1250" t="str">
            <v>주</v>
          </cell>
          <cell r="F1250">
            <v>22000</v>
          </cell>
          <cell r="G1250">
            <v>24200</v>
          </cell>
          <cell r="I1250">
            <v>0</v>
          </cell>
          <cell r="J1250">
            <v>22000</v>
          </cell>
          <cell r="K1250">
            <v>24200</v>
          </cell>
          <cell r="M1250">
            <v>0</v>
          </cell>
        </row>
        <row r="1251">
          <cell r="D1251">
            <v>0.14000000000000001</v>
          </cell>
          <cell r="E1251" t="str">
            <v>인</v>
          </cell>
          <cell r="F1251">
            <v>50321</v>
          </cell>
          <cell r="G1251">
            <v>7044</v>
          </cell>
          <cell r="H1251">
            <v>50321</v>
          </cell>
          <cell r="I1251">
            <v>7044</v>
          </cell>
          <cell r="K1251">
            <v>0</v>
          </cell>
          <cell r="M1251">
            <v>0</v>
          </cell>
        </row>
        <row r="1252">
          <cell r="D1252">
            <v>0.09</v>
          </cell>
          <cell r="E1252" t="str">
            <v>인</v>
          </cell>
          <cell r="F1252">
            <v>34098</v>
          </cell>
          <cell r="G1252">
            <v>3068</v>
          </cell>
          <cell r="H1252">
            <v>34098</v>
          </cell>
          <cell r="I1252">
            <v>3068</v>
          </cell>
          <cell r="K1252">
            <v>0</v>
          </cell>
          <cell r="M1252">
            <v>0</v>
          </cell>
        </row>
        <row r="1253">
          <cell r="C1253" t="str">
            <v>벚나무H2.0xB3</v>
          </cell>
          <cell r="G1253">
            <v>34312</v>
          </cell>
          <cell r="I1253">
            <v>10112</v>
          </cell>
          <cell r="K1253">
            <v>24200</v>
          </cell>
          <cell r="M1253">
            <v>0</v>
          </cell>
        </row>
        <row r="1255">
          <cell r="D1255" t="str">
            <v>H2.5xW2.0</v>
          </cell>
          <cell r="F1255" t="str">
            <v>주당</v>
          </cell>
        </row>
        <row r="1256">
          <cell r="D1256">
            <v>1.1000000000000001</v>
          </cell>
          <cell r="E1256" t="str">
            <v>주</v>
          </cell>
          <cell r="F1256">
            <v>52000</v>
          </cell>
          <cell r="G1256">
            <v>57200</v>
          </cell>
          <cell r="I1256">
            <v>0</v>
          </cell>
          <cell r="J1256">
            <v>52000</v>
          </cell>
          <cell r="K1256">
            <v>57200</v>
          </cell>
          <cell r="M1256">
            <v>0</v>
          </cell>
        </row>
        <row r="1257">
          <cell r="D1257">
            <v>0.15</v>
          </cell>
          <cell r="E1257" t="str">
            <v>인</v>
          </cell>
          <cell r="F1257">
            <v>50321</v>
          </cell>
          <cell r="G1257">
            <v>7548</v>
          </cell>
          <cell r="H1257">
            <v>50321</v>
          </cell>
          <cell r="I1257">
            <v>7548</v>
          </cell>
          <cell r="K1257">
            <v>0</v>
          </cell>
          <cell r="M1257">
            <v>0</v>
          </cell>
        </row>
        <row r="1258">
          <cell r="D1258">
            <v>0.12</v>
          </cell>
          <cell r="E1258" t="str">
            <v>인</v>
          </cell>
          <cell r="F1258">
            <v>34098</v>
          </cell>
          <cell r="G1258">
            <v>4091</v>
          </cell>
          <cell r="H1258">
            <v>34098</v>
          </cell>
          <cell r="I1258">
            <v>4091</v>
          </cell>
          <cell r="K1258">
            <v>0</v>
          </cell>
          <cell r="M1258">
            <v>0</v>
          </cell>
        </row>
        <row r="1259">
          <cell r="C1259" t="str">
            <v>병꽃나무H2.5xW2.0</v>
          </cell>
          <cell r="G1259">
            <v>68839</v>
          </cell>
          <cell r="I1259">
            <v>11639</v>
          </cell>
          <cell r="K1259">
            <v>57200</v>
          </cell>
          <cell r="M1259">
            <v>0</v>
          </cell>
        </row>
        <row r="1261">
          <cell r="D1261" t="str">
            <v>H2.0xR5</v>
          </cell>
          <cell r="F1261" t="str">
            <v>주당</v>
          </cell>
        </row>
        <row r="1262">
          <cell r="D1262">
            <v>1.1000000000000001</v>
          </cell>
          <cell r="E1262" t="str">
            <v>주</v>
          </cell>
          <cell r="F1262">
            <v>27720</v>
          </cell>
          <cell r="G1262">
            <v>30492</v>
          </cell>
          <cell r="I1262">
            <v>0</v>
          </cell>
          <cell r="J1262">
            <v>27720</v>
          </cell>
          <cell r="K1262">
            <v>30492</v>
          </cell>
          <cell r="M1262">
            <v>0</v>
          </cell>
        </row>
        <row r="1263">
          <cell r="D1263">
            <v>0.17</v>
          </cell>
          <cell r="E1263" t="str">
            <v>인</v>
          </cell>
          <cell r="F1263">
            <v>50321</v>
          </cell>
          <cell r="G1263">
            <v>8554</v>
          </cell>
          <cell r="H1263">
            <v>50321</v>
          </cell>
          <cell r="I1263">
            <v>8554</v>
          </cell>
          <cell r="K1263">
            <v>0</v>
          </cell>
          <cell r="M1263">
            <v>0</v>
          </cell>
        </row>
        <row r="1264">
          <cell r="D1264">
            <v>0.1</v>
          </cell>
          <cell r="E1264" t="str">
            <v>인</v>
          </cell>
          <cell r="F1264">
            <v>34098</v>
          </cell>
          <cell r="G1264">
            <v>3409</v>
          </cell>
          <cell r="H1264">
            <v>34098</v>
          </cell>
          <cell r="I1264">
            <v>3409</v>
          </cell>
          <cell r="K1264">
            <v>0</v>
          </cell>
          <cell r="M1264">
            <v>0</v>
          </cell>
        </row>
        <row r="1265">
          <cell r="C1265" t="str">
            <v>산단풍H2.0xR5</v>
          </cell>
          <cell r="G1265">
            <v>42455</v>
          </cell>
          <cell r="I1265">
            <v>11963</v>
          </cell>
          <cell r="K1265">
            <v>30492</v>
          </cell>
          <cell r="M1265">
            <v>0</v>
          </cell>
        </row>
        <row r="1267">
          <cell r="D1267" t="str">
            <v>H1.5xR3</v>
          </cell>
          <cell r="F1267" t="str">
            <v>주당</v>
          </cell>
        </row>
        <row r="1268">
          <cell r="D1268">
            <v>1.1000000000000001</v>
          </cell>
          <cell r="E1268" t="str">
            <v>주</v>
          </cell>
          <cell r="F1268">
            <v>7900</v>
          </cell>
          <cell r="G1268">
            <v>8690</v>
          </cell>
          <cell r="I1268">
            <v>0</v>
          </cell>
          <cell r="J1268">
            <v>7900</v>
          </cell>
          <cell r="K1268">
            <v>8690</v>
          </cell>
          <cell r="M1268">
            <v>0</v>
          </cell>
        </row>
        <row r="1269">
          <cell r="D1269">
            <v>0.11</v>
          </cell>
          <cell r="E1269" t="str">
            <v>인</v>
          </cell>
          <cell r="F1269">
            <v>50321</v>
          </cell>
          <cell r="G1269">
            <v>5535</v>
          </cell>
          <cell r="H1269">
            <v>50321</v>
          </cell>
          <cell r="I1269">
            <v>5535</v>
          </cell>
          <cell r="K1269">
            <v>0</v>
          </cell>
          <cell r="M1269">
            <v>0</v>
          </cell>
        </row>
        <row r="1270">
          <cell r="D1270">
            <v>7.0000000000000007E-2</v>
          </cell>
          <cell r="E1270" t="str">
            <v>인</v>
          </cell>
          <cell r="F1270">
            <v>34098</v>
          </cell>
          <cell r="G1270">
            <v>2386</v>
          </cell>
          <cell r="H1270">
            <v>34098</v>
          </cell>
          <cell r="I1270">
            <v>2386</v>
          </cell>
          <cell r="K1270">
            <v>0</v>
          </cell>
          <cell r="M1270">
            <v>0</v>
          </cell>
        </row>
        <row r="1271">
          <cell r="C1271" t="str">
            <v>산딸나무H1.5xR3</v>
          </cell>
          <cell r="G1271">
            <v>16611</v>
          </cell>
          <cell r="I1271">
            <v>7921</v>
          </cell>
          <cell r="K1271">
            <v>8690</v>
          </cell>
          <cell r="M1271">
            <v>0</v>
          </cell>
        </row>
        <row r="1273">
          <cell r="D1273" t="str">
            <v>H1.5xR3</v>
          </cell>
          <cell r="F1273" t="str">
            <v>주당</v>
          </cell>
        </row>
        <row r="1274">
          <cell r="D1274">
            <v>1.1000000000000001</v>
          </cell>
          <cell r="E1274" t="str">
            <v>주</v>
          </cell>
          <cell r="F1274">
            <v>15000</v>
          </cell>
          <cell r="G1274">
            <v>16500</v>
          </cell>
          <cell r="I1274">
            <v>0</v>
          </cell>
          <cell r="J1274">
            <v>15000</v>
          </cell>
          <cell r="K1274">
            <v>16500</v>
          </cell>
          <cell r="M1274">
            <v>0</v>
          </cell>
        </row>
        <row r="1275">
          <cell r="D1275">
            <v>0.11</v>
          </cell>
          <cell r="E1275" t="str">
            <v>인</v>
          </cell>
          <cell r="F1275">
            <v>50321</v>
          </cell>
          <cell r="G1275">
            <v>5535</v>
          </cell>
          <cell r="H1275">
            <v>50321</v>
          </cell>
          <cell r="I1275">
            <v>5535</v>
          </cell>
          <cell r="K1275">
            <v>0</v>
          </cell>
          <cell r="M1275">
            <v>0</v>
          </cell>
        </row>
        <row r="1276">
          <cell r="D1276">
            <v>7.0000000000000007E-2</v>
          </cell>
          <cell r="E1276" t="str">
            <v>인</v>
          </cell>
          <cell r="F1276">
            <v>34098</v>
          </cell>
          <cell r="G1276">
            <v>2386</v>
          </cell>
          <cell r="H1276">
            <v>34098</v>
          </cell>
          <cell r="I1276">
            <v>2386</v>
          </cell>
          <cell r="K1276">
            <v>0</v>
          </cell>
          <cell r="M1276">
            <v>0</v>
          </cell>
        </row>
        <row r="1277">
          <cell r="C1277" t="str">
            <v>산사나무H1.5xR3</v>
          </cell>
          <cell r="G1277">
            <v>24421</v>
          </cell>
          <cell r="I1277">
            <v>7921</v>
          </cell>
          <cell r="K1277">
            <v>16500</v>
          </cell>
          <cell r="M1277">
            <v>0</v>
          </cell>
        </row>
        <row r="1279">
          <cell r="D1279" t="str">
            <v>H2.0xR4</v>
          </cell>
          <cell r="F1279" t="str">
            <v>주당</v>
          </cell>
        </row>
        <row r="1280">
          <cell r="D1280">
            <v>1.1000000000000001</v>
          </cell>
          <cell r="E1280" t="str">
            <v>주</v>
          </cell>
          <cell r="F1280">
            <v>22000</v>
          </cell>
          <cell r="G1280">
            <v>24200</v>
          </cell>
          <cell r="I1280">
            <v>0</v>
          </cell>
          <cell r="J1280">
            <v>22000</v>
          </cell>
          <cell r="K1280">
            <v>24200</v>
          </cell>
          <cell r="M1280">
            <v>0</v>
          </cell>
        </row>
        <row r="1281">
          <cell r="D1281">
            <v>0.11</v>
          </cell>
          <cell r="E1281" t="str">
            <v>인</v>
          </cell>
          <cell r="F1281">
            <v>50321</v>
          </cell>
          <cell r="G1281">
            <v>5535</v>
          </cell>
          <cell r="H1281">
            <v>50321</v>
          </cell>
          <cell r="I1281">
            <v>5535</v>
          </cell>
          <cell r="K1281">
            <v>0</v>
          </cell>
          <cell r="M1281">
            <v>0</v>
          </cell>
        </row>
        <row r="1282">
          <cell r="D1282">
            <v>7.0000000000000007E-2</v>
          </cell>
          <cell r="E1282" t="str">
            <v>인</v>
          </cell>
          <cell r="F1282">
            <v>34098</v>
          </cell>
          <cell r="G1282">
            <v>2386</v>
          </cell>
          <cell r="H1282">
            <v>34098</v>
          </cell>
          <cell r="I1282">
            <v>2386</v>
          </cell>
          <cell r="K1282">
            <v>0</v>
          </cell>
          <cell r="M1282">
            <v>0</v>
          </cell>
        </row>
        <row r="1283">
          <cell r="C1283" t="str">
            <v>산사나무H2.0xR4</v>
          </cell>
          <cell r="G1283">
            <v>32121</v>
          </cell>
          <cell r="I1283">
            <v>7921</v>
          </cell>
          <cell r="K1283">
            <v>24200</v>
          </cell>
          <cell r="M1283">
            <v>0</v>
          </cell>
        </row>
        <row r="1285">
          <cell r="D1285" t="str">
            <v>H1.2xR2</v>
          </cell>
          <cell r="F1285" t="str">
            <v>주당</v>
          </cell>
        </row>
        <row r="1286">
          <cell r="D1286">
            <v>1.1000000000000001</v>
          </cell>
          <cell r="E1286" t="str">
            <v>주</v>
          </cell>
          <cell r="F1286">
            <v>8000</v>
          </cell>
          <cell r="G1286">
            <v>8800</v>
          </cell>
          <cell r="I1286">
            <v>0</v>
          </cell>
          <cell r="J1286">
            <v>8000</v>
          </cell>
          <cell r="K1286">
            <v>8800</v>
          </cell>
          <cell r="M1286">
            <v>0</v>
          </cell>
        </row>
        <row r="1287">
          <cell r="D1287">
            <v>0.11</v>
          </cell>
          <cell r="E1287" t="str">
            <v>인</v>
          </cell>
          <cell r="F1287">
            <v>50321</v>
          </cell>
          <cell r="G1287">
            <v>5535</v>
          </cell>
          <cell r="H1287">
            <v>50321</v>
          </cell>
          <cell r="I1287">
            <v>5535</v>
          </cell>
          <cell r="K1287">
            <v>0</v>
          </cell>
          <cell r="M1287">
            <v>0</v>
          </cell>
        </row>
        <row r="1288">
          <cell r="D1288">
            <v>7.0000000000000007E-2</v>
          </cell>
          <cell r="E1288" t="str">
            <v>인</v>
          </cell>
          <cell r="F1288">
            <v>34098</v>
          </cell>
          <cell r="G1288">
            <v>2386</v>
          </cell>
          <cell r="H1288">
            <v>34098</v>
          </cell>
          <cell r="I1288">
            <v>2386</v>
          </cell>
          <cell r="K1288">
            <v>0</v>
          </cell>
          <cell r="M1288">
            <v>0</v>
          </cell>
        </row>
        <row r="1289">
          <cell r="C1289" t="str">
            <v>산수유H1.2xR2</v>
          </cell>
          <cell r="G1289">
            <v>16721</v>
          </cell>
          <cell r="I1289">
            <v>7921</v>
          </cell>
          <cell r="K1289">
            <v>8800</v>
          </cell>
          <cell r="M1289">
            <v>0</v>
          </cell>
        </row>
        <row r="1291">
          <cell r="D1291" t="str">
            <v>H1.5xR2</v>
          </cell>
          <cell r="F1291" t="str">
            <v>주당</v>
          </cell>
        </row>
        <row r="1292">
          <cell r="D1292">
            <v>1.1000000000000001</v>
          </cell>
          <cell r="E1292" t="str">
            <v>주</v>
          </cell>
          <cell r="F1292">
            <v>8000</v>
          </cell>
          <cell r="G1292">
            <v>8800</v>
          </cell>
          <cell r="I1292">
            <v>0</v>
          </cell>
          <cell r="J1292">
            <v>8000</v>
          </cell>
          <cell r="K1292">
            <v>8800</v>
          </cell>
          <cell r="M1292">
            <v>0</v>
          </cell>
        </row>
        <row r="1293">
          <cell r="D1293">
            <v>0.11</v>
          </cell>
          <cell r="E1293" t="str">
            <v>인</v>
          </cell>
          <cell r="F1293">
            <v>50321</v>
          </cell>
          <cell r="G1293">
            <v>5535</v>
          </cell>
          <cell r="H1293">
            <v>50321</v>
          </cell>
          <cell r="I1293">
            <v>5535</v>
          </cell>
          <cell r="K1293">
            <v>0</v>
          </cell>
          <cell r="M1293">
            <v>0</v>
          </cell>
        </row>
        <row r="1294">
          <cell r="D1294">
            <v>7.0000000000000007E-2</v>
          </cell>
          <cell r="E1294" t="str">
            <v>인</v>
          </cell>
          <cell r="F1294">
            <v>34098</v>
          </cell>
          <cell r="G1294">
            <v>2386</v>
          </cell>
          <cell r="H1294">
            <v>34098</v>
          </cell>
          <cell r="I1294">
            <v>2386</v>
          </cell>
          <cell r="K1294">
            <v>0</v>
          </cell>
          <cell r="M1294">
            <v>0</v>
          </cell>
        </row>
        <row r="1295">
          <cell r="C1295" t="str">
            <v>산수유H1.5xR2</v>
          </cell>
          <cell r="G1295">
            <v>16721</v>
          </cell>
          <cell r="I1295">
            <v>7921</v>
          </cell>
          <cell r="K1295">
            <v>8800</v>
          </cell>
          <cell r="M1295">
            <v>0</v>
          </cell>
        </row>
        <row r="1297">
          <cell r="D1297" t="str">
            <v>H1.5xR3</v>
          </cell>
          <cell r="F1297" t="str">
            <v>주당</v>
          </cell>
        </row>
        <row r="1298">
          <cell r="D1298">
            <v>1.1000000000000001</v>
          </cell>
          <cell r="E1298" t="str">
            <v>주</v>
          </cell>
          <cell r="F1298">
            <v>7400</v>
          </cell>
          <cell r="G1298">
            <v>8140</v>
          </cell>
          <cell r="I1298">
            <v>0</v>
          </cell>
          <cell r="J1298">
            <v>7400</v>
          </cell>
          <cell r="K1298">
            <v>8140</v>
          </cell>
          <cell r="M1298">
            <v>0</v>
          </cell>
        </row>
        <row r="1299">
          <cell r="D1299">
            <v>0.11</v>
          </cell>
          <cell r="E1299" t="str">
            <v>인</v>
          </cell>
          <cell r="F1299">
            <v>50321</v>
          </cell>
          <cell r="G1299">
            <v>5535</v>
          </cell>
          <cell r="H1299">
            <v>50321</v>
          </cell>
          <cell r="I1299">
            <v>5535</v>
          </cell>
          <cell r="K1299">
            <v>0</v>
          </cell>
          <cell r="M1299">
            <v>0</v>
          </cell>
        </row>
        <row r="1300">
          <cell r="D1300">
            <v>7.0000000000000007E-2</v>
          </cell>
          <cell r="E1300" t="str">
            <v>인</v>
          </cell>
          <cell r="F1300">
            <v>34098</v>
          </cell>
          <cell r="G1300">
            <v>2386</v>
          </cell>
          <cell r="H1300">
            <v>34098</v>
          </cell>
          <cell r="I1300">
            <v>2386</v>
          </cell>
          <cell r="K1300">
            <v>0</v>
          </cell>
          <cell r="M1300">
            <v>0</v>
          </cell>
        </row>
        <row r="1301">
          <cell r="C1301" t="str">
            <v>산수유H1.5xR3</v>
          </cell>
          <cell r="G1301">
            <v>16061</v>
          </cell>
          <cell r="I1301">
            <v>7921</v>
          </cell>
          <cell r="K1301">
            <v>8140</v>
          </cell>
          <cell r="M1301">
            <v>0</v>
          </cell>
        </row>
        <row r="1303">
          <cell r="D1303" t="str">
            <v>H1.5xR3</v>
          </cell>
          <cell r="F1303" t="str">
            <v>주당</v>
          </cell>
        </row>
        <row r="1304">
          <cell r="D1304">
            <v>1.1000000000000001</v>
          </cell>
          <cell r="E1304" t="str">
            <v>주</v>
          </cell>
          <cell r="F1304">
            <v>4800</v>
          </cell>
          <cell r="G1304">
            <v>5280</v>
          </cell>
          <cell r="I1304">
            <v>0</v>
          </cell>
          <cell r="J1304">
            <v>4800</v>
          </cell>
          <cell r="K1304">
            <v>5280</v>
          </cell>
          <cell r="M1304">
            <v>0</v>
          </cell>
        </row>
        <row r="1305">
          <cell r="D1305">
            <v>0.11</v>
          </cell>
          <cell r="E1305" t="str">
            <v>인</v>
          </cell>
          <cell r="F1305">
            <v>50321</v>
          </cell>
          <cell r="G1305">
            <v>5535</v>
          </cell>
          <cell r="H1305">
            <v>50321</v>
          </cell>
          <cell r="I1305">
            <v>5535</v>
          </cell>
          <cell r="K1305">
            <v>0</v>
          </cell>
          <cell r="M1305">
            <v>0</v>
          </cell>
        </row>
        <row r="1306">
          <cell r="D1306">
            <v>7.0000000000000007E-2</v>
          </cell>
          <cell r="E1306" t="str">
            <v>인</v>
          </cell>
          <cell r="F1306">
            <v>34098</v>
          </cell>
          <cell r="G1306">
            <v>2386</v>
          </cell>
          <cell r="H1306">
            <v>34098</v>
          </cell>
          <cell r="I1306">
            <v>2386</v>
          </cell>
          <cell r="K1306">
            <v>0</v>
          </cell>
          <cell r="M1306">
            <v>0</v>
          </cell>
        </row>
        <row r="1307">
          <cell r="C1307" t="str">
            <v>중국단풍H1.5xR3</v>
          </cell>
          <cell r="G1307">
            <v>13201</v>
          </cell>
          <cell r="I1307">
            <v>7921</v>
          </cell>
          <cell r="K1307">
            <v>5280</v>
          </cell>
          <cell r="M1307">
            <v>0</v>
          </cell>
        </row>
        <row r="1309">
          <cell r="D1309" t="str">
            <v>H2.0xR4</v>
          </cell>
          <cell r="F1309" t="str">
            <v>주당</v>
          </cell>
        </row>
        <row r="1310">
          <cell r="D1310">
            <v>1.1000000000000001</v>
          </cell>
          <cell r="E1310" t="str">
            <v>주</v>
          </cell>
          <cell r="F1310">
            <v>21000</v>
          </cell>
          <cell r="G1310">
            <v>23100</v>
          </cell>
          <cell r="I1310">
            <v>0</v>
          </cell>
          <cell r="J1310">
            <v>21000</v>
          </cell>
          <cell r="K1310">
            <v>23100</v>
          </cell>
          <cell r="M1310">
            <v>0</v>
          </cell>
        </row>
        <row r="1311">
          <cell r="D1311">
            <v>0.11</v>
          </cell>
          <cell r="E1311" t="str">
            <v>인</v>
          </cell>
          <cell r="F1311">
            <v>50321</v>
          </cell>
          <cell r="G1311">
            <v>5535</v>
          </cell>
          <cell r="H1311">
            <v>50321</v>
          </cell>
          <cell r="I1311">
            <v>5535</v>
          </cell>
          <cell r="K1311">
            <v>0</v>
          </cell>
          <cell r="M1311">
            <v>0</v>
          </cell>
        </row>
        <row r="1312">
          <cell r="D1312">
            <v>7.0000000000000007E-2</v>
          </cell>
          <cell r="E1312" t="str">
            <v>인</v>
          </cell>
          <cell r="F1312">
            <v>34098</v>
          </cell>
          <cell r="G1312">
            <v>2386</v>
          </cell>
          <cell r="H1312">
            <v>34098</v>
          </cell>
          <cell r="I1312">
            <v>2386</v>
          </cell>
          <cell r="K1312">
            <v>0</v>
          </cell>
          <cell r="M1312">
            <v>0</v>
          </cell>
        </row>
        <row r="1313">
          <cell r="C1313" t="str">
            <v>중국단풍H2.0xR4</v>
          </cell>
          <cell r="G1313">
            <v>31021</v>
          </cell>
          <cell r="I1313">
            <v>7921</v>
          </cell>
          <cell r="K1313">
            <v>23100</v>
          </cell>
          <cell r="M1313">
            <v>0</v>
          </cell>
        </row>
        <row r="1315">
          <cell r="D1315" t="str">
            <v>H1.5xR3</v>
          </cell>
          <cell r="F1315" t="str">
            <v>주당</v>
          </cell>
        </row>
        <row r="1316">
          <cell r="D1316">
            <v>1.1000000000000001</v>
          </cell>
          <cell r="E1316" t="str">
            <v>주</v>
          </cell>
          <cell r="F1316">
            <v>8900</v>
          </cell>
          <cell r="G1316">
            <v>9790</v>
          </cell>
          <cell r="I1316">
            <v>0</v>
          </cell>
          <cell r="J1316">
            <v>8900</v>
          </cell>
          <cell r="K1316">
            <v>9790</v>
          </cell>
          <cell r="M1316">
            <v>0</v>
          </cell>
        </row>
        <row r="1317">
          <cell r="D1317">
            <v>0.11</v>
          </cell>
          <cell r="E1317" t="str">
            <v>인</v>
          </cell>
          <cell r="F1317">
            <v>50321</v>
          </cell>
          <cell r="G1317">
            <v>5535</v>
          </cell>
          <cell r="H1317">
            <v>50321</v>
          </cell>
          <cell r="I1317">
            <v>5535</v>
          </cell>
          <cell r="K1317">
            <v>0</v>
          </cell>
          <cell r="M1317">
            <v>0</v>
          </cell>
        </row>
        <row r="1318">
          <cell r="D1318">
            <v>7.0000000000000007E-2</v>
          </cell>
          <cell r="E1318" t="str">
            <v>인</v>
          </cell>
          <cell r="F1318">
            <v>34098</v>
          </cell>
          <cell r="G1318">
            <v>2386</v>
          </cell>
          <cell r="H1318">
            <v>34098</v>
          </cell>
          <cell r="I1318">
            <v>2386</v>
          </cell>
          <cell r="K1318">
            <v>0</v>
          </cell>
          <cell r="M1318">
            <v>0</v>
          </cell>
        </row>
        <row r="1319">
          <cell r="C1319" t="str">
            <v>청단풍H1.5xR3</v>
          </cell>
          <cell r="G1319">
            <v>17711</v>
          </cell>
          <cell r="I1319">
            <v>7921</v>
          </cell>
          <cell r="K1319">
            <v>9790</v>
          </cell>
          <cell r="M1319">
            <v>0</v>
          </cell>
        </row>
        <row r="1321">
          <cell r="D1321" t="str">
            <v>H2.0xR4</v>
          </cell>
          <cell r="F1321" t="str">
            <v>주당</v>
          </cell>
        </row>
        <row r="1322">
          <cell r="D1322">
            <v>1.1000000000000001</v>
          </cell>
          <cell r="E1322" t="str">
            <v>주</v>
          </cell>
          <cell r="F1322">
            <v>13400</v>
          </cell>
          <cell r="G1322">
            <v>14740</v>
          </cell>
          <cell r="I1322">
            <v>0</v>
          </cell>
          <cell r="J1322">
            <v>13400</v>
          </cell>
          <cell r="K1322">
            <v>14740</v>
          </cell>
          <cell r="M1322">
            <v>0</v>
          </cell>
        </row>
        <row r="1323">
          <cell r="D1323">
            <v>0.11</v>
          </cell>
          <cell r="E1323" t="str">
            <v>인</v>
          </cell>
          <cell r="F1323">
            <v>50321</v>
          </cell>
          <cell r="G1323">
            <v>5535</v>
          </cell>
          <cell r="H1323">
            <v>50321</v>
          </cell>
          <cell r="I1323">
            <v>5535</v>
          </cell>
          <cell r="K1323">
            <v>0</v>
          </cell>
          <cell r="M1323">
            <v>0</v>
          </cell>
        </row>
        <row r="1324">
          <cell r="D1324">
            <v>7.0000000000000007E-2</v>
          </cell>
          <cell r="E1324" t="str">
            <v>인</v>
          </cell>
          <cell r="F1324">
            <v>34098</v>
          </cell>
          <cell r="G1324">
            <v>2386</v>
          </cell>
          <cell r="H1324">
            <v>34098</v>
          </cell>
          <cell r="I1324">
            <v>2386</v>
          </cell>
          <cell r="K1324">
            <v>0</v>
          </cell>
          <cell r="M1324">
            <v>0</v>
          </cell>
        </row>
        <row r="1325">
          <cell r="C1325" t="str">
            <v>청단풍H2.0xR4</v>
          </cell>
          <cell r="G1325">
            <v>22661</v>
          </cell>
          <cell r="I1325">
            <v>7921</v>
          </cell>
          <cell r="K1325">
            <v>14740</v>
          </cell>
          <cell r="M1325">
            <v>0</v>
          </cell>
        </row>
        <row r="1327">
          <cell r="D1327" t="str">
            <v>H2.0xR4</v>
          </cell>
          <cell r="F1327" t="str">
            <v>주당</v>
          </cell>
        </row>
        <row r="1328">
          <cell r="D1328">
            <v>1.1000000000000001</v>
          </cell>
          <cell r="E1328" t="str">
            <v>주</v>
          </cell>
          <cell r="F1328">
            <v>31000</v>
          </cell>
          <cell r="G1328">
            <v>34100</v>
          </cell>
          <cell r="I1328">
            <v>0</v>
          </cell>
          <cell r="J1328">
            <v>31000</v>
          </cell>
          <cell r="K1328">
            <v>34100</v>
          </cell>
          <cell r="M1328">
            <v>0</v>
          </cell>
        </row>
        <row r="1329">
          <cell r="D1329">
            <v>0.11</v>
          </cell>
          <cell r="E1329" t="str">
            <v>인</v>
          </cell>
          <cell r="F1329">
            <v>50321</v>
          </cell>
          <cell r="G1329">
            <v>5535</v>
          </cell>
          <cell r="H1329">
            <v>50321</v>
          </cell>
          <cell r="I1329">
            <v>5535</v>
          </cell>
          <cell r="K1329">
            <v>0</v>
          </cell>
          <cell r="M1329">
            <v>0</v>
          </cell>
        </row>
        <row r="1330">
          <cell r="D1330">
            <v>7.0000000000000007E-2</v>
          </cell>
          <cell r="E1330" t="str">
            <v>인</v>
          </cell>
          <cell r="F1330">
            <v>34098</v>
          </cell>
          <cell r="G1330">
            <v>2386</v>
          </cell>
          <cell r="H1330">
            <v>34098</v>
          </cell>
          <cell r="I1330">
            <v>2386</v>
          </cell>
          <cell r="K1330">
            <v>0</v>
          </cell>
          <cell r="M1330">
            <v>0</v>
          </cell>
        </row>
        <row r="1331">
          <cell r="C1331" t="str">
            <v>층층나무H2.0xR4</v>
          </cell>
          <cell r="G1331">
            <v>42021</v>
          </cell>
          <cell r="I1331">
            <v>7921</v>
          </cell>
          <cell r="K1331">
            <v>34100</v>
          </cell>
          <cell r="M1331">
            <v>0</v>
          </cell>
        </row>
        <row r="1333">
          <cell r="D1333" t="str">
            <v>H1.5xR3</v>
          </cell>
          <cell r="F1333" t="str">
            <v>주당</v>
          </cell>
        </row>
        <row r="1334">
          <cell r="D1334">
            <v>1.1000000000000001</v>
          </cell>
          <cell r="E1334" t="str">
            <v>주</v>
          </cell>
          <cell r="F1334">
            <v>14800</v>
          </cell>
          <cell r="G1334">
            <v>16280</v>
          </cell>
          <cell r="I1334">
            <v>0</v>
          </cell>
          <cell r="J1334">
            <v>14800</v>
          </cell>
          <cell r="K1334">
            <v>16280</v>
          </cell>
          <cell r="M1334">
            <v>0</v>
          </cell>
        </row>
        <row r="1335">
          <cell r="D1335">
            <v>0.11</v>
          </cell>
          <cell r="E1335" t="str">
            <v>인</v>
          </cell>
          <cell r="F1335">
            <v>50321</v>
          </cell>
          <cell r="G1335">
            <v>5535</v>
          </cell>
          <cell r="H1335">
            <v>50321</v>
          </cell>
          <cell r="I1335">
            <v>5535</v>
          </cell>
          <cell r="K1335">
            <v>0</v>
          </cell>
          <cell r="M1335">
            <v>0</v>
          </cell>
        </row>
        <row r="1336">
          <cell r="D1336">
            <v>7.0000000000000007E-2</v>
          </cell>
          <cell r="E1336" t="str">
            <v>인</v>
          </cell>
          <cell r="F1336">
            <v>34098</v>
          </cell>
          <cell r="G1336">
            <v>2386</v>
          </cell>
          <cell r="H1336">
            <v>34098</v>
          </cell>
          <cell r="I1336">
            <v>2386</v>
          </cell>
          <cell r="K1336">
            <v>0</v>
          </cell>
          <cell r="M1336">
            <v>0</v>
          </cell>
        </row>
        <row r="1337">
          <cell r="C1337" t="str">
            <v>홍단풍H1.5xR3</v>
          </cell>
          <cell r="G1337">
            <v>24201</v>
          </cell>
          <cell r="I1337">
            <v>7921</v>
          </cell>
          <cell r="K1337">
            <v>16280</v>
          </cell>
          <cell r="M1337">
            <v>0</v>
          </cell>
        </row>
        <row r="1339">
          <cell r="D1339" t="str">
            <v>H2.0xR4</v>
          </cell>
          <cell r="F1339" t="str">
            <v>주당</v>
          </cell>
        </row>
        <row r="1340">
          <cell r="D1340">
            <v>1.1000000000000001</v>
          </cell>
          <cell r="E1340" t="str">
            <v>주</v>
          </cell>
          <cell r="F1340">
            <v>22100</v>
          </cell>
          <cell r="G1340">
            <v>24310</v>
          </cell>
          <cell r="I1340">
            <v>0</v>
          </cell>
          <cell r="J1340">
            <v>22100</v>
          </cell>
          <cell r="K1340">
            <v>24310</v>
          </cell>
          <cell r="M1340">
            <v>0</v>
          </cell>
        </row>
        <row r="1341">
          <cell r="D1341">
            <v>0.11</v>
          </cell>
          <cell r="E1341" t="str">
            <v>인</v>
          </cell>
          <cell r="F1341">
            <v>50321</v>
          </cell>
          <cell r="G1341">
            <v>5535</v>
          </cell>
          <cell r="H1341">
            <v>50321</v>
          </cell>
          <cell r="I1341">
            <v>5535</v>
          </cell>
          <cell r="K1341">
            <v>0</v>
          </cell>
          <cell r="M1341">
            <v>0</v>
          </cell>
        </row>
        <row r="1342">
          <cell r="D1342">
            <v>7.0000000000000007E-2</v>
          </cell>
          <cell r="E1342" t="str">
            <v>인</v>
          </cell>
          <cell r="F1342">
            <v>34098</v>
          </cell>
          <cell r="G1342">
            <v>2386</v>
          </cell>
          <cell r="H1342">
            <v>34098</v>
          </cell>
          <cell r="I1342">
            <v>2386</v>
          </cell>
          <cell r="K1342">
            <v>0</v>
          </cell>
          <cell r="M1342">
            <v>0</v>
          </cell>
        </row>
        <row r="1343">
          <cell r="C1343" t="str">
            <v>홍단풍H2.0xR4</v>
          </cell>
          <cell r="G1343">
            <v>32231</v>
          </cell>
          <cell r="I1343">
            <v>7921</v>
          </cell>
          <cell r="K1343">
            <v>24310</v>
          </cell>
          <cell r="M1343">
            <v>0</v>
          </cell>
        </row>
        <row r="1345">
          <cell r="D1345" t="str">
            <v>H2.0xR4</v>
          </cell>
          <cell r="F1345" t="str">
            <v>주당</v>
          </cell>
        </row>
        <row r="1346">
          <cell r="D1346">
            <v>1.1000000000000001</v>
          </cell>
          <cell r="E1346" t="str">
            <v>주</v>
          </cell>
          <cell r="F1346">
            <v>21000</v>
          </cell>
          <cell r="G1346">
            <v>23100</v>
          </cell>
          <cell r="I1346">
            <v>0</v>
          </cell>
          <cell r="J1346">
            <v>21000</v>
          </cell>
          <cell r="K1346">
            <v>23100</v>
          </cell>
          <cell r="M1346">
            <v>0</v>
          </cell>
        </row>
        <row r="1347">
          <cell r="D1347">
            <v>0.11</v>
          </cell>
          <cell r="E1347" t="str">
            <v>인</v>
          </cell>
          <cell r="F1347">
            <v>50321</v>
          </cell>
          <cell r="G1347">
            <v>5535</v>
          </cell>
          <cell r="H1347">
            <v>50321</v>
          </cell>
          <cell r="I1347">
            <v>5535</v>
          </cell>
          <cell r="K1347">
            <v>0</v>
          </cell>
          <cell r="M1347">
            <v>0</v>
          </cell>
        </row>
        <row r="1348">
          <cell r="D1348">
            <v>7.0000000000000007E-2</v>
          </cell>
          <cell r="E1348" t="str">
            <v>인</v>
          </cell>
          <cell r="F1348">
            <v>34098</v>
          </cell>
          <cell r="G1348">
            <v>2386</v>
          </cell>
          <cell r="H1348">
            <v>34098</v>
          </cell>
          <cell r="I1348">
            <v>2386</v>
          </cell>
          <cell r="K1348">
            <v>0</v>
          </cell>
          <cell r="M1348">
            <v>0</v>
          </cell>
        </row>
        <row r="1349">
          <cell r="C1349" t="str">
            <v>회화나무H2.0xR4</v>
          </cell>
          <cell r="G1349">
            <v>31021</v>
          </cell>
          <cell r="I1349">
            <v>7921</v>
          </cell>
          <cell r="K1349">
            <v>23100</v>
          </cell>
          <cell r="M1349">
            <v>0</v>
          </cell>
        </row>
        <row r="1351">
          <cell r="D1351" t="str">
            <v>H2.5xR5</v>
          </cell>
          <cell r="F1351" t="str">
            <v>주당</v>
          </cell>
        </row>
        <row r="1352">
          <cell r="D1352">
            <v>1.1000000000000001</v>
          </cell>
          <cell r="E1352" t="str">
            <v>주</v>
          </cell>
          <cell r="F1352">
            <v>23100</v>
          </cell>
          <cell r="G1352">
            <v>25410</v>
          </cell>
          <cell r="I1352">
            <v>0</v>
          </cell>
          <cell r="J1352">
            <v>23100</v>
          </cell>
          <cell r="K1352">
            <v>25410</v>
          </cell>
          <cell r="M1352">
            <v>0</v>
          </cell>
        </row>
        <row r="1353">
          <cell r="D1353">
            <v>0.17</v>
          </cell>
          <cell r="E1353" t="str">
            <v>인</v>
          </cell>
          <cell r="F1353">
            <v>50321</v>
          </cell>
          <cell r="G1353">
            <v>8554</v>
          </cell>
          <cell r="H1353">
            <v>50321</v>
          </cell>
          <cell r="I1353">
            <v>8554</v>
          </cell>
          <cell r="K1353">
            <v>0</v>
          </cell>
          <cell r="M1353">
            <v>0</v>
          </cell>
        </row>
        <row r="1354">
          <cell r="D1354">
            <v>0.1</v>
          </cell>
          <cell r="E1354" t="str">
            <v>인</v>
          </cell>
          <cell r="F1354">
            <v>34098</v>
          </cell>
          <cell r="G1354">
            <v>3409</v>
          </cell>
          <cell r="H1354">
            <v>34098</v>
          </cell>
          <cell r="I1354">
            <v>3409</v>
          </cell>
          <cell r="K1354">
            <v>0</v>
          </cell>
          <cell r="M1354">
            <v>0</v>
          </cell>
        </row>
        <row r="1355">
          <cell r="C1355" t="str">
            <v>회화나무H2.5xR5</v>
          </cell>
          <cell r="G1355">
            <v>37373</v>
          </cell>
          <cell r="I1355">
            <v>11963</v>
          </cell>
          <cell r="K1355">
            <v>25410</v>
          </cell>
          <cell r="M1355">
            <v>0</v>
          </cell>
        </row>
        <row r="1357">
          <cell r="D1357" t="str">
            <v>H1.2xW0.5</v>
          </cell>
          <cell r="F1357" t="str">
            <v>주당</v>
          </cell>
        </row>
        <row r="1358">
          <cell r="D1358">
            <v>1.1000000000000001</v>
          </cell>
          <cell r="E1358" t="str">
            <v>주</v>
          </cell>
          <cell r="F1358">
            <v>2500</v>
          </cell>
          <cell r="G1358">
            <v>2750</v>
          </cell>
          <cell r="I1358">
            <v>0</v>
          </cell>
          <cell r="J1358">
            <v>2500</v>
          </cell>
          <cell r="K1358">
            <v>2750</v>
          </cell>
          <cell r="M1358">
            <v>0</v>
          </cell>
        </row>
        <row r="1359">
          <cell r="D1359">
            <v>0.09</v>
          </cell>
          <cell r="E1359" t="str">
            <v>인</v>
          </cell>
          <cell r="F1359">
            <v>50321</v>
          </cell>
          <cell r="G1359">
            <v>4528</v>
          </cell>
          <cell r="H1359">
            <v>50321</v>
          </cell>
          <cell r="I1359">
            <v>4528</v>
          </cell>
          <cell r="K1359">
            <v>0</v>
          </cell>
          <cell r="M1359">
            <v>0</v>
          </cell>
        </row>
        <row r="1360">
          <cell r="D1360">
            <v>0.05</v>
          </cell>
          <cell r="E1360" t="str">
            <v>인</v>
          </cell>
          <cell r="F1360">
            <v>34098</v>
          </cell>
          <cell r="G1360">
            <v>1704</v>
          </cell>
          <cell r="H1360">
            <v>34098</v>
          </cell>
          <cell r="I1360">
            <v>1704</v>
          </cell>
          <cell r="K1360">
            <v>0</v>
          </cell>
          <cell r="M1360">
            <v>0</v>
          </cell>
        </row>
        <row r="1361">
          <cell r="C1361" t="str">
            <v>사철나무H1.2xW0.5</v>
          </cell>
          <cell r="G1361">
            <v>8982</v>
          </cell>
          <cell r="I1361">
            <v>6232</v>
          </cell>
          <cell r="K1361">
            <v>2750</v>
          </cell>
          <cell r="M1361">
            <v>0</v>
          </cell>
        </row>
        <row r="1363">
          <cell r="D1363" t="str">
            <v>H1.2xW1.2</v>
          </cell>
          <cell r="F1363" t="str">
            <v>주당</v>
          </cell>
        </row>
        <row r="1364">
          <cell r="D1364">
            <v>1.1000000000000001</v>
          </cell>
          <cell r="E1364" t="str">
            <v>주</v>
          </cell>
          <cell r="F1364">
            <v>106590</v>
          </cell>
          <cell r="G1364">
            <v>117249</v>
          </cell>
          <cell r="I1364">
            <v>0</v>
          </cell>
          <cell r="J1364">
            <v>106590</v>
          </cell>
          <cell r="K1364">
            <v>117249</v>
          </cell>
          <cell r="M1364">
            <v>0</v>
          </cell>
        </row>
        <row r="1365">
          <cell r="D1365">
            <v>0.09</v>
          </cell>
          <cell r="E1365" t="str">
            <v>인</v>
          </cell>
          <cell r="F1365">
            <v>50321</v>
          </cell>
          <cell r="G1365">
            <v>4528</v>
          </cell>
          <cell r="H1365">
            <v>50321</v>
          </cell>
          <cell r="I1365">
            <v>4528</v>
          </cell>
          <cell r="K1365">
            <v>0</v>
          </cell>
          <cell r="M1365">
            <v>0</v>
          </cell>
        </row>
        <row r="1366">
          <cell r="D1366">
            <v>0.05</v>
          </cell>
          <cell r="E1366" t="str">
            <v>인</v>
          </cell>
          <cell r="F1366">
            <v>34098</v>
          </cell>
          <cell r="G1366">
            <v>1704</v>
          </cell>
          <cell r="H1366">
            <v>34098</v>
          </cell>
          <cell r="I1366">
            <v>1704</v>
          </cell>
          <cell r="K1366">
            <v>0</v>
          </cell>
          <cell r="M1366">
            <v>0</v>
          </cell>
        </row>
        <row r="1367">
          <cell r="C1367" t="str">
            <v>사철나무H1.2xW1.2</v>
          </cell>
          <cell r="G1367">
            <v>123481</v>
          </cell>
          <cell r="I1367">
            <v>6232</v>
          </cell>
          <cell r="K1367">
            <v>117249</v>
          </cell>
          <cell r="M1367">
            <v>0</v>
          </cell>
        </row>
        <row r="1369">
          <cell r="D1369" t="str">
            <v>H2.5xW1.5</v>
          </cell>
          <cell r="F1369" t="str">
            <v>주당</v>
          </cell>
        </row>
        <row r="1370">
          <cell r="D1370">
            <v>1.1000000000000001</v>
          </cell>
          <cell r="E1370" t="str">
            <v>주</v>
          </cell>
          <cell r="F1370">
            <v>150000</v>
          </cell>
          <cell r="G1370">
            <v>165000</v>
          </cell>
          <cell r="I1370">
            <v>0</v>
          </cell>
          <cell r="J1370">
            <v>150000</v>
          </cell>
          <cell r="K1370">
            <v>165000</v>
          </cell>
          <cell r="M1370">
            <v>0</v>
          </cell>
        </row>
        <row r="1371">
          <cell r="D1371">
            <v>0.15</v>
          </cell>
          <cell r="E1371" t="str">
            <v>인</v>
          </cell>
          <cell r="F1371">
            <v>50321</v>
          </cell>
          <cell r="G1371">
            <v>7548</v>
          </cell>
          <cell r="H1371">
            <v>50321</v>
          </cell>
          <cell r="I1371">
            <v>7548</v>
          </cell>
          <cell r="K1371">
            <v>0</v>
          </cell>
          <cell r="M1371">
            <v>0</v>
          </cell>
        </row>
        <row r="1372">
          <cell r="D1372">
            <v>0.12</v>
          </cell>
          <cell r="E1372" t="str">
            <v>인</v>
          </cell>
          <cell r="F1372">
            <v>34098</v>
          </cell>
          <cell r="G1372">
            <v>4091</v>
          </cell>
          <cell r="H1372">
            <v>34098</v>
          </cell>
          <cell r="I1372">
            <v>4091</v>
          </cell>
          <cell r="K1372">
            <v>0</v>
          </cell>
          <cell r="M1372">
            <v>0</v>
          </cell>
        </row>
        <row r="1373">
          <cell r="C1373" t="str">
            <v>사철나무H2.5xW1.5</v>
          </cell>
          <cell r="G1373">
            <v>176639</v>
          </cell>
          <cell r="I1373">
            <v>11639</v>
          </cell>
          <cell r="K1373">
            <v>165000</v>
          </cell>
          <cell r="M1373">
            <v>0</v>
          </cell>
        </row>
        <row r="1375">
          <cell r="D1375" t="str">
            <v>H1.5xW1.0</v>
          </cell>
          <cell r="F1375" t="str">
            <v>주당</v>
          </cell>
        </row>
        <row r="1376">
          <cell r="D1376">
            <v>1.1000000000000001</v>
          </cell>
          <cell r="E1376" t="str">
            <v>주</v>
          </cell>
          <cell r="F1376">
            <v>4000</v>
          </cell>
          <cell r="G1376">
            <v>4400</v>
          </cell>
          <cell r="I1376">
            <v>0</v>
          </cell>
          <cell r="J1376">
            <v>4000</v>
          </cell>
          <cell r="K1376">
            <v>4400</v>
          </cell>
          <cell r="M1376">
            <v>0</v>
          </cell>
        </row>
        <row r="1377">
          <cell r="D1377">
            <v>0.09</v>
          </cell>
          <cell r="E1377" t="str">
            <v>인</v>
          </cell>
          <cell r="F1377">
            <v>50321</v>
          </cell>
          <cell r="G1377">
            <v>4528</v>
          </cell>
          <cell r="H1377">
            <v>50321</v>
          </cell>
          <cell r="I1377">
            <v>4528</v>
          </cell>
          <cell r="K1377">
            <v>0</v>
          </cell>
          <cell r="M1377">
            <v>0</v>
          </cell>
        </row>
        <row r="1378">
          <cell r="D1378">
            <v>0.05</v>
          </cell>
          <cell r="E1378" t="str">
            <v>인</v>
          </cell>
          <cell r="F1378">
            <v>34098</v>
          </cell>
          <cell r="G1378">
            <v>1704</v>
          </cell>
          <cell r="H1378">
            <v>34098</v>
          </cell>
          <cell r="I1378">
            <v>1704</v>
          </cell>
          <cell r="K1378">
            <v>0</v>
          </cell>
          <cell r="M1378">
            <v>0</v>
          </cell>
        </row>
        <row r="1379">
          <cell r="C1379" t="str">
            <v>개나리H1.5xW1.0</v>
          </cell>
          <cell r="G1379">
            <v>10632</v>
          </cell>
          <cell r="I1379">
            <v>6232</v>
          </cell>
          <cell r="K1379">
            <v>4400</v>
          </cell>
          <cell r="M1379">
            <v>0</v>
          </cell>
        </row>
        <row r="1381">
          <cell r="D1381" t="str">
            <v>H1.0xW0.5</v>
          </cell>
          <cell r="F1381" t="str">
            <v>주당</v>
          </cell>
        </row>
        <row r="1382">
          <cell r="D1382">
            <v>1.1000000000000001</v>
          </cell>
          <cell r="E1382" t="str">
            <v>주</v>
          </cell>
          <cell r="F1382">
            <v>2600</v>
          </cell>
          <cell r="G1382">
            <v>2860</v>
          </cell>
          <cell r="I1382">
            <v>0</v>
          </cell>
          <cell r="J1382">
            <v>2600</v>
          </cell>
          <cell r="K1382">
            <v>2860</v>
          </cell>
          <cell r="M1382">
            <v>0</v>
          </cell>
        </row>
        <row r="1383">
          <cell r="D1383">
            <v>0.05</v>
          </cell>
          <cell r="E1383" t="str">
            <v>인</v>
          </cell>
          <cell r="F1383">
            <v>50321</v>
          </cell>
          <cell r="G1383">
            <v>2516</v>
          </cell>
          <cell r="H1383">
            <v>50321</v>
          </cell>
          <cell r="I1383">
            <v>2516</v>
          </cell>
          <cell r="K1383">
            <v>0</v>
          </cell>
          <cell r="M1383">
            <v>0</v>
          </cell>
        </row>
        <row r="1384">
          <cell r="D1384">
            <v>0.03</v>
          </cell>
          <cell r="E1384" t="str">
            <v>인</v>
          </cell>
          <cell r="F1384">
            <v>34098</v>
          </cell>
          <cell r="G1384">
            <v>1022</v>
          </cell>
          <cell r="H1384">
            <v>34098</v>
          </cell>
          <cell r="I1384">
            <v>1022</v>
          </cell>
          <cell r="K1384">
            <v>0</v>
          </cell>
          <cell r="M1384">
            <v>0</v>
          </cell>
        </row>
        <row r="1385">
          <cell r="C1385" t="str">
            <v>무궁화H1.0xW0.5</v>
          </cell>
          <cell r="G1385">
            <v>6398</v>
          </cell>
          <cell r="I1385">
            <v>3538</v>
          </cell>
          <cell r="K1385">
            <v>2860</v>
          </cell>
          <cell r="M1385">
            <v>0</v>
          </cell>
        </row>
        <row r="1387">
          <cell r="D1387" t="str">
            <v>H2.0xW1.0</v>
          </cell>
          <cell r="F1387" t="str">
            <v>주당</v>
          </cell>
        </row>
        <row r="1388">
          <cell r="D1388">
            <v>1.1000000000000001</v>
          </cell>
          <cell r="E1388" t="str">
            <v>주</v>
          </cell>
          <cell r="F1388">
            <v>11500</v>
          </cell>
          <cell r="G1388">
            <v>12650</v>
          </cell>
          <cell r="I1388">
            <v>0</v>
          </cell>
          <cell r="J1388">
            <v>11500</v>
          </cell>
          <cell r="K1388">
            <v>12650</v>
          </cell>
          <cell r="M1388">
            <v>0</v>
          </cell>
        </row>
        <row r="1389">
          <cell r="D1389">
            <v>0.11</v>
          </cell>
          <cell r="E1389" t="str">
            <v>인</v>
          </cell>
          <cell r="F1389">
            <v>50321</v>
          </cell>
          <cell r="G1389">
            <v>5535</v>
          </cell>
          <cell r="H1389">
            <v>50321</v>
          </cell>
          <cell r="I1389">
            <v>5535</v>
          </cell>
          <cell r="K1389">
            <v>0</v>
          </cell>
          <cell r="M1389">
            <v>0</v>
          </cell>
        </row>
        <row r="1390">
          <cell r="D1390">
            <v>0.09</v>
          </cell>
          <cell r="E1390" t="str">
            <v>인</v>
          </cell>
          <cell r="F1390">
            <v>34098</v>
          </cell>
          <cell r="G1390">
            <v>3068</v>
          </cell>
          <cell r="H1390">
            <v>34098</v>
          </cell>
          <cell r="I1390">
            <v>3068</v>
          </cell>
          <cell r="K1390">
            <v>0</v>
          </cell>
          <cell r="M1390">
            <v>0</v>
          </cell>
        </row>
        <row r="1391">
          <cell r="C1391" t="str">
            <v>무궁화H2.0xW1.0</v>
          </cell>
          <cell r="G1391">
            <v>21253</v>
          </cell>
          <cell r="I1391">
            <v>8603</v>
          </cell>
          <cell r="K1391">
            <v>12650</v>
          </cell>
          <cell r="M1391">
            <v>0</v>
          </cell>
        </row>
        <row r="1393">
          <cell r="D1393" t="str">
            <v>H1.5xR3</v>
          </cell>
          <cell r="F1393" t="str">
            <v>주당</v>
          </cell>
        </row>
        <row r="1394">
          <cell r="D1394">
            <v>1.1000000000000001</v>
          </cell>
          <cell r="E1394" t="str">
            <v>주</v>
          </cell>
          <cell r="F1394">
            <v>9400</v>
          </cell>
          <cell r="G1394">
            <v>10340</v>
          </cell>
          <cell r="I1394">
            <v>0</v>
          </cell>
          <cell r="J1394">
            <v>9400</v>
          </cell>
          <cell r="K1394">
            <v>10340</v>
          </cell>
          <cell r="M1394">
            <v>0</v>
          </cell>
        </row>
        <row r="1395">
          <cell r="D1395">
            <v>0.11</v>
          </cell>
          <cell r="E1395" t="str">
            <v>인</v>
          </cell>
          <cell r="F1395">
            <v>50321</v>
          </cell>
          <cell r="G1395">
            <v>5535</v>
          </cell>
          <cell r="H1395">
            <v>50321</v>
          </cell>
          <cell r="I1395">
            <v>5535</v>
          </cell>
          <cell r="K1395">
            <v>0</v>
          </cell>
          <cell r="M1395">
            <v>0</v>
          </cell>
        </row>
        <row r="1396">
          <cell r="D1396">
            <v>7.0000000000000007E-2</v>
          </cell>
          <cell r="E1396" t="str">
            <v>인</v>
          </cell>
          <cell r="F1396">
            <v>34098</v>
          </cell>
          <cell r="G1396">
            <v>2386</v>
          </cell>
          <cell r="H1396">
            <v>34098</v>
          </cell>
          <cell r="I1396">
            <v>2386</v>
          </cell>
          <cell r="K1396">
            <v>0</v>
          </cell>
          <cell r="M1396">
            <v>0</v>
          </cell>
        </row>
        <row r="1397">
          <cell r="C1397" t="str">
            <v>보리수나무H1.5xR3</v>
          </cell>
          <cell r="G1397">
            <v>18261</v>
          </cell>
          <cell r="I1397">
            <v>7921</v>
          </cell>
          <cell r="K1397">
            <v>10340</v>
          </cell>
          <cell r="M1397">
            <v>0</v>
          </cell>
        </row>
        <row r="1399">
          <cell r="D1399" t="str">
            <v>H2.0xR5</v>
          </cell>
          <cell r="F1399" t="str">
            <v>주당</v>
          </cell>
        </row>
        <row r="1400">
          <cell r="D1400">
            <v>1.1000000000000001</v>
          </cell>
          <cell r="E1400" t="str">
            <v>주</v>
          </cell>
          <cell r="F1400">
            <v>31000</v>
          </cell>
          <cell r="G1400">
            <v>34100</v>
          </cell>
          <cell r="I1400">
            <v>0</v>
          </cell>
          <cell r="J1400">
            <v>31000</v>
          </cell>
          <cell r="K1400">
            <v>34100</v>
          </cell>
          <cell r="M1400">
            <v>0</v>
          </cell>
        </row>
        <row r="1401">
          <cell r="D1401">
            <v>0.17</v>
          </cell>
          <cell r="E1401" t="str">
            <v>인</v>
          </cell>
          <cell r="F1401">
            <v>50321</v>
          </cell>
          <cell r="G1401">
            <v>8554</v>
          </cell>
          <cell r="H1401">
            <v>50321</v>
          </cell>
          <cell r="I1401">
            <v>8554</v>
          </cell>
          <cell r="K1401">
            <v>0</v>
          </cell>
          <cell r="M1401">
            <v>0</v>
          </cell>
        </row>
        <row r="1402">
          <cell r="D1402">
            <v>0.1</v>
          </cell>
          <cell r="E1402" t="str">
            <v>인</v>
          </cell>
          <cell r="F1402">
            <v>34098</v>
          </cell>
          <cell r="G1402">
            <v>3409</v>
          </cell>
          <cell r="H1402">
            <v>34098</v>
          </cell>
          <cell r="I1402">
            <v>3409</v>
          </cell>
          <cell r="K1402">
            <v>0</v>
          </cell>
          <cell r="M1402">
            <v>0</v>
          </cell>
        </row>
        <row r="1403">
          <cell r="C1403" t="str">
            <v>보리수나무H2.0xR5</v>
          </cell>
          <cell r="G1403">
            <v>46063</v>
          </cell>
          <cell r="I1403">
            <v>11963</v>
          </cell>
          <cell r="K1403">
            <v>34100</v>
          </cell>
          <cell r="M1403">
            <v>0</v>
          </cell>
        </row>
        <row r="1405">
          <cell r="D1405" t="str">
            <v>H1.5xW0.6</v>
          </cell>
          <cell r="F1405" t="str">
            <v>주당</v>
          </cell>
        </row>
        <row r="1406">
          <cell r="D1406">
            <v>1.1000000000000001</v>
          </cell>
          <cell r="E1406" t="str">
            <v>주</v>
          </cell>
          <cell r="F1406">
            <v>5800</v>
          </cell>
          <cell r="G1406">
            <v>6380</v>
          </cell>
          <cell r="I1406">
            <v>0</v>
          </cell>
          <cell r="J1406">
            <v>5800</v>
          </cell>
          <cell r="K1406">
            <v>6380</v>
          </cell>
          <cell r="M1406">
            <v>0</v>
          </cell>
        </row>
        <row r="1407">
          <cell r="D1407">
            <v>0.09</v>
          </cell>
          <cell r="E1407" t="str">
            <v>인</v>
          </cell>
          <cell r="F1407">
            <v>50321</v>
          </cell>
          <cell r="G1407">
            <v>4528</v>
          </cell>
          <cell r="H1407">
            <v>50321</v>
          </cell>
          <cell r="I1407">
            <v>4528</v>
          </cell>
          <cell r="K1407">
            <v>0</v>
          </cell>
          <cell r="M1407">
            <v>0</v>
          </cell>
        </row>
        <row r="1408">
          <cell r="D1408">
            <v>0.05</v>
          </cell>
          <cell r="E1408" t="str">
            <v>인</v>
          </cell>
          <cell r="F1408">
            <v>34098</v>
          </cell>
          <cell r="G1408">
            <v>1704</v>
          </cell>
          <cell r="H1408">
            <v>34098</v>
          </cell>
          <cell r="I1408">
            <v>1704</v>
          </cell>
          <cell r="K1408">
            <v>0</v>
          </cell>
          <cell r="M1408">
            <v>0</v>
          </cell>
        </row>
        <row r="1409">
          <cell r="C1409" t="str">
            <v>수수꽃다리H1.5xW0.6</v>
          </cell>
          <cell r="G1409">
            <v>12612</v>
          </cell>
          <cell r="I1409">
            <v>6232</v>
          </cell>
          <cell r="K1409">
            <v>6380</v>
          </cell>
          <cell r="M1409">
            <v>0</v>
          </cell>
        </row>
        <row r="1411">
          <cell r="D1411" t="str">
            <v>H2.5xW1.5</v>
          </cell>
          <cell r="F1411" t="str">
            <v>주당</v>
          </cell>
        </row>
        <row r="1412">
          <cell r="D1412">
            <v>1.1000000000000001</v>
          </cell>
          <cell r="E1412" t="str">
            <v>주</v>
          </cell>
          <cell r="F1412">
            <v>28500</v>
          </cell>
          <cell r="G1412">
            <v>31350</v>
          </cell>
          <cell r="I1412">
            <v>0</v>
          </cell>
          <cell r="J1412">
            <v>28500</v>
          </cell>
          <cell r="K1412">
            <v>31350</v>
          </cell>
          <cell r="M1412">
            <v>0</v>
          </cell>
        </row>
        <row r="1413">
          <cell r="D1413">
            <v>0.15</v>
          </cell>
          <cell r="E1413" t="str">
            <v>인</v>
          </cell>
          <cell r="F1413">
            <v>50321</v>
          </cell>
          <cell r="G1413">
            <v>7548</v>
          </cell>
          <cell r="H1413">
            <v>50321</v>
          </cell>
          <cell r="I1413">
            <v>7548</v>
          </cell>
          <cell r="K1413">
            <v>0</v>
          </cell>
          <cell r="M1413">
            <v>0</v>
          </cell>
        </row>
        <row r="1414">
          <cell r="D1414">
            <v>0.12</v>
          </cell>
          <cell r="E1414" t="str">
            <v>인</v>
          </cell>
          <cell r="F1414">
            <v>34098</v>
          </cell>
          <cell r="G1414">
            <v>4091</v>
          </cell>
          <cell r="H1414">
            <v>34098</v>
          </cell>
          <cell r="I1414">
            <v>4091</v>
          </cell>
          <cell r="K1414">
            <v>0</v>
          </cell>
          <cell r="M1414">
            <v>0</v>
          </cell>
        </row>
        <row r="1415">
          <cell r="C1415" t="str">
            <v>수수꽃다리H2.5xW1.5</v>
          </cell>
          <cell r="G1415">
            <v>42989</v>
          </cell>
          <cell r="I1415">
            <v>11639</v>
          </cell>
          <cell r="K1415">
            <v>31350</v>
          </cell>
          <cell r="M1415">
            <v>0</v>
          </cell>
        </row>
        <row r="1417">
          <cell r="D1417" t="str">
            <v>H1.2xW0.5</v>
          </cell>
          <cell r="F1417" t="str">
            <v>주당</v>
          </cell>
        </row>
        <row r="1418">
          <cell r="D1418">
            <v>1.1000000000000001</v>
          </cell>
          <cell r="E1418" t="str">
            <v>주</v>
          </cell>
          <cell r="F1418">
            <v>8000</v>
          </cell>
          <cell r="G1418">
            <v>8800</v>
          </cell>
          <cell r="I1418">
            <v>0</v>
          </cell>
          <cell r="J1418">
            <v>8000</v>
          </cell>
          <cell r="K1418">
            <v>8800</v>
          </cell>
          <cell r="M1418">
            <v>0</v>
          </cell>
        </row>
        <row r="1419">
          <cell r="D1419">
            <v>0.09</v>
          </cell>
          <cell r="E1419" t="str">
            <v>인</v>
          </cell>
          <cell r="F1419">
            <v>50321</v>
          </cell>
          <cell r="G1419">
            <v>4528</v>
          </cell>
          <cell r="H1419">
            <v>50321</v>
          </cell>
          <cell r="I1419">
            <v>4528</v>
          </cell>
          <cell r="K1419">
            <v>0</v>
          </cell>
          <cell r="M1419">
            <v>0</v>
          </cell>
        </row>
        <row r="1420">
          <cell r="D1420">
            <v>0.05</v>
          </cell>
          <cell r="E1420" t="str">
            <v>인</v>
          </cell>
          <cell r="F1420">
            <v>34098</v>
          </cell>
          <cell r="G1420">
            <v>1704</v>
          </cell>
          <cell r="H1420">
            <v>34098</v>
          </cell>
          <cell r="I1420">
            <v>1704</v>
          </cell>
          <cell r="K1420">
            <v>0</v>
          </cell>
          <cell r="M1420">
            <v>0</v>
          </cell>
        </row>
        <row r="1421">
          <cell r="C1421" t="str">
            <v>앵도나무H1.2xW0.5</v>
          </cell>
          <cell r="G1421">
            <v>15032</v>
          </cell>
          <cell r="I1421">
            <v>6232</v>
          </cell>
          <cell r="K1421">
            <v>8800</v>
          </cell>
          <cell r="M1421">
            <v>0</v>
          </cell>
        </row>
        <row r="1423">
          <cell r="D1423" t="str">
            <v>H1.2xW0.5</v>
          </cell>
          <cell r="F1423" t="str">
            <v>주당</v>
          </cell>
        </row>
        <row r="1424">
          <cell r="D1424">
            <v>1.1000000000000001</v>
          </cell>
          <cell r="E1424" t="str">
            <v>주</v>
          </cell>
          <cell r="F1424">
            <v>9500</v>
          </cell>
          <cell r="G1424">
            <v>10450</v>
          </cell>
          <cell r="I1424">
            <v>0</v>
          </cell>
          <cell r="J1424">
            <v>9500</v>
          </cell>
          <cell r="K1424">
            <v>10450</v>
          </cell>
          <cell r="M1424">
            <v>0</v>
          </cell>
        </row>
        <row r="1425">
          <cell r="D1425">
            <v>0.09</v>
          </cell>
          <cell r="E1425" t="str">
            <v>인</v>
          </cell>
          <cell r="F1425">
            <v>50321</v>
          </cell>
          <cell r="G1425">
            <v>4528</v>
          </cell>
          <cell r="H1425">
            <v>50321</v>
          </cell>
          <cell r="I1425">
            <v>4528</v>
          </cell>
          <cell r="K1425">
            <v>0</v>
          </cell>
          <cell r="M1425">
            <v>0</v>
          </cell>
        </row>
        <row r="1426">
          <cell r="D1426">
            <v>0.05</v>
          </cell>
          <cell r="E1426" t="str">
            <v>인</v>
          </cell>
          <cell r="F1426">
            <v>34098</v>
          </cell>
          <cell r="G1426">
            <v>1704</v>
          </cell>
          <cell r="H1426">
            <v>34098</v>
          </cell>
          <cell r="I1426">
            <v>1704</v>
          </cell>
          <cell r="K1426">
            <v>0</v>
          </cell>
          <cell r="M1426">
            <v>0</v>
          </cell>
        </row>
        <row r="1427">
          <cell r="C1427" t="str">
            <v>화살나무H1.2xW0.5</v>
          </cell>
          <cell r="G1427">
            <v>16682</v>
          </cell>
          <cell r="I1427">
            <v>6232</v>
          </cell>
          <cell r="K1427">
            <v>10450</v>
          </cell>
          <cell r="M1427">
            <v>0</v>
          </cell>
        </row>
        <row r="1429">
          <cell r="D1429" t="str">
            <v>H1.5xW0.5</v>
          </cell>
          <cell r="F1429" t="str">
            <v>주당</v>
          </cell>
        </row>
        <row r="1430">
          <cell r="D1430">
            <v>1.1000000000000001</v>
          </cell>
          <cell r="E1430" t="str">
            <v>주</v>
          </cell>
          <cell r="F1430">
            <v>11200</v>
          </cell>
          <cell r="G1430">
            <v>12320</v>
          </cell>
          <cell r="I1430">
            <v>0</v>
          </cell>
          <cell r="J1430">
            <v>11200</v>
          </cell>
          <cell r="K1430">
            <v>12320</v>
          </cell>
          <cell r="M1430">
            <v>0</v>
          </cell>
        </row>
        <row r="1431">
          <cell r="D1431">
            <v>0.09</v>
          </cell>
          <cell r="E1431" t="str">
            <v>인</v>
          </cell>
          <cell r="F1431">
            <v>50321</v>
          </cell>
          <cell r="G1431">
            <v>4528</v>
          </cell>
          <cell r="H1431">
            <v>50321</v>
          </cell>
          <cell r="I1431">
            <v>4528</v>
          </cell>
          <cell r="K1431">
            <v>0</v>
          </cell>
          <cell r="M1431">
            <v>0</v>
          </cell>
        </row>
        <row r="1432">
          <cell r="D1432">
            <v>0.05</v>
          </cell>
          <cell r="E1432" t="str">
            <v>인</v>
          </cell>
          <cell r="F1432">
            <v>34098</v>
          </cell>
          <cell r="G1432">
            <v>1704</v>
          </cell>
          <cell r="H1432">
            <v>34098</v>
          </cell>
          <cell r="I1432">
            <v>1704</v>
          </cell>
          <cell r="K1432">
            <v>0</v>
          </cell>
          <cell r="M1432">
            <v>0</v>
          </cell>
        </row>
        <row r="1433">
          <cell r="C1433" t="str">
            <v>화살나무H1.5xW0.5</v>
          </cell>
          <cell r="G1433">
            <v>18552</v>
          </cell>
          <cell r="I1433">
            <v>6232</v>
          </cell>
          <cell r="K1433">
            <v>12320</v>
          </cell>
          <cell r="M1433">
            <v>0</v>
          </cell>
        </row>
        <row r="1435">
          <cell r="D1435" t="str">
            <v>H1.5xW1.0</v>
          </cell>
          <cell r="F1435" t="str">
            <v>주당</v>
          </cell>
        </row>
        <row r="1436">
          <cell r="D1436">
            <v>1.1000000000000001</v>
          </cell>
          <cell r="E1436" t="str">
            <v>주</v>
          </cell>
          <cell r="F1436">
            <v>16500</v>
          </cell>
          <cell r="G1436">
            <v>18150</v>
          </cell>
          <cell r="I1436">
            <v>0</v>
          </cell>
          <cell r="J1436">
            <v>16500</v>
          </cell>
          <cell r="K1436">
            <v>18150</v>
          </cell>
          <cell r="M1436">
            <v>0</v>
          </cell>
        </row>
        <row r="1437">
          <cell r="D1437">
            <v>0.09</v>
          </cell>
          <cell r="E1437" t="str">
            <v>인</v>
          </cell>
          <cell r="F1437">
            <v>50321</v>
          </cell>
          <cell r="G1437">
            <v>4528</v>
          </cell>
          <cell r="H1437">
            <v>50321</v>
          </cell>
          <cell r="I1437">
            <v>4528</v>
          </cell>
          <cell r="K1437">
            <v>0</v>
          </cell>
          <cell r="M1437">
            <v>0</v>
          </cell>
        </row>
        <row r="1438">
          <cell r="D1438">
            <v>0.05</v>
          </cell>
          <cell r="E1438" t="str">
            <v>인</v>
          </cell>
          <cell r="F1438">
            <v>34098</v>
          </cell>
          <cell r="G1438">
            <v>1704</v>
          </cell>
          <cell r="H1438">
            <v>34098</v>
          </cell>
          <cell r="I1438">
            <v>1704</v>
          </cell>
          <cell r="K1438">
            <v>0</v>
          </cell>
          <cell r="M1438">
            <v>0</v>
          </cell>
        </row>
        <row r="1439">
          <cell r="C1439" t="str">
            <v>화살나무H1.5xW1.0</v>
          </cell>
          <cell r="G1439">
            <v>24382</v>
          </cell>
          <cell r="I1439">
            <v>6232</v>
          </cell>
          <cell r="K1439">
            <v>18150</v>
          </cell>
          <cell r="M1439">
            <v>0</v>
          </cell>
        </row>
        <row r="1441">
          <cell r="D1441" t="str">
            <v>H2.0xW1.0</v>
          </cell>
          <cell r="F1441" t="str">
            <v>주당</v>
          </cell>
        </row>
        <row r="1442">
          <cell r="D1442">
            <v>1.1000000000000001</v>
          </cell>
          <cell r="E1442" t="str">
            <v>주</v>
          </cell>
          <cell r="F1442">
            <v>31500</v>
          </cell>
          <cell r="G1442">
            <v>34650</v>
          </cell>
          <cell r="I1442">
            <v>0</v>
          </cell>
          <cell r="J1442">
            <v>31500</v>
          </cell>
          <cell r="K1442">
            <v>34650</v>
          </cell>
          <cell r="M1442">
            <v>0</v>
          </cell>
        </row>
        <row r="1443">
          <cell r="D1443">
            <v>0.11</v>
          </cell>
          <cell r="E1443" t="str">
            <v>인</v>
          </cell>
          <cell r="F1443">
            <v>50321</v>
          </cell>
          <cell r="G1443">
            <v>5535</v>
          </cell>
          <cell r="H1443">
            <v>50321</v>
          </cell>
          <cell r="I1443">
            <v>5535</v>
          </cell>
          <cell r="K1443">
            <v>0</v>
          </cell>
          <cell r="M1443">
            <v>0</v>
          </cell>
        </row>
        <row r="1444">
          <cell r="D1444">
            <v>0.09</v>
          </cell>
          <cell r="E1444" t="str">
            <v>인</v>
          </cell>
          <cell r="F1444">
            <v>34098</v>
          </cell>
          <cell r="G1444">
            <v>3068</v>
          </cell>
          <cell r="H1444">
            <v>34098</v>
          </cell>
          <cell r="I1444">
            <v>3068</v>
          </cell>
          <cell r="K1444">
            <v>0</v>
          </cell>
          <cell r="M1444">
            <v>0</v>
          </cell>
        </row>
        <row r="1445">
          <cell r="C1445" t="str">
            <v>화살나무H2.0xW1.0</v>
          </cell>
          <cell r="G1445">
            <v>43253</v>
          </cell>
          <cell r="I1445">
            <v>8603</v>
          </cell>
          <cell r="K1445">
            <v>34650</v>
          </cell>
          <cell r="M1445">
            <v>0</v>
          </cell>
        </row>
        <row r="1447">
          <cell r="D1447" t="str">
            <v>삼발이소형</v>
          </cell>
          <cell r="F1447" t="str">
            <v>주당</v>
          </cell>
        </row>
        <row r="1448">
          <cell r="D1448">
            <v>4</v>
          </cell>
          <cell r="E1448" t="str">
            <v>본</v>
          </cell>
          <cell r="F1448">
            <v>1000</v>
          </cell>
          <cell r="G1448">
            <v>4000</v>
          </cell>
          <cell r="I1448">
            <v>0</v>
          </cell>
          <cell r="J1448">
            <v>1000</v>
          </cell>
          <cell r="K1448">
            <v>4000</v>
          </cell>
          <cell r="M1448">
            <v>0</v>
          </cell>
        </row>
        <row r="1449">
          <cell r="D1449">
            <v>3</v>
          </cell>
          <cell r="E1449" t="str">
            <v>M</v>
          </cell>
          <cell r="F1449">
            <v>100</v>
          </cell>
          <cell r="G1449">
            <v>300</v>
          </cell>
          <cell r="I1449">
            <v>0</v>
          </cell>
          <cell r="J1449">
            <v>100</v>
          </cell>
          <cell r="K1449">
            <v>300</v>
          </cell>
          <cell r="M1449">
            <v>0</v>
          </cell>
        </row>
        <row r="1450">
          <cell r="D1450">
            <v>3</v>
          </cell>
          <cell r="E1450" t="str">
            <v>M</v>
          </cell>
          <cell r="F1450">
            <v>94</v>
          </cell>
          <cell r="G1450">
            <v>282</v>
          </cell>
          <cell r="I1450">
            <v>0</v>
          </cell>
          <cell r="J1450">
            <v>94</v>
          </cell>
          <cell r="K1450">
            <v>282</v>
          </cell>
          <cell r="M1450">
            <v>0</v>
          </cell>
        </row>
        <row r="1451">
          <cell r="D1451">
            <v>0.06</v>
          </cell>
          <cell r="E1451" t="str">
            <v>M2</v>
          </cell>
          <cell r="F1451">
            <v>7200</v>
          </cell>
          <cell r="G1451">
            <v>432</v>
          </cell>
          <cell r="I1451">
            <v>0</v>
          </cell>
          <cell r="J1451">
            <v>7200</v>
          </cell>
          <cell r="K1451">
            <v>432</v>
          </cell>
          <cell r="M1451">
            <v>0</v>
          </cell>
        </row>
        <row r="1452">
          <cell r="D1452">
            <v>0.01</v>
          </cell>
          <cell r="E1452" t="str">
            <v>KG</v>
          </cell>
          <cell r="F1452">
            <v>568</v>
          </cell>
          <cell r="G1452">
            <v>5</v>
          </cell>
          <cell r="I1452">
            <v>0</v>
          </cell>
          <cell r="J1452">
            <v>568</v>
          </cell>
          <cell r="K1452">
            <v>5</v>
          </cell>
          <cell r="M1452">
            <v>0</v>
          </cell>
        </row>
        <row r="1453">
          <cell r="D1453">
            <v>0.16</v>
          </cell>
          <cell r="E1453" t="str">
            <v>KG</v>
          </cell>
          <cell r="F1453">
            <v>500</v>
          </cell>
          <cell r="G1453">
            <v>80</v>
          </cell>
          <cell r="I1453">
            <v>0</v>
          </cell>
          <cell r="J1453">
            <v>500</v>
          </cell>
          <cell r="K1453">
            <v>80</v>
          </cell>
          <cell r="M1453">
            <v>0</v>
          </cell>
        </row>
        <row r="1454">
          <cell r="D1454">
            <v>6.3</v>
          </cell>
          <cell r="E1454" t="str">
            <v>M</v>
          </cell>
          <cell r="F1454">
            <v>188</v>
          </cell>
          <cell r="G1454">
            <v>1184</v>
          </cell>
          <cell r="H1454">
            <v>188</v>
          </cell>
          <cell r="I1454">
            <v>1184</v>
          </cell>
          <cell r="K1454">
            <v>0</v>
          </cell>
          <cell r="M1454">
            <v>0</v>
          </cell>
        </row>
        <row r="1455">
          <cell r="D1455">
            <v>6.3</v>
          </cell>
          <cell r="E1455" t="str">
            <v>M</v>
          </cell>
          <cell r="F1455">
            <v>188</v>
          </cell>
          <cell r="G1455">
            <v>1184</v>
          </cell>
          <cell r="H1455">
            <v>188</v>
          </cell>
          <cell r="I1455">
            <v>1184</v>
          </cell>
          <cell r="K1455">
            <v>0</v>
          </cell>
          <cell r="M1455">
            <v>0</v>
          </cell>
        </row>
        <row r="1456">
          <cell r="C1456" t="str">
            <v>지주목삼발이소형</v>
          </cell>
          <cell r="G1456">
            <v>7467</v>
          </cell>
          <cell r="I1456">
            <v>2368</v>
          </cell>
          <cell r="K1456">
            <v>5099</v>
          </cell>
          <cell r="M1456">
            <v>0</v>
          </cell>
        </row>
        <row r="1458">
          <cell r="D1458" t="str">
            <v>삼발이대형</v>
          </cell>
          <cell r="F1458" t="str">
            <v>주당</v>
          </cell>
        </row>
        <row r="1459">
          <cell r="D1459">
            <v>4</v>
          </cell>
          <cell r="E1459" t="str">
            <v>본</v>
          </cell>
          <cell r="F1459">
            <v>1900</v>
          </cell>
          <cell r="G1459">
            <v>7600</v>
          </cell>
          <cell r="I1459">
            <v>0</v>
          </cell>
          <cell r="J1459">
            <v>1900</v>
          </cell>
          <cell r="K1459">
            <v>7600</v>
          </cell>
          <cell r="M1459">
            <v>0</v>
          </cell>
        </row>
        <row r="1460">
          <cell r="D1460">
            <v>6.7</v>
          </cell>
          <cell r="E1460" t="str">
            <v>M</v>
          </cell>
          <cell r="F1460">
            <v>100</v>
          </cell>
          <cell r="G1460">
            <v>670</v>
          </cell>
          <cell r="I1460">
            <v>0</v>
          </cell>
          <cell r="J1460">
            <v>100</v>
          </cell>
          <cell r="K1460">
            <v>670</v>
          </cell>
          <cell r="M1460">
            <v>0</v>
          </cell>
        </row>
        <row r="1461">
          <cell r="D1461">
            <v>6.7</v>
          </cell>
          <cell r="E1461" t="str">
            <v>M</v>
          </cell>
          <cell r="F1461">
            <v>94</v>
          </cell>
          <cell r="G1461">
            <v>629</v>
          </cell>
          <cell r="I1461">
            <v>0</v>
          </cell>
          <cell r="J1461">
            <v>94</v>
          </cell>
          <cell r="K1461">
            <v>629</v>
          </cell>
          <cell r="M1461">
            <v>0</v>
          </cell>
        </row>
        <row r="1462">
          <cell r="D1462">
            <v>0.08</v>
          </cell>
          <cell r="E1462" t="str">
            <v>M2</v>
          </cell>
          <cell r="F1462">
            <v>7200</v>
          </cell>
          <cell r="G1462">
            <v>576</v>
          </cell>
          <cell r="I1462">
            <v>0</v>
          </cell>
          <cell r="J1462">
            <v>7200</v>
          </cell>
          <cell r="K1462">
            <v>576</v>
          </cell>
          <cell r="M1462">
            <v>0</v>
          </cell>
        </row>
        <row r="1463">
          <cell r="D1463">
            <v>0.02</v>
          </cell>
          <cell r="E1463" t="str">
            <v>KG</v>
          </cell>
          <cell r="F1463">
            <v>568</v>
          </cell>
          <cell r="G1463">
            <v>11</v>
          </cell>
          <cell r="I1463">
            <v>0</v>
          </cell>
          <cell r="J1463">
            <v>568</v>
          </cell>
          <cell r="K1463">
            <v>11</v>
          </cell>
          <cell r="M1463">
            <v>0</v>
          </cell>
        </row>
        <row r="1464">
          <cell r="D1464">
            <v>0.22</v>
          </cell>
          <cell r="E1464" t="str">
            <v>KG</v>
          </cell>
          <cell r="F1464">
            <v>500</v>
          </cell>
          <cell r="G1464">
            <v>110</v>
          </cell>
          <cell r="I1464">
            <v>0</v>
          </cell>
          <cell r="J1464">
            <v>500</v>
          </cell>
          <cell r="K1464">
            <v>110</v>
          </cell>
          <cell r="M1464">
            <v>0</v>
          </cell>
        </row>
        <row r="1465">
          <cell r="D1465">
            <v>9.3000000000000007</v>
          </cell>
          <cell r="E1465" t="str">
            <v>M</v>
          </cell>
          <cell r="F1465">
            <v>188</v>
          </cell>
          <cell r="G1465">
            <v>1748</v>
          </cell>
          <cell r="H1465">
            <v>188</v>
          </cell>
          <cell r="I1465">
            <v>1748</v>
          </cell>
          <cell r="K1465">
            <v>0</v>
          </cell>
          <cell r="M1465">
            <v>0</v>
          </cell>
        </row>
        <row r="1466">
          <cell r="D1466">
            <v>9.3000000000000007</v>
          </cell>
          <cell r="E1466" t="str">
            <v>M</v>
          </cell>
          <cell r="F1466">
            <v>188</v>
          </cell>
          <cell r="G1466">
            <v>1748</v>
          </cell>
          <cell r="H1466">
            <v>188</v>
          </cell>
          <cell r="I1466">
            <v>1748</v>
          </cell>
          <cell r="K1466">
            <v>0</v>
          </cell>
          <cell r="M1466">
            <v>0</v>
          </cell>
        </row>
        <row r="1467">
          <cell r="C1467" t="str">
            <v>지주목삼발이대형</v>
          </cell>
          <cell r="G1467">
            <v>13092</v>
          </cell>
          <cell r="I1467">
            <v>3496</v>
          </cell>
          <cell r="K1467">
            <v>9596</v>
          </cell>
          <cell r="M1467">
            <v>0</v>
          </cell>
        </row>
        <row r="1469">
          <cell r="D1469" t="str">
            <v>철재지주대</v>
          </cell>
          <cell r="F1469" t="str">
            <v>주당</v>
          </cell>
        </row>
        <row r="1470">
          <cell r="D1470">
            <v>1</v>
          </cell>
          <cell r="E1470" t="str">
            <v>개소</v>
          </cell>
          <cell r="F1470">
            <v>10000</v>
          </cell>
          <cell r="G1470">
            <v>10000</v>
          </cell>
          <cell r="I1470">
            <v>0</v>
          </cell>
          <cell r="J1470">
            <v>10000</v>
          </cell>
          <cell r="K1470">
            <v>10000</v>
          </cell>
          <cell r="M1470">
            <v>0</v>
          </cell>
        </row>
        <row r="1471">
          <cell r="C1471" t="str">
            <v>지주목철재지주대</v>
          </cell>
          <cell r="G1471">
            <v>10000</v>
          </cell>
          <cell r="I1471">
            <v>0</v>
          </cell>
          <cell r="K1471">
            <v>10000</v>
          </cell>
          <cell r="M1471">
            <v>0</v>
          </cell>
        </row>
        <row r="1473">
          <cell r="D1473" t="str">
            <v>이각</v>
          </cell>
          <cell r="F1473" t="str">
            <v>주당</v>
          </cell>
        </row>
        <row r="1474">
          <cell r="D1474">
            <v>1E-3</v>
          </cell>
          <cell r="E1474" t="str">
            <v>M3</v>
          </cell>
          <cell r="F1474">
            <v>329342</v>
          </cell>
          <cell r="G1474">
            <v>329</v>
          </cell>
          <cell r="I1474">
            <v>0</v>
          </cell>
          <cell r="J1474">
            <v>329342</v>
          </cell>
          <cell r="K1474">
            <v>329</v>
          </cell>
          <cell r="M1474">
            <v>0</v>
          </cell>
        </row>
        <row r="1475">
          <cell r="D1475">
            <v>2.5</v>
          </cell>
          <cell r="E1475" t="str">
            <v>본</v>
          </cell>
          <cell r="F1475">
            <v>1000</v>
          </cell>
          <cell r="G1475">
            <v>2500</v>
          </cell>
          <cell r="I1475">
            <v>0</v>
          </cell>
          <cell r="J1475">
            <v>1000</v>
          </cell>
          <cell r="K1475">
            <v>2500</v>
          </cell>
          <cell r="M1475">
            <v>0</v>
          </cell>
        </row>
        <row r="1476">
          <cell r="D1476">
            <v>5</v>
          </cell>
          <cell r="E1476" t="str">
            <v>M</v>
          </cell>
          <cell r="F1476">
            <v>100</v>
          </cell>
          <cell r="G1476">
            <v>500</v>
          </cell>
          <cell r="I1476">
            <v>0</v>
          </cell>
          <cell r="J1476">
            <v>100</v>
          </cell>
          <cell r="K1476">
            <v>500</v>
          </cell>
          <cell r="M1476">
            <v>0</v>
          </cell>
        </row>
        <row r="1477">
          <cell r="D1477">
            <v>5</v>
          </cell>
          <cell r="E1477" t="str">
            <v>M</v>
          </cell>
          <cell r="F1477">
            <v>94</v>
          </cell>
          <cell r="G1477">
            <v>470</v>
          </cell>
          <cell r="I1477">
            <v>0</v>
          </cell>
          <cell r="J1477">
            <v>94</v>
          </cell>
          <cell r="K1477">
            <v>470</v>
          </cell>
          <cell r="M1477">
            <v>0</v>
          </cell>
        </row>
        <row r="1478">
          <cell r="D1478">
            <v>3</v>
          </cell>
          <cell r="E1478" t="str">
            <v>M</v>
          </cell>
          <cell r="F1478">
            <v>188</v>
          </cell>
          <cell r="G1478">
            <v>564</v>
          </cell>
          <cell r="H1478">
            <v>188</v>
          </cell>
          <cell r="I1478">
            <v>564</v>
          </cell>
          <cell r="K1478">
            <v>0</v>
          </cell>
          <cell r="M1478">
            <v>0</v>
          </cell>
        </row>
        <row r="1479">
          <cell r="D1479">
            <v>3</v>
          </cell>
          <cell r="E1479" t="str">
            <v>M</v>
          </cell>
          <cell r="F1479">
            <v>188</v>
          </cell>
          <cell r="G1479">
            <v>564</v>
          </cell>
          <cell r="H1479">
            <v>188</v>
          </cell>
          <cell r="I1479">
            <v>564</v>
          </cell>
          <cell r="K1479">
            <v>0</v>
          </cell>
          <cell r="M1479">
            <v>0</v>
          </cell>
        </row>
        <row r="1480">
          <cell r="C1480" t="str">
            <v>지주목이각</v>
          </cell>
          <cell r="G1480">
            <v>4927</v>
          </cell>
          <cell r="I1480">
            <v>1128</v>
          </cell>
          <cell r="K1480">
            <v>3799</v>
          </cell>
          <cell r="M1480">
            <v>0</v>
          </cell>
        </row>
        <row r="1482">
          <cell r="D1482" t="str">
            <v>유기질비료</v>
          </cell>
          <cell r="F1482" t="str">
            <v>KG당</v>
          </cell>
        </row>
        <row r="1483">
          <cell r="D1483">
            <v>1</v>
          </cell>
          <cell r="E1483" t="str">
            <v>KG</v>
          </cell>
          <cell r="F1483">
            <v>250</v>
          </cell>
          <cell r="G1483">
            <v>250</v>
          </cell>
          <cell r="I1483">
            <v>0</v>
          </cell>
          <cell r="J1483">
            <v>250</v>
          </cell>
          <cell r="K1483">
            <v>250</v>
          </cell>
          <cell r="M1483">
            <v>0</v>
          </cell>
        </row>
        <row r="1484">
          <cell r="C1484" t="str">
            <v>부엽토유기질비료</v>
          </cell>
          <cell r="G1484">
            <v>250</v>
          </cell>
          <cell r="I1484">
            <v>0</v>
          </cell>
          <cell r="K1484">
            <v>250</v>
          </cell>
          <cell r="M1484">
            <v>0</v>
          </cell>
        </row>
        <row r="1486">
          <cell r="D1486" t="str">
            <v>일반토:경량토=1:1</v>
          </cell>
          <cell r="F1486" t="str">
            <v>m3</v>
          </cell>
        </row>
        <row r="1487">
          <cell r="D1487">
            <v>1</v>
          </cell>
          <cell r="E1487" t="str">
            <v>m3</v>
          </cell>
          <cell r="F1487">
            <v>135000</v>
          </cell>
          <cell r="G1487">
            <v>135000</v>
          </cell>
          <cell r="H1487">
            <v>42000</v>
          </cell>
          <cell r="I1487">
            <v>42000</v>
          </cell>
          <cell r="J1487">
            <v>93000</v>
          </cell>
          <cell r="K1487">
            <v>93000</v>
          </cell>
          <cell r="M1487">
            <v>0</v>
          </cell>
        </row>
        <row r="1488">
          <cell r="C1488" t="str">
            <v>경량토일반토:경량토=1:1</v>
          </cell>
          <cell r="G1488">
            <v>135000</v>
          </cell>
          <cell r="I1488">
            <v>42000</v>
          </cell>
          <cell r="K1488">
            <v>93000</v>
          </cell>
          <cell r="M1488">
            <v>0</v>
          </cell>
        </row>
        <row r="1490">
          <cell r="D1490" t="str">
            <v xml:space="preserve"> </v>
          </cell>
          <cell r="F1490" t="str">
            <v>m3</v>
          </cell>
        </row>
        <row r="1491">
          <cell r="D1491">
            <v>1</v>
          </cell>
          <cell r="E1491" t="str">
            <v>m3</v>
          </cell>
          <cell r="F1491">
            <v>22500</v>
          </cell>
          <cell r="G1491">
            <v>22500</v>
          </cell>
          <cell r="H1491">
            <v>3000</v>
          </cell>
          <cell r="I1491">
            <v>3000</v>
          </cell>
          <cell r="J1491">
            <v>19500</v>
          </cell>
          <cell r="K1491">
            <v>19500</v>
          </cell>
          <cell r="M1491">
            <v>0</v>
          </cell>
        </row>
        <row r="1492">
          <cell r="C1492" t="str">
            <v xml:space="preserve">마운딩공 </v>
          </cell>
          <cell r="G1492">
            <v>22500</v>
          </cell>
          <cell r="I1492">
            <v>3000</v>
          </cell>
          <cell r="K1492">
            <v>19500</v>
          </cell>
          <cell r="M1492">
            <v>0</v>
          </cell>
        </row>
        <row r="1494">
          <cell r="D1494" t="str">
            <v>H150-350</v>
          </cell>
          <cell r="F1494" t="str">
            <v>EA</v>
          </cell>
        </row>
        <row r="1495">
          <cell r="D1495">
            <v>1</v>
          </cell>
          <cell r="E1495" t="str">
            <v>EA</v>
          </cell>
          <cell r="F1495">
            <v>1950000</v>
          </cell>
          <cell r="G1495">
            <v>1950000</v>
          </cell>
          <cell r="H1495">
            <v>600000</v>
          </cell>
          <cell r="I1495">
            <v>600000</v>
          </cell>
          <cell r="J1495">
            <v>1350000</v>
          </cell>
          <cell r="K1495">
            <v>1350000</v>
          </cell>
          <cell r="L1495">
            <v>0</v>
          </cell>
          <cell r="M1495">
            <v>0</v>
          </cell>
        </row>
        <row r="1496">
          <cell r="C1496" t="str">
            <v>수목보호틀"A"H150-350</v>
          </cell>
          <cell r="G1496">
            <v>1950000</v>
          </cell>
          <cell r="I1496">
            <v>600000</v>
          </cell>
          <cell r="K1496">
            <v>1350000</v>
          </cell>
          <cell r="M1496">
            <v>0</v>
          </cell>
        </row>
        <row r="1498">
          <cell r="D1498" t="str">
            <v>H150-350</v>
          </cell>
          <cell r="F1498" t="str">
            <v>EA</v>
          </cell>
        </row>
        <row r="1499">
          <cell r="D1499">
            <v>1</v>
          </cell>
          <cell r="E1499" t="str">
            <v>EA</v>
          </cell>
          <cell r="F1499">
            <v>1650000</v>
          </cell>
          <cell r="G1499">
            <v>1650000</v>
          </cell>
          <cell r="H1499">
            <v>525000</v>
          </cell>
          <cell r="I1499">
            <v>525000</v>
          </cell>
          <cell r="J1499">
            <v>1125000</v>
          </cell>
          <cell r="K1499">
            <v>1125000</v>
          </cell>
          <cell r="L1499">
            <v>0</v>
          </cell>
          <cell r="M1499">
            <v>0</v>
          </cell>
        </row>
        <row r="1500">
          <cell r="C1500" t="str">
            <v>수목보호틀"B"H150-350</v>
          </cell>
          <cell r="G1500">
            <v>1650000</v>
          </cell>
          <cell r="I1500">
            <v>525000</v>
          </cell>
          <cell r="K1500">
            <v>1125000</v>
          </cell>
          <cell r="M1500">
            <v>0</v>
          </cell>
        </row>
        <row r="1502">
          <cell r="D1502" t="str">
            <v>H150-350</v>
          </cell>
          <cell r="F1502" t="str">
            <v>EA</v>
          </cell>
        </row>
        <row r="1503">
          <cell r="D1503">
            <v>1</v>
          </cell>
          <cell r="E1503" t="str">
            <v>EA</v>
          </cell>
          <cell r="F1503">
            <v>1650000</v>
          </cell>
          <cell r="G1503">
            <v>1650000</v>
          </cell>
          <cell r="H1503">
            <v>525000</v>
          </cell>
          <cell r="I1503">
            <v>525000</v>
          </cell>
          <cell r="J1503">
            <v>1125000</v>
          </cell>
          <cell r="K1503">
            <v>1125000</v>
          </cell>
          <cell r="L1503">
            <v>0</v>
          </cell>
          <cell r="M1503">
            <v>0</v>
          </cell>
        </row>
        <row r="1504">
          <cell r="C1504" t="str">
            <v>수목보호틀"C"H150-350</v>
          </cell>
          <cell r="G1504">
            <v>1650000</v>
          </cell>
          <cell r="I1504">
            <v>525000</v>
          </cell>
          <cell r="K1504">
            <v>1125000</v>
          </cell>
          <cell r="M1504">
            <v>0</v>
          </cell>
        </row>
        <row r="1506">
          <cell r="D1506" t="str">
            <v>1370x1370</v>
          </cell>
          <cell r="F1506" t="str">
            <v>EA</v>
          </cell>
        </row>
        <row r="1507">
          <cell r="D1507">
            <v>0.18</v>
          </cell>
          <cell r="E1507" t="str">
            <v>m3</v>
          </cell>
          <cell r="F1507">
            <v>6037</v>
          </cell>
          <cell r="G1507">
            <v>1086</v>
          </cell>
          <cell r="H1507">
            <v>6037</v>
          </cell>
          <cell r="I1507">
            <v>1086</v>
          </cell>
          <cell r="K1507">
            <v>0</v>
          </cell>
          <cell r="L1507">
            <v>0</v>
          </cell>
          <cell r="M1507">
            <v>0</v>
          </cell>
        </row>
        <row r="1508">
          <cell r="D1508">
            <v>0.18</v>
          </cell>
          <cell r="E1508" t="str">
            <v>m3</v>
          </cell>
          <cell r="F1508">
            <v>7547</v>
          </cell>
          <cell r="G1508">
            <v>1358</v>
          </cell>
          <cell r="H1508">
            <v>7547</v>
          </cell>
          <cell r="I1508">
            <v>1358</v>
          </cell>
          <cell r="K1508">
            <v>0</v>
          </cell>
          <cell r="L1508">
            <v>0</v>
          </cell>
          <cell r="M1508">
            <v>0</v>
          </cell>
        </row>
        <row r="1509">
          <cell r="D1509">
            <v>1</v>
          </cell>
          <cell r="E1509" t="str">
            <v>조</v>
          </cell>
          <cell r="F1509">
            <v>131366</v>
          </cell>
          <cell r="G1509">
            <v>131366</v>
          </cell>
          <cell r="I1509">
            <v>0</v>
          </cell>
          <cell r="J1509">
            <v>131366</v>
          </cell>
          <cell r="K1509">
            <v>131366</v>
          </cell>
          <cell r="L1509">
            <v>0</v>
          </cell>
          <cell r="M1509">
            <v>0</v>
          </cell>
        </row>
        <row r="1510">
          <cell r="D1510">
            <v>0.24</v>
          </cell>
          <cell r="E1510" t="str">
            <v>인</v>
          </cell>
          <cell r="F1510">
            <v>49659</v>
          </cell>
          <cell r="G1510">
            <v>11918</v>
          </cell>
          <cell r="H1510">
            <v>49659</v>
          </cell>
          <cell r="I1510">
            <v>11918</v>
          </cell>
          <cell r="K1510">
            <v>0</v>
          </cell>
          <cell r="L1510">
            <v>0</v>
          </cell>
          <cell r="M1510">
            <v>0</v>
          </cell>
        </row>
        <row r="1511">
          <cell r="D1511">
            <v>0.184</v>
          </cell>
          <cell r="E1511" t="str">
            <v>인</v>
          </cell>
          <cell r="F1511">
            <v>34098</v>
          </cell>
          <cell r="G1511">
            <v>6274</v>
          </cell>
          <cell r="H1511">
            <v>34098</v>
          </cell>
          <cell r="I1511">
            <v>6274</v>
          </cell>
          <cell r="K1511">
            <v>0</v>
          </cell>
          <cell r="L1511">
            <v>0</v>
          </cell>
          <cell r="M1511">
            <v>0</v>
          </cell>
        </row>
        <row r="1512">
          <cell r="C1512" t="str">
            <v>수목보호홀덮개1370x1370</v>
          </cell>
          <cell r="G1512">
            <v>152002</v>
          </cell>
          <cell r="I1512">
            <v>20636</v>
          </cell>
          <cell r="K1512">
            <v>131366</v>
          </cell>
          <cell r="M1512">
            <v>0</v>
          </cell>
        </row>
        <row r="1514">
          <cell r="D1514" t="str">
            <v>W500-900</v>
          </cell>
          <cell r="F1514" t="str">
            <v>EA</v>
          </cell>
        </row>
        <row r="1515">
          <cell r="D1515">
            <v>1</v>
          </cell>
          <cell r="E1515" t="str">
            <v>EA</v>
          </cell>
          <cell r="F1515">
            <v>870000</v>
          </cell>
          <cell r="G1515">
            <v>870000</v>
          </cell>
          <cell r="H1515">
            <v>195000</v>
          </cell>
          <cell r="I1515">
            <v>195000</v>
          </cell>
          <cell r="J1515">
            <v>675000</v>
          </cell>
          <cell r="K1515">
            <v>675000</v>
          </cell>
          <cell r="L1515">
            <v>0</v>
          </cell>
          <cell r="M1515">
            <v>0</v>
          </cell>
        </row>
        <row r="1516">
          <cell r="C1516" t="str">
            <v>스테시석놓기W500-900</v>
          </cell>
          <cell r="G1516">
            <v>870000</v>
          </cell>
          <cell r="I1516">
            <v>195000</v>
          </cell>
          <cell r="K1516">
            <v>675000</v>
          </cell>
          <cell r="M1516">
            <v>0</v>
          </cell>
        </row>
        <row r="1518">
          <cell r="D1518" t="str">
            <v>1200x500x1200</v>
          </cell>
          <cell r="F1518" t="str">
            <v>EA</v>
          </cell>
        </row>
        <row r="1519">
          <cell r="D1519">
            <v>1</v>
          </cell>
          <cell r="E1519" t="str">
            <v>EA</v>
          </cell>
          <cell r="F1519">
            <v>213000</v>
          </cell>
          <cell r="G1519">
            <v>213000</v>
          </cell>
          <cell r="H1519">
            <v>33000</v>
          </cell>
          <cell r="I1519">
            <v>33000</v>
          </cell>
          <cell r="J1519">
            <v>180000</v>
          </cell>
          <cell r="K1519">
            <v>180000</v>
          </cell>
          <cell r="L1519">
            <v>0</v>
          </cell>
          <cell r="M1519">
            <v>0</v>
          </cell>
        </row>
        <row r="1520">
          <cell r="C1520" t="str">
            <v>원형수목보호홀덮개1200x500x1200</v>
          </cell>
          <cell r="G1520">
            <v>213000</v>
          </cell>
          <cell r="I1520">
            <v>33000</v>
          </cell>
          <cell r="K1520">
            <v>180000</v>
          </cell>
          <cell r="M1520">
            <v>0</v>
          </cell>
        </row>
        <row r="1522">
          <cell r="D1522" t="str">
            <v>D1500</v>
          </cell>
          <cell r="F1522" t="str">
            <v>EA</v>
          </cell>
        </row>
        <row r="1523">
          <cell r="D1523">
            <v>1</v>
          </cell>
          <cell r="E1523" t="str">
            <v>EA</v>
          </cell>
          <cell r="F1523">
            <v>315000</v>
          </cell>
          <cell r="G1523">
            <v>315000</v>
          </cell>
          <cell r="H1523">
            <v>60000</v>
          </cell>
          <cell r="I1523">
            <v>60000</v>
          </cell>
          <cell r="J1523">
            <v>255000</v>
          </cell>
          <cell r="K1523">
            <v>255000</v>
          </cell>
          <cell r="L1523">
            <v>0</v>
          </cell>
          <cell r="M1523">
            <v>0</v>
          </cell>
        </row>
        <row r="1524">
          <cell r="C1524" t="str">
            <v>원형수목보호홀덮개D1500</v>
          </cell>
          <cell r="G1524">
            <v>315000</v>
          </cell>
          <cell r="I1524">
            <v>60000</v>
          </cell>
          <cell r="K1524">
            <v>255000</v>
          </cell>
          <cell r="M1524">
            <v>0</v>
          </cell>
        </row>
        <row r="1526">
          <cell r="D1526" t="str">
            <v xml:space="preserve"> </v>
          </cell>
          <cell r="F1526" t="str">
            <v>EA</v>
          </cell>
        </row>
        <row r="1527">
          <cell r="D1527">
            <v>1</v>
          </cell>
          <cell r="E1527" t="str">
            <v>EA</v>
          </cell>
          <cell r="F1527">
            <v>900000</v>
          </cell>
          <cell r="G1527">
            <v>900000</v>
          </cell>
          <cell r="H1527">
            <v>675000</v>
          </cell>
          <cell r="I1527">
            <v>675000</v>
          </cell>
          <cell r="J1527">
            <v>225000</v>
          </cell>
          <cell r="K1527">
            <v>225000</v>
          </cell>
          <cell r="L1527">
            <v>0</v>
          </cell>
          <cell r="M1527">
            <v>0</v>
          </cell>
        </row>
        <row r="1528">
          <cell r="C1528" t="str">
            <v xml:space="preserve">자연석놓기 </v>
          </cell>
          <cell r="G1528">
            <v>900000</v>
          </cell>
          <cell r="I1528">
            <v>675000</v>
          </cell>
          <cell r="K1528">
            <v>225000</v>
          </cell>
          <cell r="M1528">
            <v>0</v>
          </cell>
        </row>
        <row r="1530">
          <cell r="D1530" t="str">
            <v>T200</v>
          </cell>
          <cell r="F1530" t="str">
            <v>m3</v>
          </cell>
        </row>
        <row r="1531">
          <cell r="D1531">
            <v>1</v>
          </cell>
          <cell r="E1531" t="str">
            <v>m3</v>
          </cell>
          <cell r="F1531">
            <v>18000</v>
          </cell>
          <cell r="G1531">
            <v>18000</v>
          </cell>
          <cell r="H1531">
            <v>6000</v>
          </cell>
          <cell r="I1531">
            <v>6000</v>
          </cell>
          <cell r="J1531">
            <v>12000</v>
          </cell>
          <cell r="K1531">
            <v>12000</v>
          </cell>
          <cell r="L1531">
            <v>0</v>
          </cell>
          <cell r="M1531">
            <v>0</v>
          </cell>
        </row>
        <row r="1532">
          <cell r="C1532" t="str">
            <v>조경토포설T200</v>
          </cell>
          <cell r="G1532">
            <v>18000</v>
          </cell>
          <cell r="I1532">
            <v>6000</v>
          </cell>
          <cell r="K1532">
            <v>12000</v>
          </cell>
          <cell r="M1532">
            <v>0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일위대가(가설)"/>
    </sheetNames>
    <sheetDataSet>
      <sheetData sheetId="0" refreshError="1">
        <row r="24"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C36" t="str">
            <v>D=100×100</v>
          </cell>
          <cell r="E36">
            <v>5</v>
          </cell>
        </row>
        <row r="37">
          <cell r="C37" t="str">
            <v>D=100×100</v>
          </cell>
          <cell r="E37">
            <v>5</v>
          </cell>
        </row>
        <row r="38">
          <cell r="C38" t="str">
            <v>D=100×100</v>
          </cell>
          <cell r="E38">
            <v>6</v>
          </cell>
        </row>
        <row r="39">
          <cell r="C39" t="str">
            <v>D=100×100</v>
          </cell>
          <cell r="E39">
            <v>4</v>
          </cell>
        </row>
        <row r="40">
          <cell r="C40" t="str">
            <v>D=100×100</v>
          </cell>
          <cell r="E40">
            <v>5</v>
          </cell>
        </row>
        <row r="41">
          <cell r="C41" t="str">
            <v>D=100×100</v>
          </cell>
          <cell r="E41">
            <v>8</v>
          </cell>
        </row>
        <row r="42">
          <cell r="C42" t="str">
            <v>D=80</v>
          </cell>
          <cell r="E42">
            <v>9</v>
          </cell>
        </row>
        <row r="43">
          <cell r="C43" t="str">
            <v>D=100</v>
          </cell>
          <cell r="E43">
            <v>10</v>
          </cell>
        </row>
        <row r="44">
          <cell r="C44" t="str">
            <v>D=150</v>
          </cell>
          <cell r="E44">
            <v>12</v>
          </cell>
        </row>
        <row r="45">
          <cell r="C45" t="str">
            <v>D=200</v>
          </cell>
          <cell r="E45">
            <v>18</v>
          </cell>
        </row>
        <row r="46">
          <cell r="C46" t="str">
            <v>D=250</v>
          </cell>
          <cell r="E46">
            <v>25</v>
          </cell>
        </row>
        <row r="47">
          <cell r="C47" t="str">
            <v>D=300</v>
          </cell>
          <cell r="E47">
            <v>34</v>
          </cell>
        </row>
        <row r="48">
          <cell r="C48" t="str">
            <v>D=80</v>
          </cell>
          <cell r="E48">
            <v>7.9</v>
          </cell>
        </row>
        <row r="49">
          <cell r="C49" t="str">
            <v>D=100</v>
          </cell>
          <cell r="E49">
            <v>9.6</v>
          </cell>
        </row>
        <row r="50">
          <cell r="C50" t="str">
            <v>D=150</v>
          </cell>
          <cell r="E50">
            <v>15.6</v>
          </cell>
        </row>
        <row r="51">
          <cell r="C51" t="str">
            <v>D=200</v>
          </cell>
          <cell r="E51">
            <v>22.5</v>
          </cell>
        </row>
        <row r="52">
          <cell r="C52" t="str">
            <v>D=250</v>
          </cell>
          <cell r="E52">
            <v>31.5</v>
          </cell>
        </row>
        <row r="53">
          <cell r="C53" t="str">
            <v>D=300</v>
          </cell>
          <cell r="E53">
            <v>41.5</v>
          </cell>
        </row>
        <row r="54">
          <cell r="C54" t="str">
            <v>D=80</v>
          </cell>
          <cell r="E54">
            <v>42</v>
          </cell>
        </row>
        <row r="55">
          <cell r="C55" t="str">
            <v>D=100</v>
          </cell>
          <cell r="E55">
            <v>50</v>
          </cell>
        </row>
        <row r="56">
          <cell r="C56" t="str">
            <v>D=150</v>
          </cell>
          <cell r="E56">
            <v>90</v>
          </cell>
        </row>
        <row r="57">
          <cell r="C57" t="str">
            <v>D=200</v>
          </cell>
          <cell r="E57">
            <v>140</v>
          </cell>
        </row>
        <row r="58">
          <cell r="C58" t="str">
            <v>D=300</v>
          </cell>
          <cell r="E58">
            <v>280</v>
          </cell>
        </row>
        <row r="59">
          <cell r="C59" t="str">
            <v>D=80</v>
          </cell>
          <cell r="E59">
            <v>94</v>
          </cell>
        </row>
        <row r="60">
          <cell r="C60" t="str">
            <v>D=100</v>
          </cell>
          <cell r="E60">
            <v>110</v>
          </cell>
        </row>
        <row r="61">
          <cell r="C61" t="str">
            <v>D=80</v>
          </cell>
          <cell r="E61">
            <v>13.5</v>
          </cell>
        </row>
        <row r="62">
          <cell r="C62" t="str">
            <v>D=100</v>
          </cell>
          <cell r="E62">
            <v>16.399999999999999</v>
          </cell>
        </row>
        <row r="63">
          <cell r="C63" t="str">
            <v>D=100</v>
          </cell>
          <cell r="E63">
            <v>16.399999999999999</v>
          </cell>
        </row>
        <row r="64">
          <cell r="C64" t="str">
            <v>D=100</v>
          </cell>
          <cell r="E64">
            <v>16.399999999999999</v>
          </cell>
        </row>
        <row r="65">
          <cell r="C65" t="str">
            <v>D=100</v>
          </cell>
          <cell r="E65">
            <v>16.399999999999999</v>
          </cell>
        </row>
        <row r="66">
          <cell r="C66" t="str">
            <v>D=100</v>
          </cell>
          <cell r="E66">
            <v>16.399999999999999</v>
          </cell>
        </row>
        <row r="67">
          <cell r="C67" t="str">
            <v>D=100</v>
          </cell>
          <cell r="E67">
            <v>16.399999999999999</v>
          </cell>
        </row>
        <row r="68">
          <cell r="C68" t="str">
            <v>D=100</v>
          </cell>
          <cell r="E68">
            <v>16.399999999999999</v>
          </cell>
        </row>
        <row r="69">
          <cell r="C69" t="str">
            <v>D=125</v>
          </cell>
          <cell r="E69">
            <v>21</v>
          </cell>
        </row>
        <row r="70">
          <cell r="C70" t="str">
            <v>D=150</v>
          </cell>
          <cell r="E70">
            <v>25.3</v>
          </cell>
        </row>
        <row r="71">
          <cell r="C71" t="str">
            <v>D=200</v>
          </cell>
          <cell r="E71">
            <v>33.799999999999997</v>
          </cell>
        </row>
        <row r="72">
          <cell r="C72" t="str">
            <v>D=250</v>
          </cell>
          <cell r="E72">
            <v>44.3</v>
          </cell>
        </row>
        <row r="73">
          <cell r="C73" t="str">
            <v>D=300</v>
          </cell>
          <cell r="E73">
            <v>56.3</v>
          </cell>
        </row>
        <row r="74">
          <cell r="C74" t="str">
            <v>D=350</v>
          </cell>
          <cell r="E74">
            <v>69.599999999999994</v>
          </cell>
        </row>
        <row r="75">
          <cell r="C75" t="str">
            <v>D=400</v>
          </cell>
          <cell r="E75">
            <v>83.7</v>
          </cell>
        </row>
        <row r="76">
          <cell r="C76" t="str">
            <v>D=450</v>
          </cell>
          <cell r="E76">
            <v>98.5</v>
          </cell>
        </row>
        <row r="77">
          <cell r="C77" t="str">
            <v>D=500</v>
          </cell>
          <cell r="E77">
            <v>115.6</v>
          </cell>
        </row>
        <row r="78">
          <cell r="C78" t="str">
            <v>D=600</v>
          </cell>
          <cell r="E78">
            <v>152</v>
          </cell>
        </row>
        <row r="79">
          <cell r="C79" t="str">
            <v>D=700</v>
          </cell>
          <cell r="E79">
            <v>193</v>
          </cell>
        </row>
        <row r="80">
          <cell r="C80" t="str">
            <v>D=800</v>
          </cell>
          <cell r="E80">
            <v>238.7</v>
          </cell>
        </row>
        <row r="81">
          <cell r="C81" t="str">
            <v>D=900</v>
          </cell>
          <cell r="E81">
            <v>288.7</v>
          </cell>
        </row>
        <row r="82">
          <cell r="C82" t="str">
            <v>D=1000</v>
          </cell>
          <cell r="E82">
            <v>343.2</v>
          </cell>
        </row>
        <row r="83">
          <cell r="C83" t="str">
            <v>D=1100</v>
          </cell>
          <cell r="E83">
            <v>399.5</v>
          </cell>
        </row>
        <row r="84">
          <cell r="C84" t="str">
            <v>D=1200</v>
          </cell>
          <cell r="E84">
            <v>465.9</v>
          </cell>
        </row>
      </sheetData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사다리"/>
      <sheetName val="일람표"/>
      <sheetName val="2호맨홀공제수량"/>
      <sheetName val="일위대가(1)"/>
      <sheetName val="9GNG운반"/>
      <sheetName val="수량산출"/>
      <sheetName val="#REF"/>
      <sheetName val="6PILE  (돌출)"/>
      <sheetName val="4.2유효폭의 계산"/>
      <sheetName val="원형1호맨홀토공수량"/>
      <sheetName val="한강운반비"/>
      <sheetName val="터파기및재료"/>
      <sheetName val="노임단가"/>
      <sheetName val="맨홀수량산출"/>
      <sheetName val="관재료"/>
      <sheetName val="단가"/>
    </sheetNames>
    <sheetDataSet>
      <sheetData sheetId="0" refreshError="1">
        <row r="61">
          <cell r="G61">
            <v>4.3</v>
          </cell>
        </row>
        <row r="62">
          <cell r="G62">
            <v>4.7</v>
          </cell>
        </row>
        <row r="63">
          <cell r="G63">
            <v>5.9</v>
          </cell>
        </row>
        <row r="64">
          <cell r="G64">
            <v>6</v>
          </cell>
        </row>
        <row r="65">
          <cell r="G65">
            <v>9.4</v>
          </cell>
        </row>
        <row r="66">
          <cell r="G66">
            <v>13.3</v>
          </cell>
        </row>
        <row r="67">
          <cell r="G67">
            <v>16.399999999999999</v>
          </cell>
        </row>
        <row r="68">
          <cell r="G68">
            <v>20.7</v>
          </cell>
        </row>
        <row r="69">
          <cell r="G69">
            <v>24.3</v>
          </cell>
        </row>
        <row r="70">
          <cell r="G70">
            <v>30.2</v>
          </cell>
        </row>
        <row r="71">
          <cell r="G71">
            <v>37.4</v>
          </cell>
        </row>
        <row r="72">
          <cell r="G72">
            <v>53.8</v>
          </cell>
        </row>
        <row r="73">
          <cell r="G73">
            <v>77.099999999999994</v>
          </cell>
        </row>
        <row r="74">
          <cell r="G74">
            <v>94.9</v>
          </cell>
        </row>
        <row r="75">
          <cell r="G75">
            <v>116.5</v>
          </cell>
        </row>
        <row r="76">
          <cell r="G76">
            <v>150.9</v>
          </cell>
        </row>
        <row r="77">
          <cell r="G77">
            <v>156</v>
          </cell>
        </row>
        <row r="78">
          <cell r="G78">
            <v>175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내역서"/>
      <sheetName val="원가계산서"/>
      <sheetName val="원가서"/>
      <sheetName val="내역서"/>
    </sheetNames>
    <sheetDataSet>
      <sheetData sheetId="0" refreshError="1"/>
      <sheetData sheetId="1"/>
      <sheetData sheetId="2">
        <row r="4">
          <cell r="D4">
            <v>266493739</v>
          </cell>
        </row>
        <row r="8">
          <cell r="D8">
            <v>53636482</v>
          </cell>
        </row>
        <row r="9">
          <cell r="D9">
            <v>31327595</v>
          </cell>
        </row>
        <row r="10">
          <cell r="D10">
            <v>289484992</v>
          </cell>
        </row>
        <row r="11">
          <cell r="D11">
            <v>23149440</v>
          </cell>
        </row>
        <row r="12">
          <cell r="D12">
            <v>6985909</v>
          </cell>
        </row>
        <row r="15">
          <cell r="D15">
            <v>208697908</v>
          </cell>
        </row>
        <row r="17">
          <cell r="D17">
            <v>4780000000</v>
          </cell>
        </row>
      </sheetData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단가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비 (2)"/>
      <sheetName val="토목 (2)"/>
      <sheetName val="건축 (2)"/>
      <sheetName val="퍼스트"/>
      <sheetName val="요율맨"/>
      <sheetName val="산출내역서집계표"/>
      <sheetName val="건축"/>
      <sheetName val="토목"/>
      <sheetName val="설비"/>
      <sheetName val="입찰안"/>
    </sheetNames>
    <sheetDataSet>
      <sheetData sheetId="0"/>
      <sheetData sheetId="1"/>
      <sheetData sheetId="2"/>
      <sheetData sheetId="3"/>
      <sheetData sheetId="4"/>
      <sheetData sheetId="5">
        <row r="2">
          <cell r="AB2" t="str">
            <v>공사명 : 한국애니메이션고등학교 신축공사</v>
          </cell>
          <cell r="AR2" t="str">
            <v>(단위:원)</v>
          </cell>
        </row>
        <row r="3">
          <cell r="D3" t="str">
            <v>항  목  별</v>
          </cell>
          <cell r="F3" t="str">
            <v xml:space="preserve">자   재   비 </v>
          </cell>
          <cell r="G3" t="str">
            <v>노    무    비</v>
          </cell>
          <cell r="H3" t="str">
            <v>경         비</v>
          </cell>
          <cell r="I3" t="str">
            <v>합         계</v>
          </cell>
          <cell r="J3" t="str">
            <v>금    액</v>
          </cell>
          <cell r="L3" t="str">
            <v>비    고</v>
          </cell>
          <cell r="AB3" t="str">
            <v>항  목  별</v>
          </cell>
          <cell r="AD3" t="str">
            <v>교사동</v>
          </cell>
          <cell r="AE3" t="str">
            <v>교사동</v>
          </cell>
          <cell r="AF3" t="str">
            <v>교사동</v>
          </cell>
          <cell r="AG3" t="str">
            <v>교사동</v>
          </cell>
          <cell r="AH3" t="str">
            <v>다목적실</v>
          </cell>
          <cell r="AI3" t="str">
            <v>다목적실</v>
          </cell>
          <cell r="AJ3" t="str">
            <v>다목적실</v>
          </cell>
          <cell r="AK3" t="str">
            <v>다목적실</v>
          </cell>
          <cell r="AL3" t="str">
            <v>본관개축</v>
          </cell>
          <cell r="AM3" t="str">
            <v>본관개축</v>
          </cell>
          <cell r="AN3" t="str">
            <v>본관개축</v>
          </cell>
          <cell r="AO3" t="str">
            <v>본관개축</v>
          </cell>
          <cell r="AP3" t="str">
            <v>금  액</v>
          </cell>
          <cell r="AQ3" t="str">
            <v>단위</v>
          </cell>
          <cell r="AR3" t="str">
            <v>비    고</v>
          </cell>
        </row>
        <row r="4">
          <cell r="F4" t="str">
            <v>금    액</v>
          </cell>
          <cell r="G4" t="str">
            <v>금    액</v>
          </cell>
          <cell r="H4" t="str">
            <v>금    액</v>
          </cell>
          <cell r="I4" t="str">
            <v>단 가</v>
          </cell>
          <cell r="AD4" t="str">
            <v>재료비</v>
          </cell>
          <cell r="AE4" t="str">
            <v>노무비</v>
          </cell>
          <cell r="AF4" t="str">
            <v>경비</v>
          </cell>
          <cell r="AG4" t="str">
            <v>금    액</v>
          </cell>
          <cell r="AH4" t="str">
            <v>재료비</v>
          </cell>
          <cell r="AI4" t="str">
            <v>노무비</v>
          </cell>
          <cell r="AJ4" t="str">
            <v>경비</v>
          </cell>
          <cell r="AK4" t="str">
            <v>금    액</v>
          </cell>
          <cell r="AL4" t="str">
            <v>재료비</v>
          </cell>
          <cell r="AM4" t="str">
            <v>노무비</v>
          </cell>
          <cell r="AN4" t="str">
            <v>경비</v>
          </cell>
          <cell r="AO4" t="str">
            <v>금    액</v>
          </cell>
        </row>
        <row r="6">
          <cell r="D6" t="str">
            <v xml:space="preserve">  1.공종별합계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 t="str">
            <v>원</v>
          </cell>
          <cell r="L6" t="str">
            <v xml:space="preserve">※ 좌측란의 금액은 재료비+직접노무비+산출경비를 </v>
          </cell>
          <cell r="AB6" t="str">
            <v xml:space="preserve">  1.공종별합계</v>
          </cell>
          <cell r="AP6">
            <v>5700349443</v>
          </cell>
          <cell r="AQ6" t="str">
            <v>원</v>
          </cell>
          <cell r="AR6" t="str">
            <v xml:space="preserve">※ 좌측란의 금액은 재료비+직접노무비+산출경비를 </v>
          </cell>
        </row>
        <row r="7">
          <cell r="E7" t="str">
            <v>가.건축공사</v>
          </cell>
          <cell r="L7" t="str">
            <v xml:space="preserve">     합산한 금액임.</v>
          </cell>
          <cell r="AC7" t="str">
            <v>가.건축공사</v>
          </cell>
          <cell r="AR7" t="str">
            <v xml:space="preserve">     합산한 금액임.</v>
          </cell>
        </row>
        <row r="8">
          <cell r="E8" t="str">
            <v>01 공 통 가 설 공 사</v>
          </cell>
          <cell r="J8">
            <v>0</v>
          </cell>
          <cell r="AC8" t="str">
            <v>01 공통가설공사</v>
          </cell>
          <cell r="AD8">
            <v>2731827</v>
          </cell>
          <cell r="AE8">
            <v>6389541</v>
          </cell>
          <cell r="AF8">
            <v>20590751</v>
          </cell>
          <cell r="AG8">
            <v>29712119</v>
          </cell>
          <cell r="AP8">
            <v>29712119</v>
          </cell>
          <cell r="AQ8" t="str">
            <v>원</v>
          </cell>
        </row>
        <row r="9">
          <cell r="E9" t="str">
            <v>02 가  설  공  사</v>
          </cell>
          <cell r="J9">
            <v>0</v>
          </cell>
          <cell r="K9" t="str">
            <v>원</v>
          </cell>
          <cell r="L9" t="str">
            <v>※ 각동별 공종별 합계금액을 표시.</v>
          </cell>
          <cell r="AC9" t="str">
            <v>02 가설공사</v>
          </cell>
          <cell r="AD9">
            <v>23570253</v>
          </cell>
          <cell r="AE9">
            <v>169770133</v>
          </cell>
          <cell r="AF9">
            <v>0</v>
          </cell>
          <cell r="AG9">
            <v>193340386</v>
          </cell>
          <cell r="AH9">
            <v>4580504</v>
          </cell>
          <cell r="AI9">
            <v>31737335</v>
          </cell>
          <cell r="AJ9">
            <v>0</v>
          </cell>
          <cell r="AK9">
            <v>36317839</v>
          </cell>
          <cell r="AP9">
            <v>229658225</v>
          </cell>
          <cell r="AQ9" t="str">
            <v>원</v>
          </cell>
          <cell r="AR9" t="str">
            <v>※ 각동별 공종별 합계금액을 표시.</v>
          </cell>
        </row>
        <row r="10">
          <cell r="E10" t="str">
            <v xml:space="preserve">03 토   공   사 </v>
          </cell>
          <cell r="J10">
            <v>0</v>
          </cell>
          <cell r="K10" t="str">
            <v>원</v>
          </cell>
          <cell r="AC10" t="str">
            <v>03 토공사</v>
          </cell>
          <cell r="AD10">
            <v>7362273</v>
          </cell>
          <cell r="AE10">
            <v>11004026</v>
          </cell>
          <cell r="AF10">
            <v>12528209</v>
          </cell>
          <cell r="AG10">
            <v>30894508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34596</v>
          </cell>
          <cell r="AM10">
            <v>81141</v>
          </cell>
          <cell r="AN10">
            <v>67311</v>
          </cell>
          <cell r="AO10">
            <v>183048</v>
          </cell>
          <cell r="AP10">
            <v>31077556</v>
          </cell>
          <cell r="AQ10" t="str">
            <v>원</v>
          </cell>
        </row>
        <row r="11">
          <cell r="E11" t="str">
            <v>04 철근콘크리트공사</v>
          </cell>
          <cell r="J11">
            <v>0</v>
          </cell>
          <cell r="K11" t="str">
            <v>원</v>
          </cell>
          <cell r="AC11" t="str">
            <v>04 흙막이및 토공사</v>
          </cell>
          <cell r="AH11">
            <v>11636379</v>
          </cell>
          <cell r="AI11">
            <v>20237015</v>
          </cell>
          <cell r="AJ11">
            <v>14333004</v>
          </cell>
          <cell r="AK11">
            <v>46206398</v>
          </cell>
          <cell r="AP11">
            <v>46206398</v>
          </cell>
          <cell r="AQ11" t="str">
            <v>원</v>
          </cell>
        </row>
        <row r="12">
          <cell r="E12" t="str">
            <v>05 조  적  공  사</v>
          </cell>
          <cell r="J12">
            <v>0</v>
          </cell>
          <cell r="K12" t="str">
            <v>원</v>
          </cell>
          <cell r="AC12" t="str">
            <v>05 철근콘크리트공사</v>
          </cell>
          <cell r="AD12">
            <v>78807364</v>
          </cell>
          <cell r="AE12">
            <v>452181675</v>
          </cell>
          <cell r="AF12">
            <v>23855486</v>
          </cell>
          <cell r="AG12">
            <v>554844525</v>
          </cell>
          <cell r="AH12">
            <v>34890901</v>
          </cell>
          <cell r="AI12">
            <v>188940786</v>
          </cell>
          <cell r="AJ12">
            <v>7347816</v>
          </cell>
          <cell r="AK12">
            <v>231179503</v>
          </cell>
          <cell r="AL12">
            <v>607710</v>
          </cell>
          <cell r="AM12">
            <v>2118294</v>
          </cell>
          <cell r="AN12">
            <v>113188</v>
          </cell>
          <cell r="AO12">
            <v>2839192</v>
          </cell>
          <cell r="AP12">
            <v>788863220</v>
          </cell>
          <cell r="AQ12" t="str">
            <v>원</v>
          </cell>
        </row>
        <row r="13">
          <cell r="E13" t="str">
            <v>06 철 골 공 사</v>
          </cell>
          <cell r="J13">
            <v>0</v>
          </cell>
          <cell r="K13" t="str">
            <v>원</v>
          </cell>
          <cell r="AC13" t="str">
            <v>06 철골공사</v>
          </cell>
          <cell r="AD13">
            <v>85988808</v>
          </cell>
          <cell r="AE13">
            <v>38048970</v>
          </cell>
          <cell r="AF13">
            <v>2650080</v>
          </cell>
          <cell r="AG13">
            <v>126687858</v>
          </cell>
          <cell r="AH13">
            <v>4059510</v>
          </cell>
          <cell r="AI13">
            <v>4681598</v>
          </cell>
          <cell r="AJ13">
            <v>425596</v>
          </cell>
          <cell r="AK13">
            <v>9166704</v>
          </cell>
          <cell r="AP13">
            <v>135854562</v>
          </cell>
          <cell r="AQ13" t="str">
            <v>원</v>
          </cell>
        </row>
        <row r="14">
          <cell r="E14" t="str">
            <v>07 방  수  공  사</v>
          </cell>
          <cell r="J14">
            <v>0</v>
          </cell>
          <cell r="K14" t="str">
            <v>원</v>
          </cell>
          <cell r="AC14" t="str">
            <v>07 조적공사</v>
          </cell>
          <cell r="AD14">
            <v>97761353</v>
          </cell>
          <cell r="AE14">
            <v>128658792</v>
          </cell>
          <cell r="AF14">
            <v>0</v>
          </cell>
          <cell r="AG14">
            <v>226420145</v>
          </cell>
          <cell r="AH14">
            <v>4837032</v>
          </cell>
          <cell r="AI14">
            <v>16251228</v>
          </cell>
          <cell r="AJ14">
            <v>0</v>
          </cell>
          <cell r="AK14">
            <v>21088260</v>
          </cell>
          <cell r="AP14">
            <v>247508405</v>
          </cell>
          <cell r="AQ14" t="str">
            <v>원</v>
          </cell>
        </row>
        <row r="15">
          <cell r="E15" t="str">
            <v>08 타  일  공  사</v>
          </cell>
          <cell r="J15">
            <v>0</v>
          </cell>
          <cell r="K15" t="str">
            <v>원</v>
          </cell>
          <cell r="AC15" t="str">
            <v>08 방수공사</v>
          </cell>
          <cell r="AD15">
            <v>19407277</v>
          </cell>
          <cell r="AE15">
            <v>70581909</v>
          </cell>
          <cell r="AF15">
            <v>0</v>
          </cell>
          <cell r="AG15">
            <v>89989186</v>
          </cell>
          <cell r="AH15">
            <v>7924562</v>
          </cell>
          <cell r="AI15">
            <v>35492672</v>
          </cell>
          <cell r="AJ15">
            <v>0</v>
          </cell>
          <cell r="AK15">
            <v>43417234</v>
          </cell>
          <cell r="AP15">
            <v>133406420</v>
          </cell>
          <cell r="AQ15" t="str">
            <v>원</v>
          </cell>
        </row>
        <row r="16">
          <cell r="E16" t="str">
            <v xml:space="preserve">09 석   공   사 </v>
          </cell>
          <cell r="J16">
            <v>0</v>
          </cell>
          <cell r="K16" t="str">
            <v>원</v>
          </cell>
          <cell r="AC16" t="str">
            <v xml:space="preserve">09 타일공사 </v>
          </cell>
          <cell r="AD16">
            <v>16066959</v>
          </cell>
          <cell r="AE16">
            <v>12595675</v>
          </cell>
          <cell r="AF16">
            <v>0</v>
          </cell>
          <cell r="AG16">
            <v>28662634</v>
          </cell>
          <cell r="AH16">
            <v>10984933</v>
          </cell>
          <cell r="AI16">
            <v>8914421</v>
          </cell>
          <cell r="AJ16">
            <v>0</v>
          </cell>
          <cell r="AK16">
            <v>19899354</v>
          </cell>
          <cell r="AP16">
            <v>48561988</v>
          </cell>
          <cell r="AQ16" t="str">
            <v>원</v>
          </cell>
        </row>
        <row r="17">
          <cell r="E17" t="str">
            <v>10 금  속  공  사</v>
          </cell>
          <cell r="J17">
            <v>0</v>
          </cell>
          <cell r="K17" t="str">
            <v>원</v>
          </cell>
          <cell r="AC17" t="str">
            <v>10 석공사</v>
          </cell>
          <cell r="AD17">
            <v>49053357</v>
          </cell>
          <cell r="AE17">
            <v>50919676</v>
          </cell>
          <cell r="AF17">
            <v>0</v>
          </cell>
          <cell r="AG17">
            <v>99973033</v>
          </cell>
          <cell r="AH17">
            <v>7417414</v>
          </cell>
          <cell r="AI17">
            <v>5123054</v>
          </cell>
          <cell r="AJ17">
            <v>0</v>
          </cell>
          <cell r="AK17">
            <v>12540468</v>
          </cell>
          <cell r="AP17">
            <v>112513501</v>
          </cell>
          <cell r="AQ17" t="str">
            <v>원</v>
          </cell>
        </row>
        <row r="18">
          <cell r="E18" t="str">
            <v xml:space="preserve">11 목   공   사 </v>
          </cell>
          <cell r="J18">
            <v>0</v>
          </cell>
          <cell r="K18" t="str">
            <v>원</v>
          </cell>
          <cell r="AC18" t="str">
            <v>11 목공사</v>
          </cell>
          <cell r="AD18">
            <v>105000687</v>
          </cell>
          <cell r="AE18">
            <v>6474028</v>
          </cell>
          <cell r="AF18">
            <v>0</v>
          </cell>
          <cell r="AG18">
            <v>111474715</v>
          </cell>
          <cell r="AH18">
            <v>3191759</v>
          </cell>
          <cell r="AI18">
            <v>6988896</v>
          </cell>
          <cell r="AJ18">
            <v>0</v>
          </cell>
          <cell r="AK18">
            <v>10180655</v>
          </cell>
          <cell r="AP18">
            <v>121655370</v>
          </cell>
          <cell r="AQ18" t="str">
            <v>원</v>
          </cell>
        </row>
        <row r="19">
          <cell r="E19" t="str">
            <v>12 미  장  공  사</v>
          </cell>
          <cell r="J19">
            <v>0</v>
          </cell>
          <cell r="K19" t="str">
            <v>원</v>
          </cell>
          <cell r="AC19" t="str">
            <v>12 건축음향내장공사</v>
          </cell>
          <cell r="AD19">
            <v>136055675</v>
          </cell>
          <cell r="AE19">
            <v>52735601</v>
          </cell>
          <cell r="AF19">
            <v>0</v>
          </cell>
          <cell r="AG19">
            <v>188791276</v>
          </cell>
          <cell r="AP19">
            <v>188791276</v>
          </cell>
          <cell r="AQ19" t="str">
            <v>원</v>
          </cell>
        </row>
        <row r="20">
          <cell r="E20" t="str">
            <v>13 창  호  공  사</v>
          </cell>
          <cell r="J20">
            <v>0</v>
          </cell>
          <cell r="K20" t="str">
            <v>원</v>
          </cell>
          <cell r="AC20" t="str">
            <v>13 금속공사</v>
          </cell>
          <cell r="AD20">
            <v>455543338</v>
          </cell>
          <cell r="AE20">
            <v>165367718</v>
          </cell>
          <cell r="AF20">
            <v>33723</v>
          </cell>
          <cell r="AG20">
            <v>620944779</v>
          </cell>
          <cell r="AH20">
            <v>24317084</v>
          </cell>
          <cell r="AI20">
            <v>16121617</v>
          </cell>
          <cell r="AJ20">
            <v>12863</v>
          </cell>
          <cell r="AK20">
            <v>40451564</v>
          </cell>
          <cell r="AP20">
            <v>661396343</v>
          </cell>
          <cell r="AQ20" t="str">
            <v>원</v>
          </cell>
        </row>
        <row r="21">
          <cell r="E21" t="str">
            <v>14 유  리   공  사</v>
          </cell>
          <cell r="J21">
            <v>0</v>
          </cell>
          <cell r="K21" t="str">
            <v>원</v>
          </cell>
          <cell r="AC21" t="str">
            <v>14 미장공사</v>
          </cell>
          <cell r="AD21">
            <v>3142023</v>
          </cell>
          <cell r="AE21">
            <v>73205710</v>
          </cell>
          <cell r="AF21">
            <v>295113</v>
          </cell>
          <cell r="AG21">
            <v>76642846</v>
          </cell>
          <cell r="AH21">
            <v>3366649</v>
          </cell>
          <cell r="AI21">
            <v>44505470</v>
          </cell>
          <cell r="AJ21">
            <v>15180</v>
          </cell>
          <cell r="AK21">
            <v>47887299</v>
          </cell>
          <cell r="AP21">
            <v>124530145</v>
          </cell>
          <cell r="AQ21" t="str">
            <v>원</v>
          </cell>
        </row>
        <row r="22">
          <cell r="E22" t="str">
            <v>15 도  장  공  사</v>
          </cell>
          <cell r="J22">
            <v>0</v>
          </cell>
          <cell r="K22" t="str">
            <v>원</v>
          </cell>
          <cell r="AC22" t="str">
            <v>15 창호공사</v>
          </cell>
          <cell r="AD22">
            <v>245767374</v>
          </cell>
          <cell r="AE22">
            <v>357966</v>
          </cell>
          <cell r="AF22">
            <v>0</v>
          </cell>
          <cell r="AG22">
            <v>246125340</v>
          </cell>
          <cell r="AH22">
            <v>49886199</v>
          </cell>
          <cell r="AI22">
            <v>160029</v>
          </cell>
          <cell r="AJ22">
            <v>0</v>
          </cell>
          <cell r="AK22">
            <v>50046228</v>
          </cell>
          <cell r="AP22">
            <v>296171568</v>
          </cell>
          <cell r="AQ22" t="str">
            <v>원</v>
          </cell>
        </row>
        <row r="23">
          <cell r="E23" t="str">
            <v>16 수  장  공  사</v>
          </cell>
          <cell r="J23">
            <v>0</v>
          </cell>
          <cell r="K23" t="str">
            <v>원</v>
          </cell>
          <cell r="AC23" t="str">
            <v>16 유리공사</v>
          </cell>
          <cell r="AD23">
            <v>58095273</v>
          </cell>
          <cell r="AE23">
            <v>30437764</v>
          </cell>
          <cell r="AF23">
            <v>0</v>
          </cell>
          <cell r="AG23">
            <v>88533037</v>
          </cell>
          <cell r="AH23">
            <v>10930609</v>
          </cell>
          <cell r="AI23">
            <v>5272278</v>
          </cell>
          <cell r="AJ23">
            <v>0</v>
          </cell>
          <cell r="AK23">
            <v>16202887</v>
          </cell>
          <cell r="AP23">
            <v>104735924</v>
          </cell>
          <cell r="AQ23" t="str">
            <v>원</v>
          </cell>
        </row>
        <row r="24">
          <cell r="E24" t="str">
            <v>17 지붕 및 홈통공사</v>
          </cell>
          <cell r="J24">
            <v>0</v>
          </cell>
          <cell r="K24" t="str">
            <v>원</v>
          </cell>
          <cell r="AC24" t="str">
            <v>17 도장공사</v>
          </cell>
          <cell r="AD24">
            <v>62737936</v>
          </cell>
          <cell r="AE24">
            <v>56061324</v>
          </cell>
          <cell r="AF24">
            <v>0</v>
          </cell>
          <cell r="AG24">
            <v>118799260</v>
          </cell>
          <cell r="AH24">
            <v>8406686</v>
          </cell>
          <cell r="AI24">
            <v>4376616</v>
          </cell>
          <cell r="AJ24">
            <v>0</v>
          </cell>
          <cell r="AK24">
            <v>12783302</v>
          </cell>
          <cell r="AP24">
            <v>131582562</v>
          </cell>
          <cell r="AQ24" t="str">
            <v>원</v>
          </cell>
        </row>
        <row r="25">
          <cell r="E25" t="str">
            <v xml:space="preserve">18 잡   공   사 </v>
          </cell>
          <cell r="J25">
            <v>0</v>
          </cell>
          <cell r="K25" t="str">
            <v>원</v>
          </cell>
          <cell r="AC25" t="str">
            <v>18 스페이스 후렘공사</v>
          </cell>
          <cell r="AD25">
            <v>38125162</v>
          </cell>
          <cell r="AE25">
            <v>10077600</v>
          </cell>
          <cell r="AF25">
            <v>1000000</v>
          </cell>
          <cell r="AG25">
            <v>49202762</v>
          </cell>
          <cell r="AP25">
            <v>49202762</v>
          </cell>
          <cell r="AQ25" t="str">
            <v>원</v>
          </cell>
        </row>
        <row r="26">
          <cell r="E26" t="str">
            <v>19 정화조설치공사</v>
          </cell>
          <cell r="J26">
            <v>0</v>
          </cell>
          <cell r="K26" t="str">
            <v>원</v>
          </cell>
          <cell r="AC26" t="str">
            <v>19 수장공사</v>
          </cell>
          <cell r="AD26">
            <v>468931584</v>
          </cell>
          <cell r="AE26">
            <v>35634265</v>
          </cell>
          <cell r="AF26">
            <v>34365</v>
          </cell>
          <cell r="AG26">
            <v>504600214</v>
          </cell>
          <cell r="AH26">
            <v>115579610</v>
          </cell>
          <cell r="AI26">
            <v>26787573</v>
          </cell>
          <cell r="AJ26">
            <v>0</v>
          </cell>
          <cell r="AK26">
            <v>142367183</v>
          </cell>
          <cell r="AP26">
            <v>646967397</v>
          </cell>
          <cell r="AQ26" t="str">
            <v>원</v>
          </cell>
        </row>
        <row r="27">
          <cell r="E27" t="str">
            <v>20 철  거  공  사</v>
          </cell>
          <cell r="J27">
            <v>0</v>
          </cell>
          <cell r="K27" t="str">
            <v>원</v>
          </cell>
          <cell r="AC27" t="str">
            <v>20 잡공사</v>
          </cell>
          <cell r="AD27">
            <v>84543386</v>
          </cell>
          <cell r="AE27">
            <v>21886475</v>
          </cell>
          <cell r="AF27">
            <v>0</v>
          </cell>
          <cell r="AG27">
            <v>106429861</v>
          </cell>
          <cell r="AH27">
            <v>32379202</v>
          </cell>
          <cell r="AI27">
            <v>1715030</v>
          </cell>
          <cell r="AJ27">
            <v>0</v>
          </cell>
          <cell r="AK27">
            <v>34094232</v>
          </cell>
          <cell r="AP27">
            <v>140524093</v>
          </cell>
          <cell r="AQ27" t="str">
            <v>원</v>
          </cell>
        </row>
        <row r="28">
          <cell r="E28" t="str">
            <v>21 골  재  비</v>
          </cell>
          <cell r="J28">
            <v>0</v>
          </cell>
          <cell r="K28" t="str">
            <v>원</v>
          </cell>
          <cell r="AC28" t="str">
            <v>21 마감공사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L28">
            <v>31197675</v>
          </cell>
          <cell r="AM28">
            <v>12684885</v>
          </cell>
          <cell r="AN28">
            <v>4278</v>
          </cell>
          <cell r="AO28">
            <v>43886838</v>
          </cell>
          <cell r="AP28">
            <v>43886838</v>
          </cell>
          <cell r="AQ28" t="str">
            <v>원</v>
          </cell>
        </row>
        <row r="29">
          <cell r="E29" t="str">
            <v>22 운  반  비</v>
          </cell>
          <cell r="J29">
            <v>0</v>
          </cell>
          <cell r="K29" t="str">
            <v>원</v>
          </cell>
          <cell r="AC29" t="str">
            <v>22 골재및운반비</v>
          </cell>
          <cell r="AD29">
            <v>9804150</v>
          </cell>
          <cell r="AE29">
            <v>4722045</v>
          </cell>
          <cell r="AF29">
            <v>2221380</v>
          </cell>
          <cell r="AG29">
            <v>16747575</v>
          </cell>
          <cell r="AH29">
            <v>4582934</v>
          </cell>
          <cell r="AI29">
            <v>2237810</v>
          </cell>
          <cell r="AJ29">
            <v>921434</v>
          </cell>
          <cell r="AK29">
            <v>7742178</v>
          </cell>
          <cell r="AL29">
            <v>59680</v>
          </cell>
          <cell r="AM29">
            <v>14642</v>
          </cell>
          <cell r="AN29">
            <v>6888</v>
          </cell>
          <cell r="AO29">
            <v>81210</v>
          </cell>
          <cell r="AP29">
            <v>24570963</v>
          </cell>
          <cell r="AQ29" t="str">
            <v>원</v>
          </cell>
        </row>
        <row r="30">
          <cell r="E30" t="str">
            <v>23 작 업 부 산 물</v>
          </cell>
          <cell r="J30">
            <v>0</v>
          </cell>
          <cell r="K30" t="str">
            <v>원</v>
          </cell>
          <cell r="AC30" t="str">
            <v>23 작업부산물</v>
          </cell>
          <cell r="AD30">
            <v>-2080800</v>
          </cell>
          <cell r="AE30">
            <v>0</v>
          </cell>
          <cell r="AF30">
            <v>0</v>
          </cell>
          <cell r="AG30">
            <v>-2080800</v>
          </cell>
          <cell r="AH30">
            <v>-520200</v>
          </cell>
          <cell r="AI30">
            <v>0</v>
          </cell>
          <cell r="AJ30">
            <v>0</v>
          </cell>
          <cell r="AK30">
            <v>-520200</v>
          </cell>
          <cell r="AL30">
            <v>-86700</v>
          </cell>
          <cell r="AM30">
            <v>0</v>
          </cell>
          <cell r="AN30">
            <v>0</v>
          </cell>
          <cell r="AO30">
            <v>-86700</v>
          </cell>
          <cell r="AP30">
            <v>-2687700</v>
          </cell>
          <cell r="AQ30" t="str">
            <v>원</v>
          </cell>
        </row>
        <row r="31">
          <cell r="AC31" t="str">
            <v>24 관급자재비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 t="str">
            <v>원</v>
          </cell>
        </row>
        <row r="32">
          <cell r="E32" t="str">
            <v>합 계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 t="str">
            <v>원</v>
          </cell>
          <cell r="AC32" t="str">
            <v>합 계</v>
          </cell>
          <cell r="AD32">
            <v>2046415259</v>
          </cell>
          <cell r="AE32">
            <v>1397110893</v>
          </cell>
          <cell r="AF32">
            <v>63209107</v>
          </cell>
          <cell r="AG32">
            <v>3506735259</v>
          </cell>
          <cell r="AH32">
            <v>338451767</v>
          </cell>
          <cell r="AI32">
            <v>419543428</v>
          </cell>
          <cell r="AJ32">
            <v>23055893</v>
          </cell>
          <cell r="AK32">
            <v>781051088</v>
          </cell>
          <cell r="AL32">
            <v>31812961</v>
          </cell>
          <cell r="AM32">
            <v>14898962</v>
          </cell>
          <cell r="AN32">
            <v>191665</v>
          </cell>
          <cell r="AO32">
            <v>46903588</v>
          </cell>
          <cell r="AP32">
            <v>4334689935</v>
          </cell>
          <cell r="AQ32" t="str">
            <v>원</v>
          </cell>
        </row>
        <row r="33">
          <cell r="E33" t="str">
            <v>나.토목공사</v>
          </cell>
          <cell r="AC33" t="str">
            <v>나.토목공사</v>
          </cell>
        </row>
        <row r="35">
          <cell r="E35" t="str">
            <v>01 토공사</v>
          </cell>
          <cell r="J35">
            <v>0</v>
          </cell>
          <cell r="K35" t="str">
            <v>원</v>
          </cell>
          <cell r="AC35" t="str">
            <v>01 토공사</v>
          </cell>
          <cell r="AD35">
            <v>492257</v>
          </cell>
          <cell r="AE35">
            <v>590533</v>
          </cell>
          <cell r="AF35">
            <v>823870</v>
          </cell>
          <cell r="AG35">
            <v>1906660</v>
          </cell>
          <cell r="AP35">
            <v>1906660</v>
          </cell>
          <cell r="AQ35" t="str">
            <v>원</v>
          </cell>
        </row>
        <row r="36">
          <cell r="E36" t="str">
            <v>02 하수도공사</v>
          </cell>
          <cell r="J36">
            <v>0</v>
          </cell>
          <cell r="K36" t="str">
            <v>원</v>
          </cell>
          <cell r="AC36" t="str">
            <v>02 구조물공사</v>
          </cell>
          <cell r="AD36">
            <v>4633590</v>
          </cell>
          <cell r="AE36">
            <v>42718344</v>
          </cell>
          <cell r="AF36">
            <v>131084</v>
          </cell>
          <cell r="AG36">
            <v>47483018</v>
          </cell>
          <cell r="AP36">
            <v>47483018</v>
          </cell>
          <cell r="AQ36" t="str">
            <v>원</v>
          </cell>
        </row>
        <row r="37">
          <cell r="E37" t="str">
            <v>03 포장공사</v>
          </cell>
          <cell r="J37">
            <v>0</v>
          </cell>
          <cell r="K37" t="str">
            <v>원</v>
          </cell>
          <cell r="AC37" t="str">
            <v>03 배수시설공사</v>
          </cell>
          <cell r="AD37">
            <v>13685630</v>
          </cell>
          <cell r="AE37">
            <v>17702877</v>
          </cell>
          <cell r="AF37">
            <v>795421</v>
          </cell>
          <cell r="AG37">
            <v>32183928</v>
          </cell>
          <cell r="AP37">
            <v>32183928</v>
          </cell>
          <cell r="AQ37" t="str">
            <v>원</v>
          </cell>
        </row>
        <row r="38">
          <cell r="E38" t="str">
            <v>04 옹벽공사</v>
          </cell>
          <cell r="J38">
            <v>0</v>
          </cell>
          <cell r="K38" t="str">
            <v>원</v>
          </cell>
          <cell r="AC38" t="str">
            <v>04 포장공사</v>
          </cell>
          <cell r="AD38">
            <v>23098180</v>
          </cell>
          <cell r="AE38">
            <v>39510964</v>
          </cell>
          <cell r="AF38">
            <v>720108</v>
          </cell>
          <cell r="AG38">
            <v>63329252</v>
          </cell>
          <cell r="AP38">
            <v>63329252</v>
          </cell>
          <cell r="AQ38" t="str">
            <v>원</v>
          </cell>
        </row>
        <row r="39">
          <cell r="E39" t="str">
            <v>05 화단박스공사</v>
          </cell>
          <cell r="J39">
            <v>0</v>
          </cell>
          <cell r="K39" t="str">
            <v>원</v>
          </cell>
          <cell r="AC39" t="str">
            <v>05 정문,후문및담장공사</v>
          </cell>
          <cell r="AD39">
            <v>39820550</v>
          </cell>
          <cell r="AE39">
            <v>12877260</v>
          </cell>
          <cell r="AF39">
            <v>684000</v>
          </cell>
          <cell r="AG39">
            <v>53381810</v>
          </cell>
          <cell r="AP39">
            <v>53381810</v>
          </cell>
          <cell r="AQ39" t="str">
            <v>원</v>
          </cell>
        </row>
        <row r="40">
          <cell r="E40" t="str">
            <v>06 구조물공사</v>
          </cell>
          <cell r="J40">
            <v>0</v>
          </cell>
          <cell r="K40" t="str">
            <v>원</v>
          </cell>
          <cell r="AC40" t="str">
            <v>06 체육장마사토포설공사</v>
          </cell>
          <cell r="AD40">
            <v>634900</v>
          </cell>
          <cell r="AE40">
            <v>236100</v>
          </cell>
          <cell r="AF40">
            <v>201635</v>
          </cell>
          <cell r="AG40">
            <v>1072635</v>
          </cell>
          <cell r="AP40">
            <v>1072635</v>
          </cell>
          <cell r="AQ40" t="str">
            <v>원</v>
          </cell>
        </row>
        <row r="41">
          <cell r="E41" t="str">
            <v>07 철거공사</v>
          </cell>
          <cell r="J41">
            <v>0</v>
          </cell>
          <cell r="K41" t="str">
            <v>원</v>
          </cell>
          <cell r="AC41" t="str">
            <v>07 철거및복구공사</v>
          </cell>
          <cell r="AD41">
            <v>148214</v>
          </cell>
          <cell r="AE41">
            <v>381226</v>
          </cell>
          <cell r="AF41">
            <v>149405</v>
          </cell>
          <cell r="AG41">
            <v>678845</v>
          </cell>
          <cell r="AP41">
            <v>678845</v>
          </cell>
          <cell r="AQ41" t="str">
            <v>원</v>
          </cell>
        </row>
        <row r="42">
          <cell r="E42" t="str">
            <v>08 사급자재비공사</v>
          </cell>
          <cell r="J42">
            <v>0</v>
          </cell>
          <cell r="K42" t="str">
            <v>원</v>
          </cell>
          <cell r="AC42" t="str">
            <v>소계</v>
          </cell>
          <cell r="AD42">
            <v>82513321</v>
          </cell>
          <cell r="AE42">
            <v>114017304</v>
          </cell>
          <cell r="AF42">
            <v>3505523</v>
          </cell>
          <cell r="AG42">
            <v>200036148</v>
          </cell>
          <cell r="AP42">
            <v>200036148</v>
          </cell>
          <cell r="AQ42" t="str">
            <v>원</v>
          </cell>
        </row>
        <row r="43">
          <cell r="E43" t="str">
            <v>09 운반비</v>
          </cell>
          <cell r="J43">
            <v>0</v>
          </cell>
          <cell r="K43" t="str">
            <v>원</v>
          </cell>
          <cell r="AC43" t="str">
            <v>08 운반비</v>
          </cell>
          <cell r="AD43">
            <v>0</v>
          </cell>
          <cell r="AE43">
            <v>0</v>
          </cell>
          <cell r="AF43">
            <v>1446095</v>
          </cell>
          <cell r="AG43">
            <v>1446095</v>
          </cell>
          <cell r="AP43">
            <v>1446095</v>
          </cell>
          <cell r="AQ43" t="str">
            <v>원</v>
          </cell>
        </row>
        <row r="44">
          <cell r="E44" t="str">
            <v>10 작업 부산물</v>
          </cell>
          <cell r="J44">
            <v>0</v>
          </cell>
          <cell r="K44" t="str">
            <v>원</v>
          </cell>
          <cell r="AC44" t="str">
            <v>09 작업 부산물</v>
          </cell>
          <cell r="AD44">
            <v>-84150</v>
          </cell>
          <cell r="AE44">
            <v>0</v>
          </cell>
          <cell r="AF44">
            <v>0</v>
          </cell>
          <cell r="AG44">
            <v>-84150</v>
          </cell>
          <cell r="AP44">
            <v>-84150</v>
          </cell>
          <cell r="AQ44" t="str">
            <v>원</v>
          </cell>
        </row>
        <row r="45">
          <cell r="E45" t="str">
            <v xml:space="preserve"> 11 폐기물처리수수료</v>
          </cell>
          <cell r="J45">
            <v>0</v>
          </cell>
          <cell r="K45" t="str">
            <v>원</v>
          </cell>
          <cell r="AC45" t="str">
            <v xml:space="preserve"> 10 관급자재비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P45">
            <v>0</v>
          </cell>
          <cell r="AQ45" t="str">
            <v>원</v>
          </cell>
        </row>
        <row r="46">
          <cell r="E46" t="str">
            <v>합계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>원</v>
          </cell>
          <cell r="AC46" t="str">
            <v>합계</v>
          </cell>
          <cell r="AD46">
            <v>82429171</v>
          </cell>
          <cell r="AE46">
            <v>114017304</v>
          </cell>
          <cell r="AF46">
            <v>3505523</v>
          </cell>
          <cell r="AG46">
            <v>199951998</v>
          </cell>
          <cell r="AP46">
            <v>199951998</v>
          </cell>
          <cell r="AQ46" t="str">
            <v>원</v>
          </cell>
        </row>
        <row r="61">
          <cell r="E61" t="str">
            <v>다.기계설비공사</v>
          </cell>
          <cell r="AC61" t="str">
            <v>다.기계설비공사</v>
          </cell>
          <cell r="AG61" t="str">
            <v>신축동</v>
          </cell>
          <cell r="AH61" t="str">
            <v>본관동</v>
          </cell>
          <cell r="AI61" t="str">
            <v>본관동</v>
          </cell>
          <cell r="AJ61" t="str">
            <v>본관동</v>
          </cell>
          <cell r="AK61" t="str">
            <v>본관동</v>
          </cell>
          <cell r="AL61" t="str">
            <v>본관동증축</v>
          </cell>
          <cell r="AM61" t="str">
            <v>본관동증축</v>
          </cell>
          <cell r="AN61" t="str">
            <v>본관동증축</v>
          </cell>
          <cell r="AO61" t="str">
            <v>본관동증축</v>
          </cell>
        </row>
        <row r="62">
          <cell r="AG62" t="str">
            <v>합계</v>
          </cell>
          <cell r="AH62" t="str">
            <v>재료비</v>
          </cell>
          <cell r="AI62" t="str">
            <v>노무비</v>
          </cell>
          <cell r="AJ62" t="str">
            <v>경비</v>
          </cell>
          <cell r="AK62" t="str">
            <v>합계</v>
          </cell>
          <cell r="AL62" t="str">
            <v>재료비</v>
          </cell>
          <cell r="AM62" t="str">
            <v>노무비</v>
          </cell>
          <cell r="AN62" t="str">
            <v>경비</v>
          </cell>
          <cell r="AO62" t="str">
            <v>합계</v>
          </cell>
        </row>
        <row r="63">
          <cell r="E63" t="str">
            <v>01 옥외배관공사</v>
          </cell>
          <cell r="J63">
            <v>0</v>
          </cell>
          <cell r="K63" t="str">
            <v>원</v>
          </cell>
          <cell r="AC63" t="str">
            <v>01 장비설치공사</v>
          </cell>
          <cell r="AD63">
            <v>37696528</v>
          </cell>
          <cell r="AE63">
            <v>23950965</v>
          </cell>
          <cell r="AF63">
            <v>0</v>
          </cell>
          <cell r="AG63">
            <v>61647493</v>
          </cell>
          <cell r="AH63">
            <v>6782360</v>
          </cell>
          <cell r="AI63">
            <v>2412020</v>
          </cell>
          <cell r="AJ63">
            <v>0</v>
          </cell>
          <cell r="AK63">
            <v>9194380</v>
          </cell>
          <cell r="AP63">
            <v>70841873</v>
          </cell>
          <cell r="AQ63" t="str">
            <v>원</v>
          </cell>
        </row>
        <row r="64">
          <cell r="E64" t="str">
            <v>02 기계실배관공사</v>
          </cell>
          <cell r="J64">
            <v>0</v>
          </cell>
          <cell r="K64" t="str">
            <v>원</v>
          </cell>
          <cell r="AC64" t="str">
            <v>02 기계실배관공사</v>
          </cell>
          <cell r="AD64">
            <v>131491383</v>
          </cell>
          <cell r="AE64">
            <v>49145503</v>
          </cell>
          <cell r="AF64">
            <v>0</v>
          </cell>
          <cell r="AG64">
            <v>180636886</v>
          </cell>
          <cell r="AP64">
            <v>180636886</v>
          </cell>
          <cell r="AQ64" t="str">
            <v>원</v>
          </cell>
        </row>
        <row r="65">
          <cell r="E65" t="str">
            <v>03 난방배관공사</v>
          </cell>
          <cell r="J65">
            <v>0</v>
          </cell>
          <cell r="K65" t="str">
            <v>원</v>
          </cell>
          <cell r="AC65" t="str">
            <v>03 난방배관공사</v>
          </cell>
          <cell r="AH65">
            <v>28380365</v>
          </cell>
          <cell r="AI65">
            <v>47108338</v>
          </cell>
          <cell r="AJ65">
            <v>0</v>
          </cell>
          <cell r="AK65">
            <v>75488703</v>
          </cell>
          <cell r="AP65">
            <v>75488703</v>
          </cell>
          <cell r="AQ65" t="str">
            <v>원</v>
          </cell>
        </row>
        <row r="66">
          <cell r="E66" t="str">
            <v>04 위생배관공사</v>
          </cell>
          <cell r="J66">
            <v>0</v>
          </cell>
          <cell r="K66" t="str">
            <v>원</v>
          </cell>
          <cell r="AC66" t="str">
            <v>04 냉난방배관공사</v>
          </cell>
          <cell r="AD66">
            <v>234172219</v>
          </cell>
          <cell r="AE66">
            <v>153473404</v>
          </cell>
          <cell r="AF66">
            <v>0</v>
          </cell>
          <cell r="AG66">
            <v>387645623</v>
          </cell>
          <cell r="AP66">
            <v>387645623</v>
          </cell>
          <cell r="AQ66" t="str">
            <v>원</v>
          </cell>
        </row>
        <row r="67">
          <cell r="E67" t="str">
            <v>05 배기닥트설치공사</v>
          </cell>
          <cell r="J67">
            <v>0</v>
          </cell>
          <cell r="K67" t="str">
            <v>원</v>
          </cell>
          <cell r="AC67" t="str">
            <v>05 공조닥트설치공사</v>
          </cell>
          <cell r="AD67">
            <v>16918675</v>
          </cell>
          <cell r="AE67">
            <v>38126660</v>
          </cell>
          <cell r="AF67">
            <v>0</v>
          </cell>
          <cell r="AG67">
            <v>55045335</v>
          </cell>
          <cell r="AP67">
            <v>55045335</v>
          </cell>
          <cell r="AQ67" t="str">
            <v>원</v>
          </cell>
        </row>
        <row r="68">
          <cell r="E68" t="str">
            <v>06 가스배관공사</v>
          </cell>
          <cell r="J68">
            <v>0</v>
          </cell>
          <cell r="K68" t="str">
            <v>원</v>
          </cell>
          <cell r="AC68" t="str">
            <v>06 위생기구설치공사</v>
          </cell>
          <cell r="AD68">
            <v>28581934</v>
          </cell>
          <cell r="AE68">
            <v>14731155</v>
          </cell>
          <cell r="AF68">
            <v>0</v>
          </cell>
          <cell r="AG68">
            <v>43313089</v>
          </cell>
          <cell r="AH68">
            <v>2323379</v>
          </cell>
          <cell r="AI68">
            <v>6970913</v>
          </cell>
          <cell r="AJ68">
            <v>0</v>
          </cell>
          <cell r="AK68">
            <v>9294292</v>
          </cell>
          <cell r="AP68">
            <v>52607381</v>
          </cell>
          <cell r="AQ68" t="str">
            <v>원</v>
          </cell>
        </row>
        <row r="69">
          <cell r="AC69" t="str">
            <v>07 위생배관공사</v>
          </cell>
          <cell r="AD69">
            <v>54966551</v>
          </cell>
          <cell r="AE69">
            <v>57083740</v>
          </cell>
          <cell r="AF69">
            <v>0</v>
          </cell>
          <cell r="AG69">
            <v>112050291</v>
          </cell>
          <cell r="AP69">
            <v>112050291</v>
          </cell>
          <cell r="AQ69" t="str">
            <v>원</v>
          </cell>
        </row>
        <row r="70">
          <cell r="E70" t="str">
            <v>07 자동제어공사</v>
          </cell>
          <cell r="J70">
            <v>0</v>
          </cell>
          <cell r="K70" t="str">
            <v>원</v>
          </cell>
          <cell r="AC70" t="str">
            <v>08 도시가스배관공사</v>
          </cell>
          <cell r="AD70">
            <v>22420315</v>
          </cell>
          <cell r="AE70">
            <v>12539215</v>
          </cell>
          <cell r="AF70">
            <v>0</v>
          </cell>
          <cell r="AG70">
            <v>34959530</v>
          </cell>
          <cell r="AP70">
            <v>34959530</v>
          </cell>
          <cell r="AQ70" t="str">
            <v>원</v>
          </cell>
        </row>
        <row r="71">
          <cell r="E71" t="str">
            <v>08 소화배관공사</v>
          </cell>
          <cell r="J71">
            <v>0</v>
          </cell>
          <cell r="K71" t="str">
            <v>원</v>
          </cell>
          <cell r="AC71" t="str">
            <v>09 자동제어서치공사</v>
          </cell>
          <cell r="AD71">
            <v>31132209</v>
          </cell>
          <cell r="AE71">
            <v>4086978</v>
          </cell>
          <cell r="AF71">
            <v>0</v>
          </cell>
          <cell r="AG71">
            <v>35219187</v>
          </cell>
          <cell r="AP71">
            <v>35219187</v>
          </cell>
          <cell r="AQ71" t="str">
            <v>원</v>
          </cell>
        </row>
        <row r="72">
          <cell r="E72" t="str">
            <v>09 위생기구설치공사</v>
          </cell>
          <cell r="J72">
            <v>0</v>
          </cell>
          <cell r="K72" t="str">
            <v>원</v>
          </cell>
          <cell r="AC72" t="str">
            <v>10 연도설치공사</v>
          </cell>
          <cell r="AD72">
            <v>43364264</v>
          </cell>
          <cell r="AE72">
            <v>6692154</v>
          </cell>
          <cell r="AF72">
            <v>0</v>
          </cell>
          <cell r="AG72">
            <v>50056418</v>
          </cell>
          <cell r="AP72">
            <v>50056418</v>
          </cell>
          <cell r="AQ72" t="str">
            <v>원</v>
          </cell>
        </row>
        <row r="73">
          <cell r="E73" t="str">
            <v>10 급수급탕배관공사</v>
          </cell>
          <cell r="J73">
            <v>0</v>
          </cell>
          <cell r="K73" t="str">
            <v>원</v>
          </cell>
          <cell r="AC73" t="str">
            <v>11 방진설치공사</v>
          </cell>
          <cell r="AD73">
            <v>14923805</v>
          </cell>
          <cell r="AE73">
            <v>4324093</v>
          </cell>
          <cell r="AF73">
            <v>0</v>
          </cell>
          <cell r="AG73">
            <v>19247898</v>
          </cell>
          <cell r="AP73">
            <v>19247898</v>
          </cell>
          <cell r="AQ73" t="str">
            <v>원</v>
          </cell>
        </row>
        <row r="74">
          <cell r="E74" t="str">
            <v>11 오배수통기배관공사</v>
          </cell>
          <cell r="J74">
            <v>0</v>
          </cell>
          <cell r="K74" t="str">
            <v>원</v>
          </cell>
          <cell r="AC74" t="str">
            <v>12 환기닥트설치공사</v>
          </cell>
          <cell r="AH74">
            <v>15865991</v>
          </cell>
          <cell r="AI74">
            <v>7499700</v>
          </cell>
          <cell r="AJ74">
            <v>0</v>
          </cell>
          <cell r="AK74">
            <v>23365691</v>
          </cell>
          <cell r="AL74">
            <v>1566495</v>
          </cell>
          <cell r="AM74">
            <v>4088287</v>
          </cell>
          <cell r="AN74">
            <v>0</v>
          </cell>
          <cell r="AO74">
            <v>5654782</v>
          </cell>
          <cell r="AP74">
            <v>29020473</v>
          </cell>
          <cell r="AQ74" t="str">
            <v>원</v>
          </cell>
        </row>
        <row r="75">
          <cell r="E75" t="str">
            <v>합계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원</v>
          </cell>
          <cell r="AC75" t="str">
            <v>13 위생설비공사</v>
          </cell>
          <cell r="AH75">
            <v>27036309</v>
          </cell>
          <cell r="AI75">
            <v>31424526</v>
          </cell>
          <cell r="AJ75">
            <v>0</v>
          </cell>
          <cell r="AK75">
            <v>58460835</v>
          </cell>
          <cell r="AL75">
            <v>682861</v>
          </cell>
          <cell r="AM75">
            <v>1285389</v>
          </cell>
          <cell r="AN75">
            <v>0</v>
          </cell>
          <cell r="AO75">
            <v>1968250</v>
          </cell>
          <cell r="AP75">
            <v>60429085</v>
          </cell>
          <cell r="AQ75" t="str">
            <v>원</v>
          </cell>
        </row>
        <row r="76">
          <cell r="AC76" t="str">
            <v>14 가스설비공사</v>
          </cell>
          <cell r="AL76">
            <v>1286720</v>
          </cell>
          <cell r="AM76">
            <v>1172107</v>
          </cell>
          <cell r="AN76">
            <v>0</v>
          </cell>
          <cell r="AO76">
            <v>2458827</v>
          </cell>
          <cell r="AP76">
            <v>2458827</v>
          </cell>
          <cell r="AQ76" t="str">
            <v>원</v>
          </cell>
        </row>
        <row r="77">
          <cell r="AC77" t="str">
            <v>12 관급장비설치공사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P77">
            <v>0</v>
          </cell>
        </row>
        <row r="78">
          <cell r="AC78" t="str">
            <v>합계</v>
          </cell>
          <cell r="AD78">
            <v>615667883</v>
          </cell>
          <cell r="AE78">
            <v>364153867</v>
          </cell>
          <cell r="AF78">
            <v>0</v>
          </cell>
          <cell r="AG78">
            <v>979821750</v>
          </cell>
          <cell r="AH78">
            <v>80388404</v>
          </cell>
          <cell r="AI78">
            <v>95415497</v>
          </cell>
          <cell r="AJ78">
            <v>0</v>
          </cell>
          <cell r="AK78">
            <v>175803901</v>
          </cell>
          <cell r="AL78">
            <v>3536076</v>
          </cell>
          <cell r="AM78">
            <v>6545783</v>
          </cell>
          <cell r="AN78">
            <v>0</v>
          </cell>
          <cell r="AO78">
            <v>10081859</v>
          </cell>
          <cell r="AP78">
            <v>1165707510</v>
          </cell>
          <cell r="AQ78" t="str">
            <v>원</v>
          </cell>
        </row>
        <row r="90">
          <cell r="D90" t="str">
            <v xml:space="preserve">  2.간접노무비</v>
          </cell>
          <cell r="J90">
            <v>0</v>
          </cell>
          <cell r="K90" t="str">
            <v>원</v>
          </cell>
          <cell r="AB90" t="str">
            <v xml:space="preserve">  2.간접노무비</v>
          </cell>
          <cell r="AI90" t="str">
            <v>원</v>
          </cell>
          <cell r="AP90">
            <v>223949137</v>
          </cell>
          <cell r="AQ90" t="str">
            <v>원</v>
          </cell>
        </row>
        <row r="91">
          <cell r="D91" t="str">
            <v xml:space="preserve">  3.경   비</v>
          </cell>
          <cell r="AB91" t="str">
            <v xml:space="preserve">  3.경   비</v>
          </cell>
          <cell r="AQ91" t="str">
            <v>원</v>
          </cell>
        </row>
        <row r="92">
          <cell r="E92" t="str">
            <v>(1) 산재보험료</v>
          </cell>
          <cell r="J92">
            <v>0</v>
          </cell>
          <cell r="K92" t="str">
            <v>원</v>
          </cell>
          <cell r="AC92" t="str">
            <v>(1) 산재보험료</v>
          </cell>
          <cell r="AI92" t="str">
            <v>원</v>
          </cell>
          <cell r="AP92">
            <v>94882855</v>
          </cell>
          <cell r="AQ92" t="str">
            <v>원</v>
          </cell>
        </row>
        <row r="93">
          <cell r="E93" t="str">
            <v>(2) 안전관리비</v>
          </cell>
          <cell r="J93">
            <v>21630302</v>
          </cell>
          <cell r="K93" t="str">
            <v>원</v>
          </cell>
          <cell r="AC93" t="str">
            <v>(2) 안전관리비</v>
          </cell>
          <cell r="AI93" t="str">
            <v>원</v>
          </cell>
          <cell r="AP93">
            <v>127105582</v>
          </cell>
          <cell r="AQ93" t="str">
            <v>원</v>
          </cell>
        </row>
        <row r="94">
          <cell r="E94" t="str">
            <v>(3) 고용보험료</v>
          </cell>
          <cell r="K94" t="str">
            <v>원</v>
          </cell>
          <cell r="AC94" t="str">
            <v>(3) 고용보험료</v>
          </cell>
          <cell r="AI94" t="str">
            <v>원</v>
          </cell>
          <cell r="AP94">
            <v>12774584</v>
          </cell>
          <cell r="AQ94" t="str">
            <v>원</v>
          </cell>
        </row>
        <row r="95">
          <cell r="E95" t="str">
            <v>(4) 기타경비</v>
          </cell>
          <cell r="J95">
            <v>0</v>
          </cell>
          <cell r="K95" t="str">
            <v>원</v>
          </cell>
          <cell r="AC95" t="str">
            <v>(4) 기타경비</v>
          </cell>
          <cell r="AI95" t="str">
            <v>원</v>
          </cell>
          <cell r="AP95">
            <v>266077649.27272728</v>
          </cell>
          <cell r="AQ95" t="str">
            <v>원</v>
          </cell>
        </row>
        <row r="96">
          <cell r="E96" t="str">
            <v>(5) 퇴직공제부금비</v>
          </cell>
          <cell r="J96">
            <v>0</v>
          </cell>
          <cell r="K96" t="str">
            <v>원</v>
          </cell>
          <cell r="AC96" t="str">
            <v>(5) 퇴직공제부금비</v>
          </cell>
          <cell r="AI96" t="str">
            <v>원</v>
          </cell>
          <cell r="AJ96" t="str">
            <v xml:space="preserve">해  당  없  음 </v>
          </cell>
          <cell r="AQ96" t="str">
            <v>원</v>
          </cell>
          <cell r="AR96" t="str">
            <v xml:space="preserve"> 해당없음</v>
          </cell>
        </row>
        <row r="97">
          <cell r="D97" t="str">
            <v xml:space="preserve">  4.일반관리비</v>
          </cell>
          <cell r="J97">
            <v>0</v>
          </cell>
          <cell r="K97" t="str">
            <v>원</v>
          </cell>
          <cell r="AB97" t="str">
            <v xml:space="preserve">  4.일반관리비</v>
          </cell>
          <cell r="AI97" t="str">
            <v>원</v>
          </cell>
          <cell r="AP97">
            <v>0</v>
          </cell>
          <cell r="AQ97" t="str">
            <v>원</v>
          </cell>
        </row>
        <row r="98">
          <cell r="D98" t="str">
            <v xml:space="preserve">  5.이   윤</v>
          </cell>
          <cell r="J98">
            <v>0</v>
          </cell>
          <cell r="K98" t="str">
            <v>원</v>
          </cell>
          <cell r="AB98" t="str">
            <v xml:space="preserve">  5.이   윤</v>
          </cell>
          <cell r="AI98" t="str">
            <v>원</v>
          </cell>
          <cell r="AP98">
            <v>0</v>
          </cell>
          <cell r="AQ98" t="str">
            <v>원</v>
          </cell>
        </row>
        <row r="99">
          <cell r="D99" t="str">
            <v xml:space="preserve">  6.공사손해보험료</v>
          </cell>
          <cell r="J99">
            <v>0</v>
          </cell>
          <cell r="K99" t="str">
            <v>원</v>
          </cell>
          <cell r="L99" t="str">
            <v xml:space="preserve">해  당  없  음 </v>
          </cell>
          <cell r="AB99" t="str">
            <v xml:space="preserve">  6.공사손해보험료</v>
          </cell>
          <cell r="AI99" t="str">
            <v>원</v>
          </cell>
          <cell r="AJ99" t="str">
            <v xml:space="preserve">해  당  없  음 </v>
          </cell>
          <cell r="AP99">
            <v>0</v>
          </cell>
          <cell r="AQ99" t="str">
            <v>원</v>
          </cell>
          <cell r="AR99" t="str">
            <v xml:space="preserve"> 해당없음</v>
          </cell>
        </row>
        <row r="100">
          <cell r="D100" t="str">
            <v xml:space="preserve">  7.부가가치세</v>
          </cell>
          <cell r="J100">
            <v>2163030</v>
          </cell>
          <cell r="K100" t="str">
            <v>원</v>
          </cell>
          <cell r="AB100" t="str">
            <v xml:space="preserve">  7.부가가치세</v>
          </cell>
          <cell r="AI100" t="str">
            <v>원</v>
          </cell>
          <cell r="AP100">
            <v>642513925</v>
          </cell>
          <cell r="AQ100" t="str">
            <v>원</v>
          </cell>
        </row>
        <row r="102">
          <cell r="D102" t="str">
            <v xml:space="preserve"> 8.총   계</v>
          </cell>
          <cell r="J102">
            <v>23793332</v>
          </cell>
          <cell r="K102" t="str">
            <v>원</v>
          </cell>
          <cell r="AB102" t="str">
            <v xml:space="preserve"> 8.총   계</v>
          </cell>
          <cell r="AI102" t="str">
            <v>원</v>
          </cell>
          <cell r="AP102">
            <v>7067653175.272727</v>
          </cell>
          <cell r="AQ102" t="str">
            <v>원</v>
          </cell>
        </row>
        <row r="105">
          <cell r="AP105">
            <v>0</v>
          </cell>
        </row>
        <row r="107">
          <cell r="AP107">
            <v>0</v>
          </cell>
        </row>
        <row r="118">
          <cell r="AB118" t="str">
            <v xml:space="preserve">  2.간접노무비</v>
          </cell>
          <cell r="AI118" t="str">
            <v>원</v>
          </cell>
          <cell r="AQ118" t="str">
            <v>원</v>
          </cell>
        </row>
        <row r="119">
          <cell r="AB119" t="str">
            <v xml:space="preserve">  3.경   비</v>
          </cell>
          <cell r="AQ119" t="str">
            <v>원</v>
          </cell>
        </row>
        <row r="120">
          <cell r="AC120" t="str">
            <v>(1) 산재보험료</v>
          </cell>
          <cell r="AI120" t="str">
            <v>원</v>
          </cell>
          <cell r="AP120">
            <v>94882855</v>
          </cell>
          <cell r="AQ120" t="str">
            <v>원</v>
          </cell>
        </row>
        <row r="121">
          <cell r="AC121" t="str">
            <v>(2) 안전관리비</v>
          </cell>
          <cell r="AI121" t="str">
            <v>원</v>
          </cell>
          <cell r="AP121">
            <v>127105582</v>
          </cell>
          <cell r="AQ121" t="str">
            <v>원</v>
          </cell>
        </row>
        <row r="122">
          <cell r="AC122" t="str">
            <v>(3) 고용보험료</v>
          </cell>
          <cell r="AI122" t="str">
            <v>원</v>
          </cell>
          <cell r="AP122">
            <v>12774584</v>
          </cell>
          <cell r="AQ122" t="str">
            <v>원</v>
          </cell>
        </row>
        <row r="123">
          <cell r="AC123" t="str">
            <v>(4) 기타경비</v>
          </cell>
          <cell r="AI123" t="str">
            <v>원</v>
          </cell>
          <cell r="AQ123" t="str">
            <v>원</v>
          </cell>
        </row>
        <row r="124">
          <cell r="AC124" t="str">
            <v>(5) 퇴직공제부금비</v>
          </cell>
          <cell r="AI124" t="str">
            <v>원</v>
          </cell>
          <cell r="AJ124" t="str">
            <v xml:space="preserve">해  당  없  음 </v>
          </cell>
          <cell r="AQ124" t="str">
            <v>원</v>
          </cell>
          <cell r="AR124" t="str">
            <v xml:space="preserve"> 해당없음</v>
          </cell>
        </row>
        <row r="125">
          <cell r="AB125" t="str">
            <v xml:space="preserve">  4.일반관리비</v>
          </cell>
          <cell r="AI125" t="str">
            <v>원</v>
          </cell>
          <cell r="AQ125" t="str">
            <v>원</v>
          </cell>
        </row>
        <row r="126">
          <cell r="AB126" t="str">
            <v xml:space="preserve">  5.이   윤</v>
          </cell>
          <cell r="AI126" t="str">
            <v>원</v>
          </cell>
          <cell r="AQ126" t="str">
            <v>원</v>
          </cell>
        </row>
        <row r="127">
          <cell r="AB127" t="str">
            <v xml:space="preserve">  6.공사손해보험료</v>
          </cell>
          <cell r="AI127" t="str">
            <v>원</v>
          </cell>
          <cell r="AJ127" t="str">
            <v xml:space="preserve">해  당  없  음 </v>
          </cell>
          <cell r="AQ127" t="str">
            <v>원</v>
          </cell>
          <cell r="AR127" t="str">
            <v xml:space="preserve"> 해당없음</v>
          </cell>
        </row>
        <row r="128">
          <cell r="AB128" t="str">
            <v xml:space="preserve">  7.부가가치세</v>
          </cell>
          <cell r="AI128" t="str">
            <v>원</v>
          </cell>
          <cell r="AQ128" t="str">
            <v>원</v>
          </cell>
        </row>
        <row r="130">
          <cell r="AB130" t="str">
            <v xml:space="preserve"> 8.총   계</v>
          </cell>
          <cell r="AI130" t="str">
            <v>원</v>
          </cell>
          <cell r="AQ130" t="str">
            <v>원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장비부표총괄표"/>
      <sheetName val="일반부표총괄"/>
      <sheetName val="별 표"/>
      <sheetName val="별표총괄"/>
      <sheetName val="품셈TABLE"/>
      <sheetName val="품 셈"/>
      <sheetName val="부표"/>
      <sheetName val="Sheet2"/>
      <sheetName val="부표 TABLE"/>
      <sheetName val="Sheet3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>
        <row r="2">
          <cell r="C2" t="str">
            <v>철골공</v>
          </cell>
          <cell r="D2">
            <v>58845</v>
          </cell>
        </row>
        <row r="3">
          <cell r="C3" t="str">
            <v>콘크리트공</v>
          </cell>
          <cell r="D3">
            <v>57135</v>
          </cell>
        </row>
        <row r="4">
          <cell r="C4" t="str">
            <v>용 접 공</v>
          </cell>
          <cell r="D4">
            <v>52064</v>
          </cell>
        </row>
        <row r="5">
          <cell r="C5" t="str">
            <v>보통인부</v>
          </cell>
          <cell r="D5">
            <v>29933</v>
          </cell>
        </row>
        <row r="6">
          <cell r="C6" t="str">
            <v>특별인부</v>
          </cell>
          <cell r="D6">
            <v>43490</v>
          </cell>
        </row>
        <row r="7">
          <cell r="C7" t="str">
            <v>형틀목공</v>
          </cell>
          <cell r="D7">
            <v>61835</v>
          </cell>
        </row>
        <row r="8">
          <cell r="C8" t="str">
            <v>철근공</v>
          </cell>
          <cell r="D8">
            <v>61510</v>
          </cell>
        </row>
        <row r="9">
          <cell r="C9" t="str">
            <v>철    공</v>
          </cell>
          <cell r="D9">
            <v>58947</v>
          </cell>
        </row>
        <row r="10">
          <cell r="C10" t="str">
            <v>강판구멍뚫기</v>
          </cell>
          <cell r="D10">
            <v>85339.7</v>
          </cell>
        </row>
        <row r="11">
          <cell r="C11" t="str">
            <v>조   수</v>
          </cell>
          <cell r="D11">
            <v>29933</v>
          </cell>
        </row>
        <row r="12">
          <cell r="C12" t="str">
            <v>풀기</v>
          </cell>
          <cell r="D12">
            <v>609</v>
          </cell>
        </row>
        <row r="13">
          <cell r="C13" t="str">
            <v>보 링 공</v>
          </cell>
          <cell r="D13">
            <v>44584</v>
          </cell>
        </row>
        <row r="14">
          <cell r="C14" t="str">
            <v>비  트</v>
          </cell>
          <cell r="D14">
            <v>627000</v>
          </cell>
        </row>
        <row r="15">
          <cell r="C15" t="str">
            <v>TRACK CRANE</v>
          </cell>
          <cell r="D15">
            <v>2817</v>
          </cell>
        </row>
        <row r="16">
          <cell r="C16" t="str">
            <v>TRACK CRANE(인)</v>
          </cell>
          <cell r="D16">
            <v>15742</v>
          </cell>
        </row>
        <row r="17">
          <cell r="C17" t="str">
            <v>TRACK CRANE(경비)</v>
          </cell>
          <cell r="D17">
            <v>17824</v>
          </cell>
        </row>
        <row r="18">
          <cell r="C18" t="str">
            <v>VIBRO HAMMER</v>
          </cell>
          <cell r="D18">
            <v>11458</v>
          </cell>
        </row>
        <row r="19">
          <cell r="C19" t="str">
            <v>TRUCK CRANE</v>
          </cell>
          <cell r="D19">
            <v>2114</v>
          </cell>
        </row>
        <row r="20">
          <cell r="C20" t="str">
            <v>TRUCK CRANE(인)</v>
          </cell>
          <cell r="D20">
            <v>15742</v>
          </cell>
        </row>
        <row r="21">
          <cell r="C21" t="str">
            <v>TRUCK CRANE(경)</v>
          </cell>
          <cell r="D21">
            <v>22450</v>
          </cell>
        </row>
        <row r="22">
          <cell r="C22" t="str">
            <v>수작업반장</v>
          </cell>
          <cell r="D22">
            <v>57103</v>
          </cell>
        </row>
        <row r="23">
          <cell r="C23" t="str">
            <v>비 계 공</v>
          </cell>
          <cell r="D23">
            <v>65265</v>
          </cell>
        </row>
        <row r="24">
          <cell r="C24" t="str">
            <v>대 장 공</v>
          </cell>
          <cell r="D24">
            <v>47273</v>
          </cell>
        </row>
        <row r="25">
          <cell r="C25" t="str">
            <v>판 재(100×150×1,700m/m)</v>
          </cell>
          <cell r="D25">
            <v>152694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  <cell r="D33">
            <v>51132</v>
          </cell>
        </row>
        <row r="34">
          <cell r="C34" t="str">
            <v>전    공</v>
          </cell>
          <cell r="D34">
            <v>54702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  <cell r="D37">
            <v>41444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중기조종사 단위단가"/>
      <sheetName val="물가대비표"/>
    </sheetNames>
    <sheetDataSet>
      <sheetData sheetId="0">
        <row r="5">
          <cell r="B5">
            <v>41152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4)유동표"/>
      <sheetName val="INPUT"/>
      <sheetName val="1차증가원가계산"/>
      <sheetName val=" 상부공통집계(총괄)"/>
      <sheetName val="3.바닥판  "/>
      <sheetName val="#REF"/>
      <sheetName val="DATE"/>
      <sheetName val="1호인버트수량"/>
      <sheetName val="석축설면"/>
      <sheetName val="맨홀수량산출"/>
      <sheetName val="법면단"/>
      <sheetName val="설계조건"/>
      <sheetName val="안정계산"/>
      <sheetName val="단면검토"/>
      <sheetName val="가도공"/>
      <sheetName val="방지책개소별명세"/>
      <sheetName val="AS포장복구 "/>
      <sheetName val="공사비집계"/>
      <sheetName val="터파기및재료"/>
      <sheetName val=""/>
      <sheetName val="슬래브"/>
      <sheetName val="준검 내역서"/>
      <sheetName val="데이타"/>
      <sheetName val="식재인부"/>
      <sheetName val="수안보-MBR1"/>
      <sheetName val="안정검토(온1)"/>
      <sheetName val="별표집계"/>
      <sheetName val="2000년1차"/>
      <sheetName val="2000전체분"/>
      <sheetName val="부대내역"/>
      <sheetName val="제출내역 (2)"/>
      <sheetName val="Sheet5"/>
      <sheetName val="우수공"/>
      <sheetName val="가설공사비"/>
      <sheetName val="도로구조공사비"/>
      <sheetName val="도로토공공사비"/>
      <sheetName val="여수토공사비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0+000</v>
          </cell>
        </row>
        <row r="6">
          <cell r="A6" t="str">
            <v>0+050</v>
          </cell>
        </row>
        <row r="7">
          <cell r="A7" t="str">
            <v>0+095</v>
          </cell>
        </row>
        <row r="8">
          <cell r="A8" t="str">
            <v>0+245</v>
          </cell>
        </row>
        <row r="9">
          <cell r="A9" t="str">
            <v>1+070</v>
          </cell>
        </row>
        <row r="10">
          <cell r="A10" t="str">
            <v>1+300</v>
          </cell>
        </row>
        <row r="11">
          <cell r="A11" t="str">
            <v>2+050</v>
          </cell>
        </row>
        <row r="12">
          <cell r="A12" t="str">
            <v>2+475</v>
          </cell>
        </row>
        <row r="13">
          <cell r="A13" t="str">
            <v>3+230</v>
          </cell>
        </row>
        <row r="14">
          <cell r="A14" t="str">
            <v>5+600</v>
          </cell>
        </row>
        <row r="15">
          <cell r="A15" t="str">
            <v>6+200</v>
          </cell>
        </row>
        <row r="16">
          <cell r="A16" t="str">
            <v>6+910</v>
          </cell>
        </row>
        <row r="17">
          <cell r="A17" t="str">
            <v>7+540</v>
          </cell>
        </row>
        <row r="18">
          <cell r="A18" t="str">
            <v>9+060</v>
          </cell>
        </row>
        <row r="19">
          <cell r="A19" t="str">
            <v>9+160</v>
          </cell>
        </row>
        <row r="20">
          <cell r="A20" t="str">
            <v>10+670</v>
          </cell>
        </row>
        <row r="21">
          <cell r="A21" t="str">
            <v>12+120</v>
          </cell>
        </row>
        <row r="22">
          <cell r="A22" t="str">
            <v>14+875</v>
          </cell>
        </row>
        <row r="23">
          <cell r="A23">
            <v>15</v>
          </cell>
        </row>
        <row r="24">
          <cell r="A24">
            <v>875</v>
          </cell>
        </row>
        <row r="25">
          <cell r="A25" t="str">
            <v>16+215</v>
          </cell>
        </row>
        <row r="26">
          <cell r="A26" t="str">
            <v>16+960</v>
          </cell>
        </row>
        <row r="27">
          <cell r="A27" t="str">
            <v>17+295</v>
          </cell>
        </row>
        <row r="28">
          <cell r="A28" t="str">
            <v>17+610</v>
          </cell>
        </row>
        <row r="29">
          <cell r="A29" t="str">
            <v>17+910</v>
          </cell>
        </row>
        <row r="30">
          <cell r="A30" t="str">
            <v>18+410</v>
          </cell>
        </row>
        <row r="31">
          <cell r="A31" t="str">
            <v>18+745</v>
          </cell>
        </row>
        <row r="32">
          <cell r="A32" t="str">
            <v>0+000</v>
          </cell>
        </row>
        <row r="33">
          <cell r="A33" t="str">
            <v>0+050</v>
          </cell>
        </row>
        <row r="34">
          <cell r="A34" t="str">
            <v>0+095</v>
          </cell>
        </row>
        <row r="35">
          <cell r="A35" t="str">
            <v>0+245</v>
          </cell>
        </row>
        <row r="36">
          <cell r="A36" t="str">
            <v>1+070</v>
          </cell>
        </row>
        <row r="37">
          <cell r="A37" t="str">
            <v>1+300</v>
          </cell>
        </row>
        <row r="38">
          <cell r="A38" t="str">
            <v>2+050</v>
          </cell>
        </row>
        <row r="39">
          <cell r="A39" t="str">
            <v>2+475</v>
          </cell>
        </row>
        <row r="40">
          <cell r="A40" t="str">
            <v>3+230</v>
          </cell>
        </row>
        <row r="41">
          <cell r="A41" t="str">
            <v>5+600</v>
          </cell>
        </row>
        <row r="42">
          <cell r="A42" t="str">
            <v>6+200</v>
          </cell>
        </row>
        <row r="43">
          <cell r="A43" t="str">
            <v>6+910</v>
          </cell>
        </row>
        <row r="44">
          <cell r="A44" t="str">
            <v>7+540</v>
          </cell>
        </row>
        <row r="45">
          <cell r="A45" t="str">
            <v>9+060</v>
          </cell>
        </row>
        <row r="46">
          <cell r="A46" t="str">
            <v>9+160</v>
          </cell>
        </row>
        <row r="47">
          <cell r="A47" t="str">
            <v>10+670</v>
          </cell>
        </row>
        <row r="48">
          <cell r="A48" t="str">
            <v>12+120</v>
          </cell>
        </row>
        <row r="49">
          <cell r="A49" t="str">
            <v>14+875</v>
          </cell>
        </row>
        <row r="50">
          <cell r="A50">
            <v>15</v>
          </cell>
        </row>
        <row r="51">
          <cell r="A51">
            <v>875</v>
          </cell>
        </row>
        <row r="52">
          <cell r="A52" t="str">
            <v>16+215</v>
          </cell>
        </row>
        <row r="53">
          <cell r="A53" t="str">
            <v>16+960</v>
          </cell>
        </row>
        <row r="54">
          <cell r="A54" t="str">
            <v>17+295</v>
          </cell>
        </row>
        <row r="55">
          <cell r="A55" t="str">
            <v>17+610</v>
          </cell>
        </row>
        <row r="56">
          <cell r="A56" t="str">
            <v>17+910</v>
          </cell>
        </row>
        <row r="57">
          <cell r="A57" t="str">
            <v>18+410</v>
          </cell>
        </row>
        <row r="58">
          <cell r="A58" t="str">
            <v>18+745</v>
          </cell>
        </row>
        <row r="59">
          <cell r="A59" t="str">
            <v>불영 RAMP-A 0+000</v>
          </cell>
        </row>
        <row r="60">
          <cell r="A60" t="str">
            <v>불영 RAMP-A 0+500</v>
          </cell>
        </row>
        <row r="61">
          <cell r="A61" t="str">
            <v>불영 RAMP-A 0+000</v>
          </cell>
        </row>
        <row r="62">
          <cell r="A62" t="str">
            <v>불영 RAMP-A 0+500</v>
          </cell>
        </row>
        <row r="63">
          <cell r="A63" t="str">
            <v>불영 RAMP-B 0+100</v>
          </cell>
        </row>
        <row r="64">
          <cell r="A64" t="str">
            <v>불영 RAMP-C 0+000</v>
          </cell>
        </row>
        <row r="65">
          <cell r="A65" t="str">
            <v>불영 RAMP-C 0+040</v>
          </cell>
        </row>
        <row r="66">
          <cell r="A66" t="str">
            <v>불영 RAMP-D 0+000</v>
          </cell>
        </row>
        <row r="67">
          <cell r="A67" t="str">
            <v>불영 RAMP-D 0+235</v>
          </cell>
        </row>
        <row r="68">
          <cell r="A68" t="str">
            <v>불영 RAMP-E 0+000</v>
          </cell>
        </row>
        <row r="69">
          <cell r="A69" t="str">
            <v>불영 RAMP-E 0+040</v>
          </cell>
        </row>
        <row r="70">
          <cell r="A70" t="str">
            <v>산성 RAMP-A 0+000</v>
          </cell>
        </row>
        <row r="71">
          <cell r="A71" t="str">
            <v>산성 RAMP-A 0+040</v>
          </cell>
        </row>
        <row r="72">
          <cell r="A72" t="str">
            <v>산성 RAMP-A 0+000</v>
          </cell>
        </row>
        <row r="73">
          <cell r="A73" t="str">
            <v>산성 RAMP-A 0+040</v>
          </cell>
        </row>
        <row r="74">
          <cell r="A74" t="str">
            <v>산성 RAMP-B 0+000</v>
          </cell>
        </row>
        <row r="75">
          <cell r="A75" t="str">
            <v>산성 RAMP-B 0+040</v>
          </cell>
        </row>
        <row r="76">
          <cell r="A76" t="str">
            <v>산성 RAMP-C 0+000</v>
          </cell>
        </row>
        <row r="77">
          <cell r="A77" t="str">
            <v>산성 RAMP-C 0+180</v>
          </cell>
        </row>
        <row r="78">
          <cell r="A78" t="str">
            <v>산성 RAMP-D 0+000</v>
          </cell>
        </row>
        <row r="79">
          <cell r="A79" t="str">
            <v>산성 RAMP-D 0+040</v>
          </cell>
        </row>
        <row r="80">
          <cell r="A80" t="str">
            <v>산성 RAMP-E 0+000</v>
          </cell>
        </row>
        <row r="81">
          <cell r="A81" t="str">
            <v>산성 RAMP-E 0+240</v>
          </cell>
        </row>
        <row r="82">
          <cell r="A82" t="str">
            <v>고성 RAMP-A 0+060</v>
          </cell>
        </row>
        <row r="83">
          <cell r="A83" t="str">
            <v>고성 RAMP-A 0+100</v>
          </cell>
        </row>
        <row r="84">
          <cell r="A84" t="str">
            <v>고성 RAMP-A 0+060</v>
          </cell>
        </row>
        <row r="85">
          <cell r="A85" t="str">
            <v>고성 RAMP-A 0+100</v>
          </cell>
        </row>
        <row r="86">
          <cell r="A86" t="str">
            <v>고성 RAMP-B 0+000</v>
          </cell>
        </row>
        <row r="87">
          <cell r="A87" t="str">
            <v>고성 RAMP-B 0+220</v>
          </cell>
        </row>
        <row r="88">
          <cell r="A88" t="str">
            <v>고성 RAMP-C 0+000</v>
          </cell>
        </row>
        <row r="89">
          <cell r="A89" t="str">
            <v>고성 RAMP-C 0+040</v>
          </cell>
        </row>
        <row r="90">
          <cell r="A90" t="str">
            <v>고성 RAMP-D 0+000</v>
          </cell>
        </row>
        <row r="91">
          <cell r="A91" t="str">
            <v>고성 RAMP-D 0+260</v>
          </cell>
        </row>
        <row r="92">
          <cell r="A92" t="str">
            <v>고성 RAMP-E 0+000</v>
          </cell>
        </row>
        <row r="93">
          <cell r="A93" t="str">
            <v>고성 RAMP-E 0+040</v>
          </cell>
        </row>
        <row r="94">
          <cell r="A94" t="str">
            <v>온양  RAMP-A 0+300</v>
          </cell>
        </row>
        <row r="95">
          <cell r="A95" t="str">
            <v>온양  RAMP-A 0+300</v>
          </cell>
        </row>
        <row r="96">
          <cell r="A96" t="str">
            <v>온양  RAMP-A 0+670</v>
          </cell>
        </row>
        <row r="97">
          <cell r="A97" t="str">
            <v>온양  RAMP-D 0+400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내역"/>
      <sheetName val="변내역"/>
      <sheetName val="전체분설계변경"/>
      <sheetName val="원가계산서"/>
      <sheetName val="1차년도"/>
      <sheetName val="원가계산서(1차년도)"/>
      <sheetName val="사급자재비교표"/>
      <sheetName val="평의자비교표"/>
      <sheetName val="Sheet9"/>
      <sheetName val="Sheet10"/>
      <sheetName val="실행철강하도"/>
    </sheetNames>
    <sheetDataSet>
      <sheetData sheetId="0" refreshError="1">
        <row r="3">
          <cell r="A3">
            <v>1</v>
          </cell>
          <cell r="B3" t="str">
            <v xml:space="preserve">  가. 순 공 사 비</v>
          </cell>
          <cell r="G3">
            <v>3624078062</v>
          </cell>
          <cell r="I3">
            <v>2155297248</v>
          </cell>
          <cell r="K3">
            <v>1428543312</v>
          </cell>
          <cell r="M3">
            <v>40237002</v>
          </cell>
        </row>
        <row r="4">
          <cell r="A4">
            <v>2</v>
          </cell>
          <cell r="B4" t="str">
            <v xml:space="preserve">   1. 근린공원조성공사</v>
          </cell>
          <cell r="G4">
            <v>1481559710</v>
          </cell>
          <cell r="I4">
            <v>758101870</v>
          </cell>
          <cell r="K4">
            <v>693493520</v>
          </cell>
          <cell r="M4">
            <v>29964320</v>
          </cell>
        </row>
        <row r="5">
          <cell r="A5">
            <v>3</v>
          </cell>
          <cell r="B5" t="str">
            <v xml:space="preserve">      1.1 이동1공원</v>
          </cell>
          <cell r="G5">
            <v>323519570</v>
          </cell>
          <cell r="I5">
            <v>160108690</v>
          </cell>
          <cell r="K5">
            <v>157289510</v>
          </cell>
          <cell r="M5">
            <v>6121370</v>
          </cell>
        </row>
        <row r="6">
          <cell r="A6">
            <v>4</v>
          </cell>
          <cell r="B6" t="str">
            <v xml:space="preserve">       1.1.1 토공</v>
          </cell>
          <cell r="G6">
            <v>6847200</v>
          </cell>
          <cell r="I6">
            <v>2440900</v>
          </cell>
          <cell r="K6">
            <v>2028800</v>
          </cell>
          <cell r="M6">
            <v>2377500</v>
          </cell>
        </row>
        <row r="7">
          <cell r="A7">
            <v>5</v>
          </cell>
          <cell r="B7" t="str">
            <v xml:space="preserve">          굴착운반(3공구)</v>
          </cell>
          <cell r="C7" t="str">
            <v>백호1.0M3+덤프15TON</v>
          </cell>
          <cell r="D7" t="str">
            <v>M3</v>
          </cell>
          <cell r="E7">
            <v>3170</v>
          </cell>
          <cell r="F7">
            <v>1830</v>
          </cell>
          <cell r="G7">
            <v>5801100</v>
          </cell>
          <cell r="H7">
            <v>650</v>
          </cell>
          <cell r="I7">
            <v>2060500</v>
          </cell>
          <cell r="J7">
            <v>560</v>
          </cell>
          <cell r="K7">
            <v>1775200</v>
          </cell>
          <cell r="L7">
            <v>620</v>
          </cell>
          <cell r="M7">
            <v>1965400</v>
          </cell>
        </row>
        <row r="8">
          <cell r="A8">
            <v>6</v>
          </cell>
          <cell r="B8" t="str">
            <v xml:space="preserve">          도쟈정지</v>
          </cell>
          <cell r="C8" t="str">
            <v>32TON</v>
          </cell>
          <cell r="D8" t="str">
            <v>M3</v>
          </cell>
          <cell r="E8">
            <v>3170</v>
          </cell>
          <cell r="F8">
            <v>330</v>
          </cell>
          <cell r="G8">
            <v>1046100</v>
          </cell>
          <cell r="H8">
            <v>120</v>
          </cell>
          <cell r="I8">
            <v>380400</v>
          </cell>
          <cell r="J8">
            <v>80</v>
          </cell>
          <cell r="K8">
            <v>253600</v>
          </cell>
          <cell r="L8">
            <v>130</v>
          </cell>
          <cell r="M8">
            <v>412100</v>
          </cell>
        </row>
        <row r="9">
          <cell r="A9">
            <v>7</v>
          </cell>
          <cell r="B9" t="str">
            <v xml:space="preserve">       1.1.2 배수공</v>
          </cell>
          <cell r="G9">
            <v>37734370</v>
          </cell>
          <cell r="H9">
            <v>0</v>
          </cell>
          <cell r="I9">
            <v>15452960</v>
          </cell>
          <cell r="J9">
            <v>0</v>
          </cell>
          <cell r="K9">
            <v>19698930</v>
          </cell>
          <cell r="L9">
            <v>0</v>
          </cell>
          <cell r="M9">
            <v>2582480</v>
          </cell>
        </row>
        <row r="10">
          <cell r="A10">
            <v>8</v>
          </cell>
          <cell r="B10" t="str">
            <v xml:space="preserve">          집수정</v>
          </cell>
          <cell r="C10" t="str">
            <v>700M/M*700</v>
          </cell>
          <cell r="D10" t="str">
            <v>개소</v>
          </cell>
          <cell r="E10">
            <v>14</v>
          </cell>
          <cell r="F10">
            <v>339640</v>
          </cell>
          <cell r="G10">
            <v>4754960</v>
          </cell>
          <cell r="H10">
            <v>198130</v>
          </cell>
          <cell r="I10">
            <v>2773820</v>
          </cell>
          <cell r="J10">
            <v>141490</v>
          </cell>
          <cell r="K10">
            <v>1980860</v>
          </cell>
          <cell r="L10">
            <v>20</v>
          </cell>
          <cell r="M10">
            <v>280</v>
          </cell>
        </row>
        <row r="11">
          <cell r="A11">
            <v>9</v>
          </cell>
          <cell r="B11" t="str">
            <v xml:space="preserve">          흄관부설 및 접합 : 기계</v>
          </cell>
          <cell r="C11" t="str">
            <v>Φ450M/M, 소켓식</v>
          </cell>
          <cell r="D11" t="str">
            <v>M</v>
          </cell>
          <cell r="E11">
            <v>383</v>
          </cell>
          <cell r="F11">
            <v>46630</v>
          </cell>
          <cell r="G11">
            <v>17859290</v>
          </cell>
          <cell r="H11">
            <v>12520</v>
          </cell>
          <cell r="I11">
            <v>4795160</v>
          </cell>
          <cell r="J11">
            <v>28950</v>
          </cell>
          <cell r="K11">
            <v>11087850</v>
          </cell>
          <cell r="L11">
            <v>5160</v>
          </cell>
          <cell r="M11">
            <v>1976280</v>
          </cell>
        </row>
        <row r="12">
          <cell r="A12">
            <v>10</v>
          </cell>
          <cell r="B12" t="str">
            <v xml:space="preserve">          U-형트랜치</v>
          </cell>
          <cell r="C12" t="str">
            <v>300*300</v>
          </cell>
          <cell r="D12" t="str">
            <v>M</v>
          </cell>
          <cell r="E12">
            <v>73</v>
          </cell>
          <cell r="F12">
            <v>71990</v>
          </cell>
          <cell r="G12">
            <v>5255270</v>
          </cell>
          <cell r="H12">
            <v>49690</v>
          </cell>
          <cell r="I12">
            <v>3627370</v>
          </cell>
          <cell r="J12">
            <v>22000</v>
          </cell>
          <cell r="K12">
            <v>1606000</v>
          </cell>
          <cell r="L12">
            <v>300</v>
          </cell>
          <cell r="M12">
            <v>21900</v>
          </cell>
        </row>
        <row r="13">
          <cell r="A13">
            <v>11</v>
          </cell>
          <cell r="B13" t="str">
            <v xml:space="preserve">          맹암거(간선)</v>
          </cell>
          <cell r="C13" t="str">
            <v>Φ200</v>
          </cell>
          <cell r="D13" t="str">
            <v>M</v>
          </cell>
          <cell r="E13">
            <v>24</v>
          </cell>
          <cell r="F13">
            <v>23800</v>
          </cell>
          <cell r="G13">
            <v>571200</v>
          </cell>
          <cell r="H13">
            <v>22750</v>
          </cell>
          <cell r="I13">
            <v>546000</v>
          </cell>
          <cell r="J13">
            <v>880</v>
          </cell>
          <cell r="K13">
            <v>21120</v>
          </cell>
          <cell r="L13">
            <v>170</v>
          </cell>
          <cell r="M13">
            <v>4080</v>
          </cell>
        </row>
        <row r="14">
          <cell r="A14">
            <v>12</v>
          </cell>
          <cell r="B14" t="str">
            <v xml:space="preserve">          맹암거(지선)</v>
          </cell>
          <cell r="C14" t="str">
            <v>Φ150</v>
          </cell>
          <cell r="D14" t="str">
            <v>M</v>
          </cell>
          <cell r="E14">
            <v>91</v>
          </cell>
          <cell r="F14">
            <v>14970</v>
          </cell>
          <cell r="G14">
            <v>1362270</v>
          </cell>
          <cell r="H14">
            <v>14170</v>
          </cell>
          <cell r="I14">
            <v>1289470</v>
          </cell>
          <cell r="J14">
            <v>690</v>
          </cell>
          <cell r="K14">
            <v>62790</v>
          </cell>
          <cell r="L14">
            <v>110</v>
          </cell>
          <cell r="M14">
            <v>10010</v>
          </cell>
        </row>
        <row r="15">
          <cell r="A15">
            <v>13</v>
          </cell>
          <cell r="B15" t="str">
            <v xml:space="preserve">          오수맨홀</v>
          </cell>
          <cell r="C15" t="str">
            <v>Φ900M/M</v>
          </cell>
          <cell r="D15" t="str">
            <v>개소</v>
          </cell>
          <cell r="E15">
            <v>4</v>
          </cell>
          <cell r="F15">
            <v>276840</v>
          </cell>
          <cell r="G15">
            <v>1107360</v>
          </cell>
          <cell r="H15">
            <v>192230</v>
          </cell>
          <cell r="I15">
            <v>768920</v>
          </cell>
          <cell r="J15">
            <v>84230</v>
          </cell>
          <cell r="K15">
            <v>336920</v>
          </cell>
          <cell r="L15">
            <v>380</v>
          </cell>
          <cell r="M15">
            <v>1520</v>
          </cell>
        </row>
        <row r="16">
          <cell r="A16">
            <v>14</v>
          </cell>
          <cell r="B16" t="str">
            <v xml:space="preserve">          오수관부설 및 접합 : 인력</v>
          </cell>
          <cell r="C16" t="str">
            <v>Φ300M/M, 소켓식</v>
          </cell>
          <cell r="D16" t="str">
            <v>M</v>
          </cell>
          <cell r="E16">
            <v>150</v>
          </cell>
          <cell r="F16">
            <v>35590</v>
          </cell>
          <cell r="G16">
            <v>5338500</v>
          </cell>
          <cell r="H16">
            <v>8750</v>
          </cell>
          <cell r="I16">
            <v>1312500</v>
          </cell>
          <cell r="J16">
            <v>25500</v>
          </cell>
          <cell r="K16">
            <v>3825000</v>
          </cell>
          <cell r="L16">
            <v>1340</v>
          </cell>
          <cell r="M16">
            <v>201000</v>
          </cell>
        </row>
        <row r="17">
          <cell r="A17">
            <v>15</v>
          </cell>
          <cell r="B17" t="str">
            <v xml:space="preserve">          퇴수관(PVC)</v>
          </cell>
          <cell r="C17" t="str">
            <v>Φ100</v>
          </cell>
          <cell r="D17" t="str">
            <v>M</v>
          </cell>
          <cell r="E17">
            <v>38</v>
          </cell>
          <cell r="F17">
            <v>2600</v>
          </cell>
          <cell r="G17">
            <v>98800</v>
          </cell>
          <cell r="H17">
            <v>1730</v>
          </cell>
          <cell r="I17">
            <v>65740</v>
          </cell>
          <cell r="J17">
            <v>600</v>
          </cell>
          <cell r="K17">
            <v>22800</v>
          </cell>
          <cell r="L17">
            <v>270</v>
          </cell>
          <cell r="M17">
            <v>10260</v>
          </cell>
        </row>
        <row r="18">
          <cell r="A18">
            <v>16</v>
          </cell>
          <cell r="B18" t="str">
            <v xml:space="preserve">          하수관수밀시험</v>
          </cell>
          <cell r="C18" t="str">
            <v>Φ300M/M</v>
          </cell>
          <cell r="D18" t="str">
            <v>개소</v>
          </cell>
          <cell r="E18">
            <v>2</v>
          </cell>
          <cell r="F18">
            <v>187010</v>
          </cell>
          <cell r="G18">
            <v>374020</v>
          </cell>
          <cell r="H18">
            <v>115670</v>
          </cell>
          <cell r="I18">
            <v>231340</v>
          </cell>
          <cell r="J18">
            <v>65990</v>
          </cell>
          <cell r="K18">
            <v>131980</v>
          </cell>
          <cell r="L18">
            <v>5350</v>
          </cell>
          <cell r="M18">
            <v>10700</v>
          </cell>
        </row>
        <row r="19">
          <cell r="A19">
            <v>17</v>
          </cell>
          <cell r="B19" t="str">
            <v xml:space="preserve">          하수관로CCTV조사공</v>
          </cell>
          <cell r="C19" t="str">
            <v>신설</v>
          </cell>
          <cell r="D19" t="str">
            <v>M</v>
          </cell>
          <cell r="E19">
            <v>533</v>
          </cell>
          <cell r="F19">
            <v>1900</v>
          </cell>
          <cell r="G19">
            <v>1012700</v>
          </cell>
          <cell r="H19">
            <v>80</v>
          </cell>
          <cell r="I19">
            <v>42640</v>
          </cell>
          <cell r="J19">
            <v>1170</v>
          </cell>
          <cell r="K19">
            <v>623610</v>
          </cell>
          <cell r="L19">
            <v>650</v>
          </cell>
          <cell r="M19">
            <v>346450</v>
          </cell>
        </row>
        <row r="20">
          <cell r="A20">
            <v>18</v>
          </cell>
          <cell r="B20" t="str">
            <v xml:space="preserve">       1.1.3 포장공</v>
          </cell>
          <cell r="G20">
            <v>76600370</v>
          </cell>
          <cell r="H20">
            <v>0</v>
          </cell>
          <cell r="I20">
            <v>47698710</v>
          </cell>
          <cell r="J20">
            <v>0</v>
          </cell>
          <cell r="K20">
            <v>28106410</v>
          </cell>
          <cell r="L20">
            <v>0</v>
          </cell>
          <cell r="M20">
            <v>795250</v>
          </cell>
        </row>
        <row r="21">
          <cell r="A21">
            <v>19</v>
          </cell>
          <cell r="B21" t="str">
            <v xml:space="preserve">          소형고압블럭포장</v>
          </cell>
          <cell r="C21" t="str">
            <v>회 색, T=60</v>
          </cell>
          <cell r="D21" t="str">
            <v>M2</v>
          </cell>
          <cell r="E21">
            <v>1528</v>
          </cell>
          <cell r="F21">
            <v>6370</v>
          </cell>
          <cell r="G21">
            <v>9733360</v>
          </cell>
          <cell r="H21">
            <v>1950</v>
          </cell>
          <cell r="I21">
            <v>2979600</v>
          </cell>
          <cell r="J21">
            <v>4330</v>
          </cell>
          <cell r="K21">
            <v>6616240</v>
          </cell>
          <cell r="L21">
            <v>90</v>
          </cell>
          <cell r="M21">
            <v>137520</v>
          </cell>
        </row>
        <row r="22">
          <cell r="A22">
            <v>20</v>
          </cell>
          <cell r="B22" t="str">
            <v xml:space="preserve">          소형고압블럭포장</v>
          </cell>
          <cell r="C22" t="str">
            <v>적 색, T=60</v>
          </cell>
          <cell r="D22" t="str">
            <v>M2</v>
          </cell>
          <cell r="E22">
            <v>1528</v>
          </cell>
          <cell r="F22">
            <v>6370</v>
          </cell>
          <cell r="G22">
            <v>9733360</v>
          </cell>
          <cell r="H22">
            <v>1950</v>
          </cell>
          <cell r="I22">
            <v>2979600</v>
          </cell>
          <cell r="J22">
            <v>4330</v>
          </cell>
          <cell r="K22">
            <v>6616240</v>
          </cell>
          <cell r="L22">
            <v>90</v>
          </cell>
          <cell r="M22">
            <v>137520</v>
          </cell>
        </row>
        <row r="23">
          <cell r="A23">
            <v>21</v>
          </cell>
          <cell r="B23" t="str">
            <v xml:space="preserve">          소형고압블럭포장</v>
          </cell>
          <cell r="C23" t="str">
            <v>회 색, T=80</v>
          </cell>
          <cell r="D23" t="str">
            <v>M2</v>
          </cell>
          <cell r="E23">
            <v>378</v>
          </cell>
          <cell r="F23">
            <v>7820</v>
          </cell>
          <cell r="G23">
            <v>2955960</v>
          </cell>
          <cell r="H23">
            <v>3200</v>
          </cell>
          <cell r="I23">
            <v>1209600</v>
          </cell>
          <cell r="J23">
            <v>4470</v>
          </cell>
          <cell r="K23">
            <v>1689660</v>
          </cell>
          <cell r="L23">
            <v>150</v>
          </cell>
          <cell r="M23">
            <v>56700</v>
          </cell>
        </row>
        <row r="24">
          <cell r="A24">
            <v>22</v>
          </cell>
          <cell r="B24" t="str">
            <v xml:space="preserve">          세립도투수콘포장</v>
          </cell>
          <cell r="C24" t="str">
            <v>회 색, T=70</v>
          </cell>
          <cell r="D24" t="str">
            <v>M2</v>
          </cell>
          <cell r="E24">
            <v>696</v>
          </cell>
          <cell r="F24">
            <v>11560</v>
          </cell>
          <cell r="G24">
            <v>8045760</v>
          </cell>
          <cell r="H24">
            <v>10340</v>
          </cell>
          <cell r="I24">
            <v>7196640</v>
          </cell>
          <cell r="J24">
            <v>980</v>
          </cell>
          <cell r="K24">
            <v>682080</v>
          </cell>
          <cell r="L24">
            <v>240</v>
          </cell>
          <cell r="M24">
            <v>167040</v>
          </cell>
        </row>
        <row r="25">
          <cell r="A25">
            <v>23</v>
          </cell>
          <cell r="B25" t="str">
            <v xml:space="preserve">          세립도투수콘포장</v>
          </cell>
          <cell r="C25" t="str">
            <v>주황색, T=70</v>
          </cell>
          <cell r="D25" t="str">
            <v>M2</v>
          </cell>
          <cell r="E25">
            <v>839</v>
          </cell>
          <cell r="F25">
            <v>11560</v>
          </cell>
          <cell r="G25">
            <v>9698840</v>
          </cell>
          <cell r="H25">
            <v>10340</v>
          </cell>
          <cell r="I25">
            <v>8675260</v>
          </cell>
          <cell r="J25">
            <v>980</v>
          </cell>
          <cell r="K25">
            <v>822220</v>
          </cell>
          <cell r="L25">
            <v>240</v>
          </cell>
          <cell r="M25">
            <v>201360</v>
          </cell>
        </row>
        <row r="26">
          <cell r="A26">
            <v>24</v>
          </cell>
          <cell r="B26" t="str">
            <v xml:space="preserve">          마사토포장</v>
          </cell>
          <cell r="C26" t="str">
            <v>T=300MM</v>
          </cell>
          <cell r="D26" t="str">
            <v>M2</v>
          </cell>
          <cell r="E26">
            <v>506</v>
          </cell>
          <cell r="F26">
            <v>8510</v>
          </cell>
          <cell r="G26">
            <v>4306060</v>
          </cell>
          <cell r="H26">
            <v>6220</v>
          </cell>
          <cell r="I26">
            <v>3147320</v>
          </cell>
          <cell r="J26">
            <v>2190</v>
          </cell>
          <cell r="K26">
            <v>1108140</v>
          </cell>
          <cell r="L26">
            <v>100</v>
          </cell>
          <cell r="M26">
            <v>50600</v>
          </cell>
        </row>
        <row r="27">
          <cell r="A27">
            <v>25</v>
          </cell>
          <cell r="B27" t="str">
            <v xml:space="preserve">          철평석포장(A형)</v>
          </cell>
          <cell r="C27" t="str">
            <v>T=50MM</v>
          </cell>
          <cell r="D27" t="str">
            <v>M2</v>
          </cell>
          <cell r="E27">
            <v>367</v>
          </cell>
          <cell r="F27">
            <v>33580</v>
          </cell>
          <cell r="G27">
            <v>12323860</v>
          </cell>
          <cell r="H27">
            <v>28920</v>
          </cell>
          <cell r="I27">
            <v>10613640</v>
          </cell>
          <cell r="J27">
            <v>4660</v>
          </cell>
          <cell r="K27">
            <v>1710220</v>
          </cell>
          <cell r="L27">
            <v>0</v>
          </cell>
        </row>
        <row r="28">
          <cell r="A28">
            <v>26</v>
          </cell>
          <cell r="B28" t="str">
            <v xml:space="preserve">          철평석포장(B형)</v>
          </cell>
          <cell r="C28" t="str">
            <v>T=50MM</v>
          </cell>
          <cell r="D28" t="str">
            <v>M2</v>
          </cell>
          <cell r="E28">
            <v>99</v>
          </cell>
          <cell r="F28">
            <v>55330</v>
          </cell>
          <cell r="G28">
            <v>5477670</v>
          </cell>
          <cell r="H28">
            <v>47180</v>
          </cell>
          <cell r="I28">
            <v>4670820</v>
          </cell>
          <cell r="J28">
            <v>7900</v>
          </cell>
          <cell r="K28">
            <v>782100</v>
          </cell>
          <cell r="L28">
            <v>250</v>
          </cell>
          <cell r="M28">
            <v>24750</v>
          </cell>
        </row>
        <row r="29">
          <cell r="A29">
            <v>27</v>
          </cell>
          <cell r="B29" t="str">
            <v xml:space="preserve">          녹지경계블럭</v>
          </cell>
          <cell r="C29" t="str">
            <v>190*160*100</v>
          </cell>
          <cell r="D29" t="str">
            <v>M</v>
          </cell>
          <cell r="E29">
            <v>796</v>
          </cell>
          <cell r="F29">
            <v>8380</v>
          </cell>
          <cell r="G29">
            <v>6670480</v>
          </cell>
          <cell r="H29">
            <v>1810</v>
          </cell>
          <cell r="I29">
            <v>1440760</v>
          </cell>
          <cell r="J29">
            <v>6550</v>
          </cell>
          <cell r="K29">
            <v>5213800</v>
          </cell>
          <cell r="L29">
            <v>20</v>
          </cell>
          <cell r="M29">
            <v>15920</v>
          </cell>
        </row>
        <row r="30">
          <cell r="A30">
            <v>28</v>
          </cell>
          <cell r="B30" t="str">
            <v xml:space="preserve">          보차도경계석(직선)</v>
          </cell>
          <cell r="C30" t="str">
            <v>180*205*250*1000</v>
          </cell>
          <cell r="D30" t="str">
            <v>M</v>
          </cell>
          <cell r="E30">
            <v>115</v>
          </cell>
          <cell r="F30">
            <v>13890</v>
          </cell>
          <cell r="G30">
            <v>1597350</v>
          </cell>
          <cell r="H30">
            <v>6040</v>
          </cell>
          <cell r="I30">
            <v>694600</v>
          </cell>
          <cell r="J30">
            <v>7820</v>
          </cell>
          <cell r="K30">
            <v>899300</v>
          </cell>
          <cell r="L30">
            <v>30</v>
          </cell>
          <cell r="M30">
            <v>3450</v>
          </cell>
        </row>
        <row r="31">
          <cell r="A31">
            <v>29</v>
          </cell>
          <cell r="B31" t="str">
            <v xml:space="preserve">          보차도경계석(곡선)</v>
          </cell>
          <cell r="C31" t="str">
            <v>180*205*250*1000</v>
          </cell>
          <cell r="D31" t="str">
            <v>M</v>
          </cell>
          <cell r="E31">
            <v>13</v>
          </cell>
          <cell r="F31">
            <v>13890</v>
          </cell>
          <cell r="G31">
            <v>180570</v>
          </cell>
          <cell r="H31">
            <v>6040</v>
          </cell>
          <cell r="I31">
            <v>78520</v>
          </cell>
          <cell r="J31">
            <v>7820</v>
          </cell>
          <cell r="K31">
            <v>101660</v>
          </cell>
          <cell r="L31">
            <v>30</v>
          </cell>
          <cell r="M31">
            <v>390</v>
          </cell>
        </row>
        <row r="32">
          <cell r="A32">
            <v>30</v>
          </cell>
          <cell r="B32" t="str">
            <v xml:space="preserve">          재료분리경계석(A형직선/곡선)</v>
          </cell>
          <cell r="C32" t="str">
            <v>180*205*250*1000</v>
          </cell>
          <cell r="D32" t="str">
            <v>M</v>
          </cell>
          <cell r="E32">
            <v>92</v>
          </cell>
          <cell r="F32">
            <v>15440</v>
          </cell>
          <cell r="G32">
            <v>1420480</v>
          </cell>
          <cell r="H32">
            <v>6180</v>
          </cell>
          <cell r="I32">
            <v>568560</v>
          </cell>
          <cell r="J32">
            <v>9260</v>
          </cell>
          <cell r="K32">
            <v>851920</v>
          </cell>
          <cell r="L32">
            <v>0</v>
          </cell>
          <cell r="M32">
            <v>0</v>
          </cell>
        </row>
        <row r="33">
          <cell r="A33">
            <v>31</v>
          </cell>
          <cell r="B33" t="str">
            <v xml:space="preserve">          재료분리경계석(B형직선)</v>
          </cell>
          <cell r="C33" t="str">
            <v>120*120*1000</v>
          </cell>
          <cell r="D33" t="str">
            <v>M</v>
          </cell>
          <cell r="E33">
            <v>126</v>
          </cell>
          <cell r="F33">
            <v>28090</v>
          </cell>
          <cell r="G33">
            <v>3539340</v>
          </cell>
          <cell r="H33">
            <v>21200</v>
          </cell>
          <cell r="I33">
            <v>2671200</v>
          </cell>
          <cell r="J33">
            <v>6890</v>
          </cell>
          <cell r="K33">
            <v>868140</v>
          </cell>
          <cell r="L33">
            <v>0</v>
          </cell>
          <cell r="M33">
            <v>0</v>
          </cell>
        </row>
        <row r="34">
          <cell r="A34">
            <v>32</v>
          </cell>
          <cell r="B34" t="str">
            <v xml:space="preserve">          재료분리경계석(B형곡선)</v>
          </cell>
          <cell r="C34" t="str">
            <v>120*120*1000</v>
          </cell>
          <cell r="D34" t="str">
            <v>M</v>
          </cell>
          <cell r="E34">
            <v>21</v>
          </cell>
          <cell r="F34">
            <v>43680</v>
          </cell>
          <cell r="G34">
            <v>917280</v>
          </cell>
          <cell r="H34">
            <v>36790</v>
          </cell>
          <cell r="I34">
            <v>772590</v>
          </cell>
          <cell r="J34">
            <v>6890</v>
          </cell>
          <cell r="K34">
            <v>144690</v>
          </cell>
          <cell r="L34">
            <v>0</v>
          </cell>
          <cell r="M34">
            <v>0</v>
          </cell>
        </row>
        <row r="35">
          <cell r="A35">
            <v>33</v>
          </cell>
          <cell r="B35" t="str">
            <v xml:space="preserve">       1.1.4 상수공</v>
          </cell>
          <cell r="G35">
            <v>982720</v>
          </cell>
          <cell r="H35">
            <v>0</v>
          </cell>
          <cell r="I35">
            <v>536690</v>
          </cell>
          <cell r="J35">
            <v>0</v>
          </cell>
          <cell r="K35">
            <v>373270</v>
          </cell>
          <cell r="L35">
            <v>0</v>
          </cell>
          <cell r="M35">
            <v>72760</v>
          </cell>
        </row>
        <row r="36">
          <cell r="A36">
            <v>34</v>
          </cell>
          <cell r="B36" t="str">
            <v xml:space="preserve">          PE관접합및부설</v>
          </cell>
          <cell r="C36" t="str">
            <v>관경Φ25MM</v>
          </cell>
          <cell r="D36" t="str">
            <v>M</v>
          </cell>
          <cell r="E36">
            <v>17</v>
          </cell>
          <cell r="F36">
            <v>3940</v>
          </cell>
          <cell r="G36">
            <v>66980</v>
          </cell>
          <cell r="H36">
            <v>1810</v>
          </cell>
          <cell r="I36">
            <v>30770</v>
          </cell>
          <cell r="J36">
            <v>1750</v>
          </cell>
          <cell r="K36">
            <v>29750</v>
          </cell>
          <cell r="L36">
            <v>380</v>
          </cell>
          <cell r="M36">
            <v>6460</v>
          </cell>
        </row>
        <row r="37">
          <cell r="A37">
            <v>35</v>
          </cell>
          <cell r="B37" t="str">
            <v xml:space="preserve">          PE관접합및부설</v>
          </cell>
          <cell r="C37" t="str">
            <v>관경Φ30MM</v>
          </cell>
          <cell r="D37" t="str">
            <v>M</v>
          </cell>
          <cell r="E37">
            <v>170</v>
          </cell>
          <cell r="F37">
            <v>4340</v>
          </cell>
          <cell r="G37">
            <v>737800</v>
          </cell>
          <cell r="H37">
            <v>2130</v>
          </cell>
          <cell r="I37">
            <v>362100</v>
          </cell>
          <cell r="J37">
            <v>1820</v>
          </cell>
          <cell r="K37">
            <v>309400</v>
          </cell>
          <cell r="L37">
            <v>390</v>
          </cell>
          <cell r="M37">
            <v>66300</v>
          </cell>
        </row>
        <row r="38">
          <cell r="A38">
            <v>36</v>
          </cell>
          <cell r="B38" t="str">
            <v xml:space="preserve">          새들접합</v>
          </cell>
          <cell r="C38" t="str">
            <v>관경Φ100*30MM</v>
          </cell>
          <cell r="D38" t="str">
            <v>개소</v>
          </cell>
          <cell r="E38">
            <v>1</v>
          </cell>
          <cell r="F38">
            <v>13380</v>
          </cell>
          <cell r="G38">
            <v>13380</v>
          </cell>
          <cell r="H38">
            <v>10410</v>
          </cell>
          <cell r="I38">
            <v>10410</v>
          </cell>
          <cell r="J38">
            <v>2970</v>
          </cell>
          <cell r="K38">
            <v>2970</v>
          </cell>
          <cell r="L38">
            <v>0</v>
          </cell>
        </row>
        <row r="39">
          <cell r="A39">
            <v>37</v>
          </cell>
          <cell r="B39" t="str">
            <v xml:space="preserve">          PE수도관(이형관)</v>
          </cell>
          <cell r="C39" t="str">
            <v>이경티30*25</v>
          </cell>
          <cell r="D39" t="str">
            <v>개소</v>
          </cell>
          <cell r="E39">
            <v>1</v>
          </cell>
          <cell r="F39">
            <v>4450</v>
          </cell>
          <cell r="G39">
            <v>4450</v>
          </cell>
          <cell r="H39">
            <v>4450</v>
          </cell>
          <cell r="I39">
            <v>4450</v>
          </cell>
          <cell r="J39">
            <v>0</v>
          </cell>
          <cell r="L39">
            <v>0</v>
          </cell>
        </row>
        <row r="40">
          <cell r="A40">
            <v>38</v>
          </cell>
          <cell r="B40" t="str">
            <v xml:space="preserve">          PE수도관(이형관)</v>
          </cell>
          <cell r="C40" t="str">
            <v>엘보30*90도</v>
          </cell>
          <cell r="D40" t="str">
            <v>개소</v>
          </cell>
          <cell r="E40">
            <v>1</v>
          </cell>
          <cell r="F40">
            <v>2750</v>
          </cell>
          <cell r="G40">
            <v>2750</v>
          </cell>
          <cell r="H40">
            <v>2750</v>
          </cell>
          <cell r="I40">
            <v>2750</v>
          </cell>
          <cell r="J40">
            <v>0</v>
          </cell>
          <cell r="L40">
            <v>0</v>
          </cell>
        </row>
        <row r="41">
          <cell r="A41">
            <v>39</v>
          </cell>
          <cell r="B41" t="str">
            <v xml:space="preserve">          T/F접합</v>
          </cell>
          <cell r="C41" t="str">
            <v>관경Φ25MM</v>
          </cell>
          <cell r="D41" t="str">
            <v>개소</v>
          </cell>
          <cell r="E41">
            <v>2</v>
          </cell>
          <cell r="F41">
            <v>9280</v>
          </cell>
          <cell r="G41">
            <v>18560</v>
          </cell>
          <cell r="H41">
            <v>6310</v>
          </cell>
          <cell r="I41">
            <v>12620</v>
          </cell>
          <cell r="J41">
            <v>2970</v>
          </cell>
          <cell r="K41">
            <v>5940</v>
          </cell>
          <cell r="L41">
            <v>0</v>
          </cell>
        </row>
        <row r="42">
          <cell r="A42">
            <v>40</v>
          </cell>
          <cell r="B42" t="str">
            <v xml:space="preserve">          밸브접합</v>
          </cell>
          <cell r="C42" t="str">
            <v>관경Φ15-50MM</v>
          </cell>
          <cell r="D42" t="str">
            <v>개소</v>
          </cell>
          <cell r="E42">
            <v>1</v>
          </cell>
          <cell r="F42">
            <v>7300</v>
          </cell>
          <cell r="G42">
            <v>7300</v>
          </cell>
          <cell r="H42">
            <v>4330</v>
          </cell>
          <cell r="I42">
            <v>4330</v>
          </cell>
          <cell r="J42">
            <v>2970</v>
          </cell>
          <cell r="K42">
            <v>2970</v>
          </cell>
          <cell r="L42">
            <v>0</v>
          </cell>
        </row>
        <row r="43">
          <cell r="A43">
            <v>41</v>
          </cell>
          <cell r="B43" t="str">
            <v xml:space="preserve">          제수변보호통</v>
          </cell>
          <cell r="C43" t="str">
            <v>관경Φ80-200MM</v>
          </cell>
          <cell r="D43" t="str">
            <v>개소</v>
          </cell>
          <cell r="E43">
            <v>1</v>
          </cell>
          <cell r="F43">
            <v>131500</v>
          </cell>
          <cell r="G43">
            <v>131500</v>
          </cell>
          <cell r="H43">
            <v>109260</v>
          </cell>
          <cell r="I43">
            <v>109260</v>
          </cell>
          <cell r="J43">
            <v>22240</v>
          </cell>
          <cell r="K43">
            <v>22240</v>
          </cell>
          <cell r="L43">
            <v>0</v>
          </cell>
        </row>
        <row r="44">
          <cell r="A44">
            <v>42</v>
          </cell>
          <cell r="B44" t="str">
            <v xml:space="preserve">       1.1.5 식재공</v>
          </cell>
          <cell r="G44">
            <v>84843940</v>
          </cell>
          <cell r="H44">
            <v>0</v>
          </cell>
          <cell r="I44">
            <v>39336350</v>
          </cell>
          <cell r="J44">
            <v>0</v>
          </cell>
          <cell r="K44">
            <v>45507090</v>
          </cell>
          <cell r="L44">
            <v>0</v>
          </cell>
          <cell r="M44">
            <v>500</v>
          </cell>
        </row>
        <row r="45">
          <cell r="A45">
            <v>43</v>
          </cell>
          <cell r="B45" t="str">
            <v xml:space="preserve">          해송(A형)</v>
          </cell>
          <cell r="C45" t="str">
            <v>H2.5*W0.8</v>
          </cell>
          <cell r="D45" t="str">
            <v>주</v>
          </cell>
          <cell r="E45">
            <v>175</v>
          </cell>
          <cell r="F45">
            <v>35640</v>
          </cell>
          <cell r="G45">
            <v>6237000</v>
          </cell>
          <cell r="H45">
            <v>24890</v>
          </cell>
          <cell r="I45">
            <v>4355750</v>
          </cell>
          <cell r="J45">
            <v>10750</v>
          </cell>
          <cell r="K45">
            <v>1881250</v>
          </cell>
          <cell r="L45">
            <v>0</v>
          </cell>
        </row>
        <row r="46">
          <cell r="A46">
            <v>44</v>
          </cell>
          <cell r="B46" t="str">
            <v xml:space="preserve">          느티나무</v>
          </cell>
          <cell r="C46" t="str">
            <v>H3.5*R8</v>
          </cell>
          <cell r="D46" t="str">
            <v>주</v>
          </cell>
          <cell r="E46">
            <v>35</v>
          </cell>
          <cell r="F46">
            <v>90800</v>
          </cell>
          <cell r="G46">
            <v>3178000</v>
          </cell>
          <cell r="H46">
            <v>66520</v>
          </cell>
          <cell r="I46">
            <v>2328200</v>
          </cell>
          <cell r="J46">
            <v>24280</v>
          </cell>
          <cell r="K46">
            <v>849800</v>
          </cell>
          <cell r="L46">
            <v>0</v>
          </cell>
        </row>
        <row r="47">
          <cell r="A47">
            <v>45</v>
          </cell>
          <cell r="B47" t="str">
            <v xml:space="preserve">          느티나무(B형)</v>
          </cell>
          <cell r="C47" t="str">
            <v>H4.0*R12</v>
          </cell>
          <cell r="D47" t="str">
            <v>주</v>
          </cell>
          <cell r="E47">
            <v>6</v>
          </cell>
          <cell r="F47">
            <v>226910</v>
          </cell>
          <cell r="G47">
            <v>1361460</v>
          </cell>
          <cell r="H47">
            <v>184150</v>
          </cell>
          <cell r="I47">
            <v>1104900</v>
          </cell>
          <cell r="J47">
            <v>42760</v>
          </cell>
          <cell r="K47">
            <v>256560</v>
          </cell>
          <cell r="L47">
            <v>0</v>
          </cell>
        </row>
        <row r="48">
          <cell r="A48">
            <v>46</v>
          </cell>
          <cell r="B48" t="str">
            <v xml:space="preserve">          중국단풍</v>
          </cell>
          <cell r="C48" t="str">
            <v>H4.0*R15</v>
          </cell>
          <cell r="D48" t="str">
            <v>주</v>
          </cell>
          <cell r="E48">
            <v>25</v>
          </cell>
          <cell r="F48">
            <v>197100</v>
          </cell>
          <cell r="G48">
            <v>4927500</v>
          </cell>
          <cell r="H48">
            <v>139930</v>
          </cell>
          <cell r="I48">
            <v>3498250</v>
          </cell>
          <cell r="J48">
            <v>57170</v>
          </cell>
          <cell r="K48">
            <v>1429250</v>
          </cell>
          <cell r="L48">
            <v>0</v>
          </cell>
        </row>
        <row r="49">
          <cell r="A49">
            <v>47</v>
          </cell>
          <cell r="B49" t="str">
            <v xml:space="preserve">          회화나무</v>
          </cell>
          <cell r="C49" t="str">
            <v>H3.5*R8</v>
          </cell>
          <cell r="D49" t="str">
            <v>주</v>
          </cell>
          <cell r="E49">
            <v>34</v>
          </cell>
          <cell r="F49">
            <v>84430</v>
          </cell>
          <cell r="G49">
            <v>2870620</v>
          </cell>
          <cell r="H49">
            <v>60150</v>
          </cell>
          <cell r="I49">
            <v>2045100</v>
          </cell>
          <cell r="J49">
            <v>24280</v>
          </cell>
          <cell r="K49">
            <v>825520</v>
          </cell>
          <cell r="L49">
            <v>0</v>
          </cell>
        </row>
        <row r="50">
          <cell r="A50">
            <v>48</v>
          </cell>
          <cell r="B50" t="str">
            <v xml:space="preserve">          회화나무</v>
          </cell>
          <cell r="C50" t="str">
            <v>H6.0*R20</v>
          </cell>
          <cell r="D50" t="str">
            <v>주</v>
          </cell>
          <cell r="E50">
            <v>1</v>
          </cell>
          <cell r="F50">
            <v>906800</v>
          </cell>
          <cell r="G50">
            <v>906800</v>
          </cell>
          <cell r="H50">
            <v>823310</v>
          </cell>
          <cell r="I50">
            <v>823310</v>
          </cell>
          <cell r="J50">
            <v>82990</v>
          </cell>
          <cell r="K50">
            <v>82990</v>
          </cell>
          <cell r="L50">
            <v>500</v>
          </cell>
          <cell r="M50">
            <v>500</v>
          </cell>
        </row>
        <row r="51">
          <cell r="A51">
            <v>49</v>
          </cell>
          <cell r="B51" t="str">
            <v xml:space="preserve">          은행나무</v>
          </cell>
          <cell r="C51" t="str">
            <v>H3.0*B6</v>
          </cell>
          <cell r="D51" t="str">
            <v>주</v>
          </cell>
          <cell r="E51">
            <v>31</v>
          </cell>
          <cell r="F51">
            <v>52750</v>
          </cell>
          <cell r="G51">
            <v>1635250</v>
          </cell>
          <cell r="H51">
            <v>31760</v>
          </cell>
          <cell r="I51">
            <v>984560</v>
          </cell>
          <cell r="J51">
            <v>20990</v>
          </cell>
          <cell r="K51">
            <v>650690</v>
          </cell>
          <cell r="L51">
            <v>0</v>
          </cell>
        </row>
        <row r="52">
          <cell r="A52">
            <v>50</v>
          </cell>
          <cell r="B52" t="str">
            <v xml:space="preserve">          자귀나무</v>
          </cell>
          <cell r="C52" t="str">
            <v>H2.5*R6</v>
          </cell>
          <cell r="D52" t="str">
            <v>주</v>
          </cell>
          <cell r="E52">
            <v>7</v>
          </cell>
          <cell r="F52">
            <v>49770</v>
          </cell>
          <cell r="G52">
            <v>348390</v>
          </cell>
          <cell r="H52">
            <v>34580</v>
          </cell>
          <cell r="I52">
            <v>242060</v>
          </cell>
          <cell r="J52">
            <v>15190</v>
          </cell>
          <cell r="K52">
            <v>106330</v>
          </cell>
          <cell r="L52">
            <v>0</v>
          </cell>
        </row>
        <row r="53">
          <cell r="A53">
            <v>51</v>
          </cell>
          <cell r="B53" t="str">
            <v xml:space="preserve">          자귀나무</v>
          </cell>
          <cell r="C53" t="str">
            <v>H3.0*R10</v>
          </cell>
          <cell r="D53" t="str">
            <v>주</v>
          </cell>
          <cell r="E53">
            <v>4</v>
          </cell>
          <cell r="F53">
            <v>131220</v>
          </cell>
          <cell r="G53">
            <v>524880</v>
          </cell>
          <cell r="H53">
            <v>97850</v>
          </cell>
          <cell r="I53">
            <v>391400</v>
          </cell>
          <cell r="J53">
            <v>33370</v>
          </cell>
          <cell r="K53">
            <v>133480</v>
          </cell>
          <cell r="L53">
            <v>0</v>
          </cell>
        </row>
        <row r="54">
          <cell r="A54">
            <v>52</v>
          </cell>
          <cell r="B54" t="str">
            <v xml:space="preserve">          꽃사과</v>
          </cell>
          <cell r="C54" t="str">
            <v>H2.5*R6</v>
          </cell>
          <cell r="D54" t="str">
            <v>주</v>
          </cell>
          <cell r="E54">
            <v>9</v>
          </cell>
          <cell r="F54">
            <v>61230</v>
          </cell>
          <cell r="G54">
            <v>551070</v>
          </cell>
          <cell r="H54">
            <v>46040</v>
          </cell>
          <cell r="I54">
            <v>414360</v>
          </cell>
          <cell r="J54">
            <v>15190</v>
          </cell>
          <cell r="K54">
            <v>136710</v>
          </cell>
          <cell r="L54">
            <v>0</v>
          </cell>
        </row>
        <row r="55">
          <cell r="A55">
            <v>53</v>
          </cell>
          <cell r="B55" t="str">
            <v xml:space="preserve">          왕벗나무</v>
          </cell>
          <cell r="C55" t="str">
            <v>H4.5*B15</v>
          </cell>
          <cell r="D55" t="str">
            <v>주</v>
          </cell>
          <cell r="E55">
            <v>2</v>
          </cell>
          <cell r="F55">
            <v>456320</v>
          </cell>
          <cell r="G55">
            <v>912640</v>
          </cell>
          <cell r="H55">
            <v>382990</v>
          </cell>
          <cell r="I55">
            <v>765980</v>
          </cell>
          <cell r="J55">
            <v>73330</v>
          </cell>
          <cell r="K55">
            <v>146660</v>
          </cell>
          <cell r="L55">
            <v>0</v>
          </cell>
        </row>
        <row r="56">
          <cell r="A56">
            <v>54</v>
          </cell>
          <cell r="B56" t="str">
            <v xml:space="preserve">          감나무</v>
          </cell>
          <cell r="C56" t="str">
            <v>H2.5*R7</v>
          </cell>
          <cell r="D56" t="str">
            <v>주</v>
          </cell>
          <cell r="E56">
            <v>15</v>
          </cell>
          <cell r="F56">
            <v>70960</v>
          </cell>
          <cell r="G56">
            <v>1064400</v>
          </cell>
          <cell r="H56">
            <v>51230</v>
          </cell>
          <cell r="I56">
            <v>768450</v>
          </cell>
          <cell r="J56">
            <v>19730</v>
          </cell>
          <cell r="K56">
            <v>295950</v>
          </cell>
          <cell r="L56">
            <v>0</v>
          </cell>
        </row>
        <row r="57">
          <cell r="A57">
            <v>55</v>
          </cell>
          <cell r="B57" t="str">
            <v xml:space="preserve">          느릅나무</v>
          </cell>
          <cell r="C57" t="str">
            <v>H3.5*R8</v>
          </cell>
          <cell r="D57" t="str">
            <v>주</v>
          </cell>
          <cell r="E57">
            <v>48</v>
          </cell>
          <cell r="F57">
            <v>71710</v>
          </cell>
          <cell r="G57">
            <v>3442080</v>
          </cell>
          <cell r="H57">
            <v>47430</v>
          </cell>
          <cell r="I57">
            <v>2276640</v>
          </cell>
          <cell r="J57">
            <v>24280</v>
          </cell>
          <cell r="K57">
            <v>1165440</v>
          </cell>
          <cell r="L57">
            <v>0</v>
          </cell>
        </row>
        <row r="58">
          <cell r="A58">
            <v>56</v>
          </cell>
          <cell r="B58" t="str">
            <v xml:space="preserve">          이팝나무</v>
          </cell>
          <cell r="C58" t="str">
            <v>H3.0*R8</v>
          </cell>
          <cell r="D58" t="str">
            <v>주</v>
          </cell>
          <cell r="E58">
            <v>9</v>
          </cell>
          <cell r="F58">
            <v>91290</v>
          </cell>
          <cell r="G58">
            <v>821610</v>
          </cell>
          <cell r="H58">
            <v>67010</v>
          </cell>
          <cell r="I58">
            <v>603090</v>
          </cell>
          <cell r="J58">
            <v>24280</v>
          </cell>
          <cell r="K58">
            <v>218520</v>
          </cell>
          <cell r="L58">
            <v>0</v>
          </cell>
        </row>
        <row r="59">
          <cell r="A59">
            <v>57</v>
          </cell>
          <cell r="B59" t="str">
            <v xml:space="preserve">          모과나무</v>
          </cell>
          <cell r="C59" t="str">
            <v>H3.0*R8</v>
          </cell>
          <cell r="D59" t="str">
            <v>주</v>
          </cell>
          <cell r="E59">
            <v>3</v>
          </cell>
          <cell r="F59">
            <v>107440</v>
          </cell>
          <cell r="G59">
            <v>322320</v>
          </cell>
          <cell r="H59">
            <v>83160</v>
          </cell>
          <cell r="I59">
            <v>249480</v>
          </cell>
          <cell r="J59">
            <v>24280</v>
          </cell>
          <cell r="K59">
            <v>72840</v>
          </cell>
          <cell r="L59">
            <v>0</v>
          </cell>
          <cell r="M59">
            <v>0</v>
          </cell>
        </row>
        <row r="60">
          <cell r="A60">
            <v>58</v>
          </cell>
          <cell r="B60" t="str">
            <v xml:space="preserve">          영산홍</v>
          </cell>
          <cell r="C60" t="str">
            <v>H0.4*W0.5</v>
          </cell>
          <cell r="D60" t="str">
            <v>주</v>
          </cell>
          <cell r="E60">
            <v>270</v>
          </cell>
          <cell r="F60">
            <v>5340</v>
          </cell>
          <cell r="G60">
            <v>1441800</v>
          </cell>
          <cell r="H60">
            <v>3310</v>
          </cell>
          <cell r="I60">
            <v>893700</v>
          </cell>
          <cell r="J60">
            <v>2030</v>
          </cell>
          <cell r="K60">
            <v>548100</v>
          </cell>
          <cell r="L60">
            <v>0</v>
          </cell>
          <cell r="M60">
            <v>0</v>
          </cell>
        </row>
        <row r="61">
          <cell r="A61">
            <v>59</v>
          </cell>
          <cell r="B61" t="str">
            <v xml:space="preserve">          수수꽃다리</v>
          </cell>
          <cell r="C61" t="str">
            <v>H1.8*W0.8</v>
          </cell>
          <cell r="D61" t="str">
            <v>주</v>
          </cell>
          <cell r="E61">
            <v>40</v>
          </cell>
          <cell r="F61">
            <v>20750</v>
          </cell>
          <cell r="G61">
            <v>830000</v>
          </cell>
          <cell r="H61">
            <v>13220</v>
          </cell>
          <cell r="I61">
            <v>528800</v>
          </cell>
          <cell r="J61">
            <v>7530</v>
          </cell>
          <cell r="K61">
            <v>301200</v>
          </cell>
          <cell r="L61">
            <v>0</v>
          </cell>
          <cell r="M61">
            <v>0</v>
          </cell>
        </row>
        <row r="62">
          <cell r="A62">
            <v>60</v>
          </cell>
          <cell r="B62" t="str">
            <v xml:space="preserve">          자산홍</v>
          </cell>
          <cell r="C62" t="str">
            <v>H0.4*W0.4</v>
          </cell>
          <cell r="D62" t="str">
            <v>주</v>
          </cell>
          <cell r="E62">
            <v>1040</v>
          </cell>
          <cell r="F62">
            <v>4450</v>
          </cell>
          <cell r="G62">
            <v>4628000</v>
          </cell>
          <cell r="H62">
            <v>2420</v>
          </cell>
          <cell r="I62">
            <v>2516800</v>
          </cell>
          <cell r="J62">
            <v>2030</v>
          </cell>
          <cell r="K62">
            <v>2111200</v>
          </cell>
          <cell r="L62">
            <v>0</v>
          </cell>
          <cell r="M62">
            <v>0</v>
          </cell>
        </row>
        <row r="63">
          <cell r="A63">
            <v>61</v>
          </cell>
          <cell r="B63" t="str">
            <v xml:space="preserve">          명자나무</v>
          </cell>
          <cell r="C63" t="str">
            <v>H1.0*W0.6</v>
          </cell>
          <cell r="D63" t="str">
            <v>주</v>
          </cell>
          <cell r="E63">
            <v>80</v>
          </cell>
          <cell r="F63">
            <v>7660</v>
          </cell>
          <cell r="G63">
            <v>612800</v>
          </cell>
          <cell r="H63">
            <v>4380</v>
          </cell>
          <cell r="I63">
            <v>350400</v>
          </cell>
          <cell r="J63">
            <v>3280</v>
          </cell>
          <cell r="K63">
            <v>262400</v>
          </cell>
          <cell r="L63">
            <v>0</v>
          </cell>
          <cell r="M63">
            <v>0</v>
          </cell>
        </row>
        <row r="64">
          <cell r="A64">
            <v>62</v>
          </cell>
          <cell r="B64" t="str">
            <v xml:space="preserve">          산철쭉</v>
          </cell>
          <cell r="C64" t="str">
            <v>H0.4*W0.5</v>
          </cell>
          <cell r="D64" t="str">
            <v>주</v>
          </cell>
          <cell r="E64">
            <v>90</v>
          </cell>
          <cell r="F64">
            <v>4650</v>
          </cell>
          <cell r="G64">
            <v>418500</v>
          </cell>
          <cell r="H64">
            <v>2620</v>
          </cell>
          <cell r="I64">
            <v>235800</v>
          </cell>
          <cell r="J64">
            <v>2030</v>
          </cell>
          <cell r="K64">
            <v>182700</v>
          </cell>
          <cell r="L64">
            <v>0</v>
          </cell>
          <cell r="M64">
            <v>0</v>
          </cell>
        </row>
        <row r="65">
          <cell r="A65">
            <v>63</v>
          </cell>
          <cell r="B65" t="str">
            <v xml:space="preserve">          백철쭉</v>
          </cell>
          <cell r="C65" t="str">
            <v>H0.4*W0.5</v>
          </cell>
          <cell r="D65" t="str">
            <v>주</v>
          </cell>
          <cell r="E65">
            <v>90</v>
          </cell>
          <cell r="F65">
            <v>5730</v>
          </cell>
          <cell r="G65">
            <v>515700</v>
          </cell>
          <cell r="H65">
            <v>3700</v>
          </cell>
          <cell r="I65">
            <v>333000</v>
          </cell>
          <cell r="J65">
            <v>2030</v>
          </cell>
          <cell r="K65">
            <v>182700</v>
          </cell>
          <cell r="L65">
            <v>0</v>
          </cell>
          <cell r="M65">
            <v>0</v>
          </cell>
        </row>
        <row r="66">
          <cell r="A66">
            <v>64</v>
          </cell>
          <cell r="B66" t="str">
            <v xml:space="preserve">          말발도리</v>
          </cell>
          <cell r="C66" t="str">
            <v>H1.2*W0.4</v>
          </cell>
          <cell r="D66" t="str">
            <v>주</v>
          </cell>
          <cell r="E66">
            <v>480</v>
          </cell>
          <cell r="F66">
            <v>8030</v>
          </cell>
          <cell r="G66">
            <v>3854400</v>
          </cell>
          <cell r="H66">
            <v>2230</v>
          </cell>
          <cell r="I66">
            <v>1070400</v>
          </cell>
          <cell r="J66">
            <v>5800</v>
          </cell>
          <cell r="K66">
            <v>2784000</v>
          </cell>
          <cell r="L66">
            <v>0</v>
          </cell>
          <cell r="M66">
            <v>0</v>
          </cell>
        </row>
        <row r="67">
          <cell r="A67">
            <v>65</v>
          </cell>
          <cell r="B67" t="str">
            <v xml:space="preserve">          줄  떼</v>
          </cell>
          <cell r="C67" t="str">
            <v>1/3</v>
          </cell>
          <cell r="D67" t="str">
            <v>M2</v>
          </cell>
          <cell r="E67">
            <v>11878</v>
          </cell>
          <cell r="F67">
            <v>3560</v>
          </cell>
          <cell r="G67">
            <v>42285680</v>
          </cell>
          <cell r="H67">
            <v>960</v>
          </cell>
          <cell r="I67">
            <v>11402880</v>
          </cell>
          <cell r="J67">
            <v>2600</v>
          </cell>
          <cell r="K67">
            <v>30882800</v>
          </cell>
          <cell r="L67">
            <v>0</v>
          </cell>
          <cell r="M67">
            <v>0</v>
          </cell>
        </row>
        <row r="68">
          <cell r="A68">
            <v>66</v>
          </cell>
          <cell r="B68" t="str">
            <v xml:space="preserve">          야생화+복합양잔디</v>
          </cell>
          <cell r="C68" t="str">
            <v>32종복합</v>
          </cell>
          <cell r="D68" t="str">
            <v>M2</v>
          </cell>
          <cell r="E68">
            <v>406</v>
          </cell>
          <cell r="F68">
            <v>2840</v>
          </cell>
          <cell r="G68">
            <v>1153040</v>
          </cell>
          <cell r="H68">
            <v>2840</v>
          </cell>
          <cell r="I68">
            <v>1153040</v>
          </cell>
          <cell r="J68">
            <v>0</v>
          </cell>
          <cell r="L68">
            <v>0</v>
          </cell>
          <cell r="M68">
            <v>0</v>
          </cell>
        </row>
        <row r="69">
          <cell r="A69">
            <v>67</v>
          </cell>
          <cell r="B69" t="str">
            <v xml:space="preserve">       1.1.6  이식공</v>
          </cell>
          <cell r="G69">
            <v>4214770</v>
          </cell>
          <cell r="H69">
            <v>0</v>
          </cell>
          <cell r="I69">
            <v>1009800</v>
          </cell>
          <cell r="J69">
            <v>0</v>
          </cell>
          <cell r="K69">
            <v>3204970</v>
          </cell>
          <cell r="L69">
            <v>0</v>
          </cell>
          <cell r="M69">
            <v>0</v>
          </cell>
        </row>
        <row r="70">
          <cell r="A70">
            <v>68</v>
          </cell>
          <cell r="B70" t="str">
            <v xml:space="preserve">          수목이식(쥐똥나무)</v>
          </cell>
          <cell r="C70" t="str">
            <v>H1.2*W0.3,L1.0KM</v>
          </cell>
          <cell r="D70" t="str">
            <v>주</v>
          </cell>
          <cell r="E70">
            <v>5600</v>
          </cell>
          <cell r="F70">
            <v>750</v>
          </cell>
          <cell r="G70">
            <v>4200000</v>
          </cell>
          <cell r="H70">
            <v>180</v>
          </cell>
          <cell r="I70">
            <v>1008000</v>
          </cell>
          <cell r="J70">
            <v>570</v>
          </cell>
          <cell r="K70">
            <v>3192000</v>
          </cell>
          <cell r="L70">
            <v>0</v>
          </cell>
          <cell r="M70">
            <v>0</v>
          </cell>
        </row>
        <row r="71">
          <cell r="A71">
            <v>69</v>
          </cell>
          <cell r="B71" t="str">
            <v xml:space="preserve">          수목이식(등나무)</v>
          </cell>
          <cell r="C71" t="str">
            <v>H3.0*R4,L1.0KM</v>
          </cell>
          <cell r="D71" t="str">
            <v>주</v>
          </cell>
          <cell r="E71">
            <v>1</v>
          </cell>
          <cell r="F71">
            <v>14770</v>
          </cell>
          <cell r="G71">
            <v>14770</v>
          </cell>
          <cell r="H71">
            <v>1800</v>
          </cell>
          <cell r="I71">
            <v>1800</v>
          </cell>
          <cell r="J71">
            <v>12970</v>
          </cell>
          <cell r="K71">
            <v>12970</v>
          </cell>
          <cell r="L71">
            <v>0</v>
          </cell>
          <cell r="M71">
            <v>0</v>
          </cell>
        </row>
        <row r="72">
          <cell r="A72">
            <v>70</v>
          </cell>
          <cell r="B72" t="str">
            <v xml:space="preserve">       1.1.7 시설물공</v>
          </cell>
          <cell r="G72">
            <v>103247840</v>
          </cell>
          <cell r="H72">
            <v>0</v>
          </cell>
          <cell r="I72">
            <v>53390390</v>
          </cell>
          <cell r="J72">
            <v>0</v>
          </cell>
          <cell r="K72">
            <v>49564570</v>
          </cell>
          <cell r="L72">
            <v>0</v>
          </cell>
          <cell r="M72">
            <v>292880</v>
          </cell>
        </row>
        <row r="73">
          <cell r="A73">
            <v>71</v>
          </cell>
          <cell r="B73" t="str">
            <v xml:space="preserve">          사각쉘터A형</v>
          </cell>
          <cell r="C73" t="str">
            <v>4.5*4.5*H3.15</v>
          </cell>
          <cell r="D73" t="str">
            <v>개소</v>
          </cell>
          <cell r="E73">
            <v>2</v>
          </cell>
          <cell r="F73">
            <v>6224620</v>
          </cell>
          <cell r="G73">
            <v>12449240</v>
          </cell>
          <cell r="H73">
            <v>6097550</v>
          </cell>
          <cell r="I73">
            <v>12195100</v>
          </cell>
          <cell r="J73">
            <v>127050</v>
          </cell>
          <cell r="K73">
            <v>254100</v>
          </cell>
          <cell r="L73">
            <v>20</v>
          </cell>
          <cell r="M73">
            <v>40</v>
          </cell>
        </row>
        <row r="74">
          <cell r="A74">
            <v>72</v>
          </cell>
          <cell r="B74" t="str">
            <v xml:space="preserve">          사각쉘터C형</v>
          </cell>
          <cell r="C74" t="str">
            <v>4.2*4.2*H3.25</v>
          </cell>
          <cell r="D74" t="str">
            <v>개소</v>
          </cell>
          <cell r="E74">
            <v>1</v>
          </cell>
          <cell r="F74">
            <v>2370380</v>
          </cell>
          <cell r="G74">
            <v>2370380</v>
          </cell>
          <cell r="H74">
            <v>2242530</v>
          </cell>
          <cell r="I74">
            <v>2242530</v>
          </cell>
          <cell r="J74">
            <v>127830</v>
          </cell>
          <cell r="K74">
            <v>127830</v>
          </cell>
          <cell r="L74">
            <v>20</v>
          </cell>
          <cell r="M74">
            <v>20</v>
          </cell>
        </row>
        <row r="75">
          <cell r="A75">
            <v>73</v>
          </cell>
          <cell r="B75" t="str">
            <v xml:space="preserve">          팔각정자</v>
          </cell>
          <cell r="C75" t="str">
            <v>6.0*6.0*H4.00</v>
          </cell>
          <cell r="D75" t="str">
            <v>개소</v>
          </cell>
          <cell r="E75">
            <v>1</v>
          </cell>
          <cell r="F75">
            <v>12994670</v>
          </cell>
          <cell r="G75">
            <v>12994670</v>
          </cell>
          <cell r="H75">
            <v>12699490</v>
          </cell>
          <cell r="I75">
            <v>12699490</v>
          </cell>
          <cell r="J75">
            <v>295180</v>
          </cell>
          <cell r="K75">
            <v>295180</v>
          </cell>
          <cell r="L75">
            <v>0</v>
          </cell>
          <cell r="M75">
            <v>0</v>
          </cell>
        </row>
        <row r="76">
          <cell r="A76">
            <v>74</v>
          </cell>
          <cell r="B76" t="str">
            <v xml:space="preserve">          등의자A형</v>
          </cell>
          <cell r="C76" t="str">
            <v>1.8*0.54*H0.83</v>
          </cell>
          <cell r="D76" t="str">
            <v>개소</v>
          </cell>
          <cell r="E76">
            <v>9</v>
          </cell>
          <cell r="F76">
            <v>257800</v>
          </cell>
          <cell r="G76">
            <v>2320200</v>
          </cell>
          <cell r="H76">
            <v>239860</v>
          </cell>
          <cell r="I76">
            <v>2158740</v>
          </cell>
          <cell r="J76">
            <v>17940</v>
          </cell>
          <cell r="K76">
            <v>161460</v>
          </cell>
          <cell r="L76">
            <v>0</v>
          </cell>
          <cell r="M76">
            <v>0</v>
          </cell>
        </row>
        <row r="77">
          <cell r="A77">
            <v>75</v>
          </cell>
          <cell r="B77" t="str">
            <v xml:space="preserve">          평의자A형</v>
          </cell>
          <cell r="C77" t="str">
            <v>1.8*0.41*H0.43</v>
          </cell>
          <cell r="D77" t="str">
            <v>개소</v>
          </cell>
          <cell r="E77">
            <v>11</v>
          </cell>
          <cell r="F77">
            <v>177700</v>
          </cell>
          <cell r="G77">
            <v>1954700</v>
          </cell>
          <cell r="H77">
            <v>159760</v>
          </cell>
          <cell r="I77">
            <v>1757360</v>
          </cell>
          <cell r="J77">
            <v>17940</v>
          </cell>
          <cell r="K77">
            <v>197340</v>
          </cell>
          <cell r="L77">
            <v>0</v>
          </cell>
          <cell r="M77">
            <v>0</v>
          </cell>
        </row>
        <row r="78">
          <cell r="A78">
            <v>76</v>
          </cell>
          <cell r="B78" t="str">
            <v xml:space="preserve">          사각의자</v>
          </cell>
          <cell r="C78" t="str">
            <v>1.8*1.8*H0.4</v>
          </cell>
          <cell r="D78" t="str">
            <v>개소</v>
          </cell>
          <cell r="E78">
            <v>2</v>
          </cell>
          <cell r="F78">
            <v>744800</v>
          </cell>
          <cell r="G78">
            <v>1489600</v>
          </cell>
          <cell r="H78">
            <v>702290</v>
          </cell>
          <cell r="I78">
            <v>1404580</v>
          </cell>
          <cell r="J78">
            <v>42490</v>
          </cell>
          <cell r="K78">
            <v>84980</v>
          </cell>
          <cell r="L78">
            <v>20</v>
          </cell>
          <cell r="M78">
            <v>40</v>
          </cell>
        </row>
        <row r="79">
          <cell r="A79">
            <v>77</v>
          </cell>
          <cell r="B79" t="str">
            <v xml:space="preserve">          조합형의자A형</v>
          </cell>
          <cell r="C79" t="str">
            <v>1.6*0.44*H0.4</v>
          </cell>
          <cell r="D79" t="str">
            <v>개소</v>
          </cell>
          <cell r="E79">
            <v>20</v>
          </cell>
          <cell r="F79">
            <v>175670</v>
          </cell>
          <cell r="G79">
            <v>3513400</v>
          </cell>
          <cell r="H79">
            <v>138800</v>
          </cell>
          <cell r="I79">
            <v>2776000</v>
          </cell>
          <cell r="J79">
            <v>36870</v>
          </cell>
          <cell r="K79">
            <v>737400</v>
          </cell>
          <cell r="L79">
            <v>0</v>
          </cell>
          <cell r="M79">
            <v>0</v>
          </cell>
        </row>
        <row r="80">
          <cell r="A80">
            <v>78</v>
          </cell>
          <cell r="B80" t="str">
            <v xml:space="preserve">          조합형의자B형</v>
          </cell>
          <cell r="C80" t="str">
            <v>1.2*0.44*H0.4</v>
          </cell>
          <cell r="D80" t="str">
            <v>개소</v>
          </cell>
          <cell r="E80">
            <v>10</v>
          </cell>
          <cell r="F80">
            <v>165500</v>
          </cell>
          <cell r="G80">
            <v>1655000</v>
          </cell>
          <cell r="H80">
            <v>129790</v>
          </cell>
          <cell r="I80">
            <v>1297900</v>
          </cell>
          <cell r="J80">
            <v>35710</v>
          </cell>
          <cell r="K80">
            <v>357100</v>
          </cell>
          <cell r="L80">
            <v>0</v>
          </cell>
          <cell r="M80">
            <v>0</v>
          </cell>
        </row>
        <row r="81">
          <cell r="A81">
            <v>79</v>
          </cell>
          <cell r="B81" t="str">
            <v xml:space="preserve">          좌대벽A형</v>
          </cell>
          <cell r="C81" t="str">
            <v>W0.4*H0.4</v>
          </cell>
          <cell r="D81" t="str">
            <v>M</v>
          </cell>
          <cell r="E81">
            <v>515</v>
          </cell>
          <cell r="F81">
            <v>108270</v>
          </cell>
          <cell r="G81">
            <v>55759050</v>
          </cell>
          <cell r="H81">
            <v>18630</v>
          </cell>
          <cell r="I81">
            <v>9594450</v>
          </cell>
          <cell r="J81">
            <v>89080</v>
          </cell>
          <cell r="K81">
            <v>45876200</v>
          </cell>
          <cell r="L81">
            <v>560</v>
          </cell>
          <cell r="M81">
            <v>288400</v>
          </cell>
        </row>
        <row r="82">
          <cell r="A82">
            <v>80</v>
          </cell>
          <cell r="B82" t="str">
            <v xml:space="preserve">          바둑,장기판</v>
          </cell>
          <cell r="C82" t="str">
            <v>1.60*1.60*H0.63</v>
          </cell>
          <cell r="D82" t="str">
            <v>개</v>
          </cell>
          <cell r="E82">
            <v>3</v>
          </cell>
          <cell r="F82">
            <v>536520</v>
          </cell>
          <cell r="G82">
            <v>1609560</v>
          </cell>
          <cell r="H82">
            <v>166780</v>
          </cell>
          <cell r="I82">
            <v>500340</v>
          </cell>
          <cell r="J82">
            <v>369240</v>
          </cell>
          <cell r="K82">
            <v>1107720</v>
          </cell>
          <cell r="L82">
            <v>500</v>
          </cell>
          <cell r="M82">
            <v>1500</v>
          </cell>
        </row>
        <row r="83">
          <cell r="A83">
            <v>81</v>
          </cell>
          <cell r="B83" t="str">
            <v xml:space="preserve">          바람개비</v>
          </cell>
          <cell r="C83" t="str">
            <v>H6.1</v>
          </cell>
          <cell r="D83" t="str">
            <v>개</v>
          </cell>
          <cell r="E83">
            <v>2</v>
          </cell>
          <cell r="F83">
            <v>3081400</v>
          </cell>
          <cell r="G83">
            <v>6162800</v>
          </cell>
          <cell r="H83">
            <v>2984240</v>
          </cell>
          <cell r="I83">
            <v>5968480</v>
          </cell>
          <cell r="J83">
            <v>96080</v>
          </cell>
          <cell r="K83">
            <v>192160</v>
          </cell>
          <cell r="L83">
            <v>1080</v>
          </cell>
          <cell r="M83">
            <v>2160</v>
          </cell>
        </row>
        <row r="84">
          <cell r="A84">
            <v>82</v>
          </cell>
          <cell r="B84" t="str">
            <v xml:space="preserve">          쓰레기분리수거대</v>
          </cell>
          <cell r="C84" t="str">
            <v>0.692*0.58*1.08</v>
          </cell>
          <cell r="D84" t="str">
            <v>개</v>
          </cell>
          <cell r="E84">
            <v>3</v>
          </cell>
          <cell r="F84">
            <v>249200</v>
          </cell>
          <cell r="G84">
            <v>747600</v>
          </cell>
          <cell r="H84">
            <v>249200</v>
          </cell>
          <cell r="I84">
            <v>747600</v>
          </cell>
          <cell r="J84">
            <v>0</v>
          </cell>
          <cell r="L84">
            <v>0</v>
          </cell>
          <cell r="M84">
            <v>0</v>
          </cell>
        </row>
        <row r="85">
          <cell r="A85">
            <v>83</v>
          </cell>
          <cell r="B85" t="str">
            <v xml:space="preserve">          수목보호대</v>
          </cell>
          <cell r="C85" t="str">
            <v>1.2*1.2</v>
          </cell>
          <cell r="D85" t="str">
            <v>개소</v>
          </cell>
          <cell r="E85">
            <v>6</v>
          </cell>
          <cell r="F85">
            <v>36940</v>
          </cell>
          <cell r="G85">
            <v>221640</v>
          </cell>
          <cell r="H85">
            <v>7970</v>
          </cell>
          <cell r="I85">
            <v>47820</v>
          </cell>
          <cell r="J85">
            <v>28850</v>
          </cell>
          <cell r="K85">
            <v>173100</v>
          </cell>
          <cell r="L85">
            <v>120</v>
          </cell>
          <cell r="M85">
            <v>720</v>
          </cell>
        </row>
        <row r="86">
          <cell r="A86">
            <v>84</v>
          </cell>
          <cell r="B86" t="str">
            <v xml:space="preserve">       1.1.8  유지관리공</v>
          </cell>
          <cell r="G86">
            <v>9048360</v>
          </cell>
          <cell r="H86">
            <v>0</v>
          </cell>
          <cell r="I86">
            <v>242890</v>
          </cell>
          <cell r="J86">
            <v>0</v>
          </cell>
          <cell r="K86">
            <v>8805470</v>
          </cell>
          <cell r="L86">
            <v>0</v>
          </cell>
          <cell r="M86">
            <v>0</v>
          </cell>
        </row>
        <row r="87">
          <cell r="A87">
            <v>85</v>
          </cell>
          <cell r="B87" t="str">
            <v xml:space="preserve">          잔디시비</v>
          </cell>
          <cell r="C87" t="str">
            <v>1회</v>
          </cell>
          <cell r="D87" t="str">
            <v>M2</v>
          </cell>
          <cell r="E87">
            <v>23757</v>
          </cell>
          <cell r="F87">
            <v>20</v>
          </cell>
          <cell r="G87">
            <v>475140</v>
          </cell>
          <cell r="H87">
            <v>10</v>
          </cell>
          <cell r="I87">
            <v>237570</v>
          </cell>
          <cell r="J87">
            <v>10</v>
          </cell>
          <cell r="K87">
            <v>237570</v>
          </cell>
          <cell r="L87">
            <v>0</v>
          </cell>
          <cell r="M87">
            <v>0</v>
          </cell>
        </row>
        <row r="88">
          <cell r="A88">
            <v>86</v>
          </cell>
          <cell r="B88" t="str">
            <v xml:space="preserve">          잔디제초</v>
          </cell>
          <cell r="C88" t="str">
            <v>1회</v>
          </cell>
          <cell r="D88" t="str">
            <v>M2</v>
          </cell>
          <cell r="E88">
            <v>47514</v>
          </cell>
          <cell r="F88">
            <v>130</v>
          </cell>
          <cell r="G88">
            <v>6176820</v>
          </cell>
          <cell r="H88">
            <v>0</v>
          </cell>
          <cell r="J88">
            <v>130</v>
          </cell>
          <cell r="K88">
            <v>6176820</v>
          </cell>
          <cell r="L88">
            <v>0</v>
          </cell>
          <cell r="M88">
            <v>0</v>
          </cell>
        </row>
        <row r="89">
          <cell r="A89">
            <v>87</v>
          </cell>
          <cell r="B89" t="str">
            <v xml:space="preserve">          잔디깍기</v>
          </cell>
          <cell r="C89" t="str">
            <v>1회</v>
          </cell>
          <cell r="D89" t="str">
            <v>M2</v>
          </cell>
          <cell r="E89">
            <v>47514</v>
          </cell>
          <cell r="F89">
            <v>50</v>
          </cell>
          <cell r="G89">
            <v>2375700</v>
          </cell>
          <cell r="H89">
            <v>0</v>
          </cell>
          <cell r="J89">
            <v>50</v>
          </cell>
          <cell r="K89">
            <v>2375700</v>
          </cell>
          <cell r="L89">
            <v>0</v>
          </cell>
          <cell r="M89">
            <v>0</v>
          </cell>
        </row>
        <row r="90">
          <cell r="A90">
            <v>88</v>
          </cell>
          <cell r="B90" t="str">
            <v xml:space="preserve">          병충해방제</v>
          </cell>
          <cell r="C90" t="str">
            <v>1회</v>
          </cell>
          <cell r="D90" t="str">
            <v>주</v>
          </cell>
          <cell r="E90">
            <v>44</v>
          </cell>
          <cell r="F90">
            <v>330</v>
          </cell>
          <cell r="G90">
            <v>14520</v>
          </cell>
          <cell r="H90">
            <v>20</v>
          </cell>
          <cell r="I90">
            <v>880</v>
          </cell>
          <cell r="J90">
            <v>310</v>
          </cell>
          <cell r="K90">
            <v>13640</v>
          </cell>
          <cell r="L90">
            <v>0</v>
          </cell>
          <cell r="M90">
            <v>0</v>
          </cell>
        </row>
        <row r="91">
          <cell r="A91">
            <v>89</v>
          </cell>
          <cell r="B91" t="str">
            <v xml:space="preserve">          관수</v>
          </cell>
          <cell r="C91" t="str">
            <v>1회</v>
          </cell>
          <cell r="D91" t="str">
            <v>주</v>
          </cell>
          <cell r="E91">
            <v>36</v>
          </cell>
          <cell r="F91">
            <v>60</v>
          </cell>
          <cell r="G91">
            <v>2160</v>
          </cell>
          <cell r="H91">
            <v>20</v>
          </cell>
          <cell r="I91">
            <v>720</v>
          </cell>
          <cell r="J91">
            <v>40</v>
          </cell>
          <cell r="K91">
            <v>1440</v>
          </cell>
          <cell r="L91">
            <v>0</v>
          </cell>
          <cell r="M91">
            <v>0</v>
          </cell>
        </row>
        <row r="92">
          <cell r="A92">
            <v>90</v>
          </cell>
          <cell r="B92" t="str">
            <v xml:space="preserve">          지주목관리</v>
          </cell>
          <cell r="C92" t="str">
            <v>재결속(1회/2년)</v>
          </cell>
          <cell r="D92" t="str">
            <v>주</v>
          </cell>
          <cell r="E92">
            <v>6</v>
          </cell>
          <cell r="F92">
            <v>670</v>
          </cell>
          <cell r="G92">
            <v>4020</v>
          </cell>
          <cell r="H92">
            <v>620</v>
          </cell>
          <cell r="I92">
            <v>3720</v>
          </cell>
          <cell r="J92">
            <v>50</v>
          </cell>
          <cell r="K92">
            <v>300</v>
          </cell>
          <cell r="L92">
            <v>0</v>
          </cell>
          <cell r="M92">
            <v>0</v>
          </cell>
        </row>
        <row r="93">
          <cell r="A93">
            <v>91</v>
          </cell>
          <cell r="B93" t="str">
            <v xml:space="preserve">      1.2 이동2공원</v>
          </cell>
          <cell r="G93">
            <v>274379400</v>
          </cell>
          <cell r="H93">
            <v>0</v>
          </cell>
          <cell r="I93">
            <v>151773480</v>
          </cell>
          <cell r="J93">
            <v>0</v>
          </cell>
          <cell r="K93">
            <v>118526030</v>
          </cell>
          <cell r="L93">
            <v>0</v>
          </cell>
          <cell r="M93">
            <v>4079890</v>
          </cell>
        </row>
        <row r="94">
          <cell r="A94">
            <v>92</v>
          </cell>
          <cell r="B94" t="str">
            <v xml:space="preserve">       1.2.1 배수공</v>
          </cell>
          <cell r="G94">
            <v>48378010</v>
          </cell>
          <cell r="H94">
            <v>0</v>
          </cell>
          <cell r="I94">
            <v>23204060</v>
          </cell>
          <cell r="J94">
            <v>0</v>
          </cell>
          <cell r="K94">
            <v>22130490</v>
          </cell>
          <cell r="L94">
            <v>0</v>
          </cell>
          <cell r="M94">
            <v>3043460</v>
          </cell>
        </row>
        <row r="95">
          <cell r="A95">
            <v>93</v>
          </cell>
          <cell r="B95" t="str">
            <v xml:space="preserve">          집수정</v>
          </cell>
          <cell r="C95" t="str">
            <v>700M/M*700</v>
          </cell>
          <cell r="D95" t="str">
            <v>개소</v>
          </cell>
          <cell r="E95">
            <v>19</v>
          </cell>
          <cell r="F95">
            <v>339640</v>
          </cell>
          <cell r="G95">
            <v>6453160</v>
          </cell>
          <cell r="H95">
            <v>198130</v>
          </cell>
          <cell r="I95">
            <v>3764470</v>
          </cell>
          <cell r="J95">
            <v>141490</v>
          </cell>
          <cell r="K95">
            <v>2688310</v>
          </cell>
          <cell r="L95">
            <v>20</v>
          </cell>
          <cell r="M95">
            <v>380</v>
          </cell>
        </row>
        <row r="96">
          <cell r="A96">
            <v>94</v>
          </cell>
          <cell r="B96" t="str">
            <v xml:space="preserve">          흄관부설 및 접합 : 기계</v>
          </cell>
          <cell r="C96" t="str">
            <v>Φ450M/M, 소켓식</v>
          </cell>
          <cell r="D96" t="str">
            <v>M</v>
          </cell>
          <cell r="E96">
            <v>488</v>
          </cell>
          <cell r="F96">
            <v>46630</v>
          </cell>
          <cell r="G96">
            <v>22755440</v>
          </cell>
          <cell r="H96">
            <v>12520</v>
          </cell>
          <cell r="I96">
            <v>6109760</v>
          </cell>
          <cell r="J96">
            <v>28950</v>
          </cell>
          <cell r="K96">
            <v>14127600</v>
          </cell>
          <cell r="L96">
            <v>5160</v>
          </cell>
          <cell r="M96">
            <v>2518080</v>
          </cell>
        </row>
        <row r="97">
          <cell r="A97">
            <v>95</v>
          </cell>
          <cell r="B97" t="str">
            <v xml:space="preserve">          U-형트랜치</v>
          </cell>
          <cell r="C97" t="str">
            <v>300*300</v>
          </cell>
          <cell r="D97" t="str">
            <v>M</v>
          </cell>
          <cell r="E97">
            <v>131</v>
          </cell>
          <cell r="F97">
            <v>71990</v>
          </cell>
          <cell r="G97">
            <v>9430690</v>
          </cell>
          <cell r="H97">
            <v>49690</v>
          </cell>
          <cell r="I97">
            <v>6509390</v>
          </cell>
          <cell r="J97">
            <v>22000</v>
          </cell>
          <cell r="K97">
            <v>2882000</v>
          </cell>
          <cell r="L97">
            <v>300</v>
          </cell>
          <cell r="M97">
            <v>39300</v>
          </cell>
        </row>
        <row r="98">
          <cell r="A98">
            <v>96</v>
          </cell>
          <cell r="B98" t="str">
            <v xml:space="preserve">          맹암거(간선)</v>
          </cell>
          <cell r="C98" t="str">
            <v>Φ200</v>
          </cell>
          <cell r="D98" t="str">
            <v>M</v>
          </cell>
          <cell r="E98">
            <v>74</v>
          </cell>
          <cell r="F98">
            <v>23800</v>
          </cell>
          <cell r="G98">
            <v>1761200</v>
          </cell>
          <cell r="H98">
            <v>22750</v>
          </cell>
          <cell r="I98">
            <v>1683500</v>
          </cell>
          <cell r="J98">
            <v>880</v>
          </cell>
          <cell r="K98">
            <v>65120</v>
          </cell>
          <cell r="L98">
            <v>170</v>
          </cell>
          <cell r="M98">
            <v>12580</v>
          </cell>
        </row>
        <row r="99">
          <cell r="A99">
            <v>97</v>
          </cell>
          <cell r="B99" t="str">
            <v xml:space="preserve">          맹암거(지선)</v>
          </cell>
          <cell r="C99" t="str">
            <v>Φ150</v>
          </cell>
          <cell r="D99" t="str">
            <v>M</v>
          </cell>
          <cell r="E99">
            <v>300</v>
          </cell>
          <cell r="F99">
            <v>14970</v>
          </cell>
          <cell r="G99">
            <v>4491000</v>
          </cell>
          <cell r="H99">
            <v>14170</v>
          </cell>
          <cell r="I99">
            <v>4251000</v>
          </cell>
          <cell r="J99">
            <v>690</v>
          </cell>
          <cell r="K99">
            <v>207000</v>
          </cell>
          <cell r="L99">
            <v>110</v>
          </cell>
          <cell r="M99">
            <v>33000</v>
          </cell>
        </row>
        <row r="100">
          <cell r="A100">
            <v>98</v>
          </cell>
          <cell r="B100" t="str">
            <v xml:space="preserve">          오수맨홀</v>
          </cell>
          <cell r="C100" t="str">
            <v>Φ900M/M</v>
          </cell>
          <cell r="D100" t="str">
            <v>개소</v>
          </cell>
          <cell r="E100">
            <v>1</v>
          </cell>
          <cell r="F100">
            <v>276840</v>
          </cell>
          <cell r="G100">
            <v>276840</v>
          </cell>
          <cell r="H100">
            <v>192230</v>
          </cell>
          <cell r="I100">
            <v>192230</v>
          </cell>
          <cell r="J100">
            <v>84230</v>
          </cell>
          <cell r="K100">
            <v>84230</v>
          </cell>
          <cell r="L100">
            <v>380</v>
          </cell>
          <cell r="M100">
            <v>380</v>
          </cell>
        </row>
        <row r="101">
          <cell r="A101">
            <v>99</v>
          </cell>
          <cell r="B101" t="str">
            <v xml:space="preserve">          오수관부설 및 접합 : 인력</v>
          </cell>
          <cell r="C101" t="str">
            <v>Φ300M/M, 소켓식</v>
          </cell>
          <cell r="D101" t="str">
            <v>M</v>
          </cell>
          <cell r="E101">
            <v>53</v>
          </cell>
          <cell r="F101">
            <v>35590</v>
          </cell>
          <cell r="G101">
            <v>1886270</v>
          </cell>
          <cell r="H101">
            <v>8750</v>
          </cell>
          <cell r="I101">
            <v>463750</v>
          </cell>
          <cell r="J101">
            <v>25500</v>
          </cell>
          <cell r="K101">
            <v>1351500</v>
          </cell>
          <cell r="L101">
            <v>1340</v>
          </cell>
          <cell r="M101">
            <v>71020</v>
          </cell>
        </row>
        <row r="102">
          <cell r="A102">
            <v>100</v>
          </cell>
          <cell r="B102" t="str">
            <v xml:space="preserve">          퇴수관(PVC)</v>
          </cell>
          <cell r="C102" t="str">
            <v>Φ100</v>
          </cell>
          <cell r="D102" t="str">
            <v>M</v>
          </cell>
          <cell r="E102">
            <v>41</v>
          </cell>
          <cell r="F102">
            <v>2600</v>
          </cell>
          <cell r="G102">
            <v>106600</v>
          </cell>
          <cell r="H102">
            <v>1730</v>
          </cell>
          <cell r="I102">
            <v>70930</v>
          </cell>
          <cell r="J102">
            <v>600</v>
          </cell>
          <cell r="K102">
            <v>24600</v>
          </cell>
          <cell r="L102">
            <v>270</v>
          </cell>
          <cell r="M102">
            <v>11070</v>
          </cell>
        </row>
        <row r="103">
          <cell r="A103">
            <v>101</v>
          </cell>
          <cell r="B103" t="str">
            <v xml:space="preserve">          하수관수밀시험</v>
          </cell>
          <cell r="C103" t="str">
            <v>Φ300M/M</v>
          </cell>
          <cell r="D103" t="str">
            <v>개소</v>
          </cell>
          <cell r="E103">
            <v>1</v>
          </cell>
          <cell r="F103">
            <v>187010</v>
          </cell>
          <cell r="G103">
            <v>187010</v>
          </cell>
          <cell r="H103">
            <v>115670</v>
          </cell>
          <cell r="I103">
            <v>115670</v>
          </cell>
          <cell r="J103">
            <v>65990</v>
          </cell>
          <cell r="K103">
            <v>65990</v>
          </cell>
          <cell r="L103">
            <v>5350</v>
          </cell>
          <cell r="M103">
            <v>5350</v>
          </cell>
        </row>
        <row r="104">
          <cell r="A104">
            <v>102</v>
          </cell>
          <cell r="B104" t="str">
            <v xml:space="preserve">          하수관로CCTV조사공</v>
          </cell>
          <cell r="C104" t="str">
            <v>신설</v>
          </cell>
          <cell r="D104" t="str">
            <v>M</v>
          </cell>
          <cell r="E104">
            <v>542</v>
          </cell>
          <cell r="F104">
            <v>1900</v>
          </cell>
          <cell r="G104">
            <v>1029800</v>
          </cell>
          <cell r="H104">
            <v>80</v>
          </cell>
          <cell r="I104">
            <v>43360</v>
          </cell>
          <cell r="J104">
            <v>1170</v>
          </cell>
          <cell r="K104">
            <v>634140</v>
          </cell>
          <cell r="L104">
            <v>650</v>
          </cell>
          <cell r="M104">
            <v>352300</v>
          </cell>
        </row>
        <row r="105">
          <cell r="A105">
            <v>103</v>
          </cell>
          <cell r="B105" t="str">
            <v xml:space="preserve">       1.2.2 포장공</v>
          </cell>
          <cell r="G105">
            <v>85780180</v>
          </cell>
          <cell r="H105">
            <v>0</v>
          </cell>
          <cell r="I105">
            <v>35758130</v>
          </cell>
          <cell r="J105">
            <v>0</v>
          </cell>
          <cell r="K105">
            <v>49119660</v>
          </cell>
          <cell r="L105">
            <v>0</v>
          </cell>
          <cell r="M105">
            <v>902390</v>
          </cell>
        </row>
        <row r="106">
          <cell r="A106">
            <v>104</v>
          </cell>
          <cell r="B106" t="str">
            <v xml:space="preserve">          소형고압블럭포장</v>
          </cell>
          <cell r="C106" t="str">
            <v>회 색, T=60</v>
          </cell>
          <cell r="D106" t="str">
            <v>M2</v>
          </cell>
          <cell r="E106">
            <v>3286</v>
          </cell>
          <cell r="F106">
            <v>6370</v>
          </cell>
          <cell r="G106">
            <v>20931820</v>
          </cell>
          <cell r="H106">
            <v>1950</v>
          </cell>
          <cell r="I106">
            <v>6407700</v>
          </cell>
          <cell r="J106">
            <v>4330</v>
          </cell>
          <cell r="K106">
            <v>14228380</v>
          </cell>
          <cell r="L106">
            <v>90</v>
          </cell>
          <cell r="M106">
            <v>295740</v>
          </cell>
        </row>
        <row r="107">
          <cell r="A107">
            <v>105</v>
          </cell>
          <cell r="B107" t="str">
            <v xml:space="preserve">          소형고압블럭포장</v>
          </cell>
          <cell r="C107" t="str">
            <v>적 색, T=60</v>
          </cell>
          <cell r="D107" t="str">
            <v>M2</v>
          </cell>
          <cell r="E107">
            <v>2548</v>
          </cell>
          <cell r="F107">
            <v>6370</v>
          </cell>
          <cell r="G107">
            <v>16230760</v>
          </cell>
          <cell r="H107">
            <v>1950</v>
          </cell>
          <cell r="I107">
            <v>4968600</v>
          </cell>
          <cell r="J107">
            <v>4330</v>
          </cell>
          <cell r="K107">
            <v>11032840</v>
          </cell>
          <cell r="L107">
            <v>90</v>
          </cell>
          <cell r="M107">
            <v>229320</v>
          </cell>
        </row>
        <row r="108">
          <cell r="A108">
            <v>106</v>
          </cell>
          <cell r="B108" t="str">
            <v xml:space="preserve">          소형고압블럭포장</v>
          </cell>
          <cell r="C108" t="str">
            <v>흰 색, T=60</v>
          </cell>
          <cell r="D108" t="str">
            <v>M2</v>
          </cell>
          <cell r="E108">
            <v>250</v>
          </cell>
          <cell r="F108">
            <v>6370</v>
          </cell>
          <cell r="G108">
            <v>1592500</v>
          </cell>
          <cell r="H108">
            <v>1950</v>
          </cell>
          <cell r="I108">
            <v>487500</v>
          </cell>
          <cell r="J108">
            <v>4330</v>
          </cell>
          <cell r="K108">
            <v>1082500</v>
          </cell>
          <cell r="L108">
            <v>90</v>
          </cell>
          <cell r="M108">
            <v>22500</v>
          </cell>
        </row>
        <row r="109">
          <cell r="A109">
            <v>107</v>
          </cell>
          <cell r="B109" t="str">
            <v xml:space="preserve">          소형고압블럭포장</v>
          </cell>
          <cell r="C109" t="str">
            <v>흑 색, T=60</v>
          </cell>
          <cell r="D109" t="str">
            <v>M2</v>
          </cell>
          <cell r="E109">
            <v>86</v>
          </cell>
          <cell r="F109">
            <v>6370</v>
          </cell>
          <cell r="G109">
            <v>547820</v>
          </cell>
          <cell r="H109">
            <v>1950</v>
          </cell>
          <cell r="I109">
            <v>167700</v>
          </cell>
          <cell r="J109">
            <v>4330</v>
          </cell>
          <cell r="K109">
            <v>372380</v>
          </cell>
          <cell r="L109">
            <v>90</v>
          </cell>
          <cell r="M109">
            <v>7740</v>
          </cell>
        </row>
        <row r="110">
          <cell r="A110">
            <v>108</v>
          </cell>
          <cell r="B110" t="str">
            <v xml:space="preserve">          소형고압블럭포장</v>
          </cell>
          <cell r="C110" t="str">
            <v>청 색, T=60</v>
          </cell>
          <cell r="D110" t="str">
            <v>M2</v>
          </cell>
          <cell r="E110">
            <v>729</v>
          </cell>
          <cell r="F110">
            <v>6370</v>
          </cell>
          <cell r="G110">
            <v>4643730</v>
          </cell>
          <cell r="H110">
            <v>1950</v>
          </cell>
          <cell r="I110">
            <v>1421550</v>
          </cell>
          <cell r="J110">
            <v>4330</v>
          </cell>
          <cell r="K110">
            <v>3156570</v>
          </cell>
          <cell r="L110">
            <v>90</v>
          </cell>
          <cell r="M110">
            <v>65610</v>
          </cell>
        </row>
        <row r="111">
          <cell r="A111">
            <v>109</v>
          </cell>
          <cell r="B111" t="str">
            <v xml:space="preserve">          소형고압블럭포장</v>
          </cell>
          <cell r="C111" t="str">
            <v>회 색, T=80</v>
          </cell>
          <cell r="D111" t="str">
            <v>M2</v>
          </cell>
          <cell r="E111">
            <v>511</v>
          </cell>
          <cell r="F111">
            <v>7820</v>
          </cell>
          <cell r="G111">
            <v>3996020</v>
          </cell>
          <cell r="H111">
            <v>3200</v>
          </cell>
          <cell r="I111">
            <v>1635200</v>
          </cell>
          <cell r="J111">
            <v>4470</v>
          </cell>
          <cell r="K111">
            <v>2284170</v>
          </cell>
          <cell r="L111">
            <v>150</v>
          </cell>
          <cell r="M111">
            <v>76650</v>
          </cell>
        </row>
        <row r="112">
          <cell r="A112">
            <v>110</v>
          </cell>
          <cell r="B112" t="str">
            <v xml:space="preserve">          마사토포장</v>
          </cell>
          <cell r="C112" t="str">
            <v>T=300MM</v>
          </cell>
          <cell r="D112" t="str">
            <v>M2</v>
          </cell>
          <cell r="E112">
            <v>1706</v>
          </cell>
          <cell r="F112">
            <v>8510</v>
          </cell>
          <cell r="G112">
            <v>14518060</v>
          </cell>
          <cell r="H112">
            <v>6220</v>
          </cell>
          <cell r="I112">
            <v>10611320</v>
          </cell>
          <cell r="J112">
            <v>2190</v>
          </cell>
          <cell r="K112">
            <v>3736140</v>
          </cell>
          <cell r="L112">
            <v>100</v>
          </cell>
          <cell r="M112">
            <v>170600</v>
          </cell>
        </row>
        <row r="113">
          <cell r="A113">
            <v>111</v>
          </cell>
          <cell r="B113" t="str">
            <v xml:space="preserve">          철평석포장(A형)</v>
          </cell>
          <cell r="C113" t="str">
            <v>T=50MM</v>
          </cell>
          <cell r="D113" t="str">
            <v>M2</v>
          </cell>
          <cell r="E113">
            <v>95</v>
          </cell>
          <cell r="F113">
            <v>33580</v>
          </cell>
          <cell r="G113">
            <v>3190100</v>
          </cell>
          <cell r="H113">
            <v>28920</v>
          </cell>
          <cell r="I113">
            <v>2747400</v>
          </cell>
          <cell r="J113">
            <v>4660</v>
          </cell>
          <cell r="K113">
            <v>442700</v>
          </cell>
          <cell r="L113">
            <v>0</v>
          </cell>
          <cell r="M113">
            <v>0</v>
          </cell>
        </row>
        <row r="114">
          <cell r="A114">
            <v>112</v>
          </cell>
          <cell r="B114" t="str">
            <v xml:space="preserve">          모래포설</v>
          </cell>
          <cell r="C114" t="str">
            <v>T=300MM</v>
          </cell>
          <cell r="D114" t="str">
            <v>M2</v>
          </cell>
          <cell r="E114">
            <v>58</v>
          </cell>
          <cell r="F114">
            <v>4620</v>
          </cell>
          <cell r="G114">
            <v>267960</v>
          </cell>
          <cell r="H114">
            <v>3460</v>
          </cell>
          <cell r="I114">
            <v>200680</v>
          </cell>
          <cell r="J114">
            <v>1070</v>
          </cell>
          <cell r="K114">
            <v>62060</v>
          </cell>
          <cell r="L114">
            <v>90</v>
          </cell>
          <cell r="M114">
            <v>5220</v>
          </cell>
        </row>
        <row r="115">
          <cell r="A115">
            <v>113</v>
          </cell>
          <cell r="B115" t="str">
            <v xml:space="preserve">          녹지경계블럭</v>
          </cell>
          <cell r="C115" t="str">
            <v>190*160*100</v>
          </cell>
          <cell r="D115" t="str">
            <v>M</v>
          </cell>
          <cell r="E115">
            <v>1311</v>
          </cell>
          <cell r="F115">
            <v>8380</v>
          </cell>
          <cell r="G115">
            <v>10986180</v>
          </cell>
          <cell r="H115">
            <v>1810</v>
          </cell>
          <cell r="I115">
            <v>2372910</v>
          </cell>
          <cell r="J115">
            <v>6550</v>
          </cell>
          <cell r="K115">
            <v>8587050</v>
          </cell>
          <cell r="L115">
            <v>20</v>
          </cell>
          <cell r="M115">
            <v>26220</v>
          </cell>
        </row>
        <row r="116">
          <cell r="A116">
            <v>114</v>
          </cell>
          <cell r="B116" t="str">
            <v xml:space="preserve">          녹지경계석(A형곡선)</v>
          </cell>
          <cell r="C116" t="str">
            <v>250*300*1000</v>
          </cell>
          <cell r="D116" t="str">
            <v>M</v>
          </cell>
          <cell r="E116">
            <v>11</v>
          </cell>
          <cell r="F116">
            <v>67310</v>
          </cell>
          <cell r="G116">
            <v>740410</v>
          </cell>
          <cell r="H116">
            <v>51450</v>
          </cell>
          <cell r="I116">
            <v>565950</v>
          </cell>
          <cell r="J116">
            <v>15830</v>
          </cell>
          <cell r="K116">
            <v>174130</v>
          </cell>
          <cell r="L116">
            <v>30</v>
          </cell>
          <cell r="M116">
            <v>330</v>
          </cell>
        </row>
        <row r="117">
          <cell r="A117">
            <v>115</v>
          </cell>
          <cell r="B117" t="str">
            <v xml:space="preserve">          보차도경계석(직선)</v>
          </cell>
          <cell r="C117" t="str">
            <v>180*205*250*1000</v>
          </cell>
          <cell r="D117" t="str">
            <v>M</v>
          </cell>
          <cell r="E117">
            <v>74</v>
          </cell>
          <cell r="F117">
            <v>13890</v>
          </cell>
          <cell r="G117">
            <v>1027860</v>
          </cell>
          <cell r="H117">
            <v>6040</v>
          </cell>
          <cell r="I117">
            <v>446960</v>
          </cell>
          <cell r="J117">
            <v>7820</v>
          </cell>
          <cell r="K117">
            <v>578680</v>
          </cell>
          <cell r="L117">
            <v>30</v>
          </cell>
          <cell r="M117">
            <v>2220</v>
          </cell>
        </row>
        <row r="118">
          <cell r="A118">
            <v>116</v>
          </cell>
          <cell r="B118" t="str">
            <v xml:space="preserve">          보차도경계석(곡선)</v>
          </cell>
          <cell r="C118" t="str">
            <v>180*205*250*1000</v>
          </cell>
          <cell r="D118" t="str">
            <v>M</v>
          </cell>
          <cell r="E118">
            <v>8</v>
          </cell>
          <cell r="F118">
            <v>13890</v>
          </cell>
          <cell r="G118">
            <v>111120</v>
          </cell>
          <cell r="H118">
            <v>6040</v>
          </cell>
          <cell r="I118">
            <v>48320</v>
          </cell>
          <cell r="J118">
            <v>7820</v>
          </cell>
          <cell r="K118">
            <v>62560</v>
          </cell>
          <cell r="L118">
            <v>30</v>
          </cell>
          <cell r="M118">
            <v>240</v>
          </cell>
        </row>
        <row r="119">
          <cell r="A119">
            <v>117</v>
          </cell>
          <cell r="B119" t="str">
            <v xml:space="preserve">          재료분리경계석(A형직선/곡선)</v>
          </cell>
          <cell r="C119" t="str">
            <v>180*205*250*1000</v>
          </cell>
          <cell r="D119" t="str">
            <v>M</v>
          </cell>
          <cell r="E119">
            <v>293</v>
          </cell>
          <cell r="F119">
            <v>15440</v>
          </cell>
          <cell r="G119">
            <v>4523920</v>
          </cell>
          <cell r="H119">
            <v>6180</v>
          </cell>
          <cell r="I119">
            <v>1810740</v>
          </cell>
          <cell r="J119">
            <v>9260</v>
          </cell>
          <cell r="K119">
            <v>2713180</v>
          </cell>
          <cell r="L119">
            <v>0</v>
          </cell>
          <cell r="M119">
            <v>0</v>
          </cell>
        </row>
        <row r="120">
          <cell r="A120">
            <v>118</v>
          </cell>
          <cell r="B120" t="str">
            <v xml:space="preserve">          재료분리경계석(B형직선)</v>
          </cell>
          <cell r="C120" t="str">
            <v>120*120*1000</v>
          </cell>
          <cell r="D120" t="str">
            <v>M</v>
          </cell>
          <cell r="E120">
            <v>88</v>
          </cell>
          <cell r="F120">
            <v>28090</v>
          </cell>
          <cell r="G120">
            <v>2471920</v>
          </cell>
          <cell r="H120">
            <v>21200</v>
          </cell>
          <cell r="I120">
            <v>1865600</v>
          </cell>
          <cell r="J120">
            <v>6890</v>
          </cell>
          <cell r="K120">
            <v>606320</v>
          </cell>
          <cell r="L120">
            <v>0</v>
          </cell>
          <cell r="M120">
            <v>0</v>
          </cell>
        </row>
        <row r="121">
          <cell r="A121">
            <v>119</v>
          </cell>
          <cell r="B121" t="str">
            <v xml:space="preserve">       1.2.3 상수공</v>
          </cell>
          <cell r="G121">
            <v>979950</v>
          </cell>
          <cell r="H121">
            <v>0</v>
          </cell>
          <cell r="I121">
            <v>524530</v>
          </cell>
          <cell r="J121">
            <v>0</v>
          </cell>
          <cell r="K121">
            <v>380690</v>
          </cell>
          <cell r="L121">
            <v>0</v>
          </cell>
          <cell r="M121">
            <v>74730</v>
          </cell>
        </row>
        <row r="122">
          <cell r="A122">
            <v>120</v>
          </cell>
          <cell r="B122" t="str">
            <v xml:space="preserve">          PE관접합및부설</v>
          </cell>
          <cell r="C122" t="str">
            <v>관경Φ25MM</v>
          </cell>
          <cell r="D122" t="str">
            <v>M</v>
          </cell>
          <cell r="E122">
            <v>93</v>
          </cell>
          <cell r="F122">
            <v>3940</v>
          </cell>
          <cell r="G122">
            <v>366420</v>
          </cell>
          <cell r="H122">
            <v>1810</v>
          </cell>
          <cell r="I122">
            <v>168330</v>
          </cell>
          <cell r="J122">
            <v>1750</v>
          </cell>
          <cell r="K122">
            <v>162750</v>
          </cell>
          <cell r="L122">
            <v>380</v>
          </cell>
          <cell r="M122">
            <v>35340</v>
          </cell>
        </row>
        <row r="123">
          <cell r="A123">
            <v>121</v>
          </cell>
          <cell r="B123" t="str">
            <v xml:space="preserve">          PE관접합및부설</v>
          </cell>
          <cell r="C123" t="str">
            <v>관경Φ30MM</v>
          </cell>
          <cell r="D123" t="str">
            <v>M</v>
          </cell>
          <cell r="E123">
            <v>101</v>
          </cell>
          <cell r="F123">
            <v>4340</v>
          </cell>
          <cell r="G123">
            <v>438340</v>
          </cell>
          <cell r="H123">
            <v>2130</v>
          </cell>
          <cell r="I123">
            <v>215130</v>
          </cell>
          <cell r="J123">
            <v>1820</v>
          </cell>
          <cell r="K123">
            <v>183820</v>
          </cell>
          <cell r="L123">
            <v>390</v>
          </cell>
          <cell r="M123">
            <v>39390</v>
          </cell>
        </row>
        <row r="124">
          <cell r="A124">
            <v>122</v>
          </cell>
          <cell r="B124" t="str">
            <v xml:space="preserve">          새들접합</v>
          </cell>
          <cell r="C124" t="str">
            <v>관경Φ100*30MM</v>
          </cell>
          <cell r="D124" t="str">
            <v>개소</v>
          </cell>
          <cell r="E124">
            <v>1</v>
          </cell>
          <cell r="F124">
            <v>13380</v>
          </cell>
          <cell r="G124">
            <v>13380</v>
          </cell>
          <cell r="H124">
            <v>10410</v>
          </cell>
          <cell r="I124">
            <v>10410</v>
          </cell>
          <cell r="J124">
            <v>2970</v>
          </cell>
          <cell r="K124">
            <v>2970</v>
          </cell>
          <cell r="L124">
            <v>0</v>
          </cell>
          <cell r="M124">
            <v>0</v>
          </cell>
        </row>
        <row r="125">
          <cell r="A125">
            <v>123</v>
          </cell>
          <cell r="B125" t="str">
            <v xml:space="preserve">          PE수도관(이형관)</v>
          </cell>
          <cell r="C125" t="str">
            <v>이경티30*25</v>
          </cell>
          <cell r="D125" t="str">
            <v>개소</v>
          </cell>
          <cell r="E125">
            <v>1</v>
          </cell>
          <cell r="F125">
            <v>4450</v>
          </cell>
          <cell r="G125">
            <v>4450</v>
          </cell>
          <cell r="H125">
            <v>4450</v>
          </cell>
          <cell r="I125">
            <v>4450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124</v>
          </cell>
          <cell r="B126" t="str">
            <v xml:space="preserve">          T/F접합</v>
          </cell>
          <cell r="C126" t="str">
            <v>관경Φ25MM</v>
          </cell>
          <cell r="D126" t="str">
            <v>개소</v>
          </cell>
          <cell r="E126">
            <v>2</v>
          </cell>
          <cell r="F126">
            <v>9280</v>
          </cell>
          <cell r="G126">
            <v>18560</v>
          </cell>
          <cell r="H126">
            <v>6310</v>
          </cell>
          <cell r="I126">
            <v>12620</v>
          </cell>
          <cell r="J126">
            <v>2970</v>
          </cell>
          <cell r="K126">
            <v>5940</v>
          </cell>
          <cell r="L126">
            <v>0</v>
          </cell>
          <cell r="M126">
            <v>0</v>
          </cell>
        </row>
        <row r="127">
          <cell r="A127">
            <v>125</v>
          </cell>
          <cell r="B127" t="str">
            <v xml:space="preserve">          밸브접합</v>
          </cell>
          <cell r="C127" t="str">
            <v>관경Φ15-50MM</v>
          </cell>
          <cell r="D127" t="str">
            <v>개소</v>
          </cell>
          <cell r="E127">
            <v>1</v>
          </cell>
          <cell r="F127">
            <v>7300</v>
          </cell>
          <cell r="G127">
            <v>7300</v>
          </cell>
          <cell r="H127">
            <v>4330</v>
          </cell>
          <cell r="I127">
            <v>4330</v>
          </cell>
          <cell r="J127">
            <v>2970</v>
          </cell>
          <cell r="K127">
            <v>2970</v>
          </cell>
          <cell r="L127">
            <v>0</v>
          </cell>
          <cell r="M127">
            <v>0</v>
          </cell>
        </row>
        <row r="128">
          <cell r="A128">
            <v>126</v>
          </cell>
          <cell r="B128" t="str">
            <v xml:space="preserve">          제수변보호통</v>
          </cell>
          <cell r="C128" t="str">
            <v>관경Φ80-200MM</v>
          </cell>
          <cell r="D128" t="str">
            <v>개소</v>
          </cell>
          <cell r="E128">
            <v>1</v>
          </cell>
          <cell r="F128">
            <v>131500</v>
          </cell>
          <cell r="G128">
            <v>131500</v>
          </cell>
          <cell r="H128">
            <v>109260</v>
          </cell>
          <cell r="I128">
            <v>109260</v>
          </cell>
          <cell r="J128">
            <v>22240</v>
          </cell>
          <cell r="K128">
            <v>22240</v>
          </cell>
          <cell r="L128">
            <v>0</v>
          </cell>
          <cell r="M128">
            <v>0</v>
          </cell>
        </row>
        <row r="129">
          <cell r="A129">
            <v>127</v>
          </cell>
          <cell r="B129" t="str">
            <v xml:space="preserve">       1.2.4 식재공</v>
          </cell>
          <cell r="G129">
            <v>66923700</v>
          </cell>
          <cell r="H129">
            <v>0</v>
          </cell>
          <cell r="I129">
            <v>34092390</v>
          </cell>
          <cell r="J129">
            <v>0</v>
          </cell>
          <cell r="K129">
            <v>32830810</v>
          </cell>
          <cell r="L129">
            <v>0</v>
          </cell>
          <cell r="M129">
            <v>500</v>
          </cell>
        </row>
        <row r="130">
          <cell r="A130">
            <v>128</v>
          </cell>
          <cell r="B130" t="str">
            <v xml:space="preserve">          해송(A형)</v>
          </cell>
          <cell r="C130" t="str">
            <v>H2.5*W0.8</v>
          </cell>
          <cell r="D130" t="str">
            <v>주</v>
          </cell>
          <cell r="E130">
            <v>55</v>
          </cell>
          <cell r="F130">
            <v>35640</v>
          </cell>
          <cell r="G130">
            <v>1960200</v>
          </cell>
          <cell r="H130">
            <v>24890</v>
          </cell>
          <cell r="I130">
            <v>1368950</v>
          </cell>
          <cell r="J130">
            <v>10750</v>
          </cell>
          <cell r="K130">
            <v>591250</v>
          </cell>
          <cell r="L130">
            <v>0</v>
          </cell>
          <cell r="M130">
            <v>0</v>
          </cell>
        </row>
        <row r="131">
          <cell r="A131">
            <v>129</v>
          </cell>
          <cell r="B131" t="str">
            <v xml:space="preserve">          느티나무(A형)</v>
          </cell>
          <cell r="C131" t="str">
            <v>H4.0*R12</v>
          </cell>
          <cell r="D131" t="str">
            <v>주</v>
          </cell>
          <cell r="E131">
            <v>24</v>
          </cell>
          <cell r="F131">
            <v>216150</v>
          </cell>
          <cell r="G131">
            <v>5187600</v>
          </cell>
          <cell r="H131">
            <v>173390</v>
          </cell>
          <cell r="I131">
            <v>4161360</v>
          </cell>
          <cell r="J131">
            <v>42760</v>
          </cell>
          <cell r="K131">
            <v>1026240</v>
          </cell>
          <cell r="L131">
            <v>0</v>
          </cell>
          <cell r="M131">
            <v>0</v>
          </cell>
        </row>
        <row r="132">
          <cell r="A132">
            <v>130</v>
          </cell>
          <cell r="B132" t="str">
            <v xml:space="preserve">          느티나무(B형)</v>
          </cell>
          <cell r="C132" t="str">
            <v>H4.0*R12</v>
          </cell>
          <cell r="D132" t="str">
            <v>주</v>
          </cell>
          <cell r="E132">
            <v>16</v>
          </cell>
          <cell r="F132">
            <v>226910</v>
          </cell>
          <cell r="G132">
            <v>3630560</v>
          </cell>
          <cell r="H132">
            <v>184150</v>
          </cell>
          <cell r="I132">
            <v>2946400</v>
          </cell>
          <cell r="J132">
            <v>42760</v>
          </cell>
          <cell r="K132">
            <v>684160</v>
          </cell>
          <cell r="L132">
            <v>0</v>
          </cell>
          <cell r="M132">
            <v>0</v>
          </cell>
        </row>
        <row r="133">
          <cell r="A133">
            <v>131</v>
          </cell>
          <cell r="B133" t="str">
            <v xml:space="preserve">          낙우송</v>
          </cell>
          <cell r="C133" t="str">
            <v>H3.5*R8</v>
          </cell>
          <cell r="D133" t="str">
            <v>주</v>
          </cell>
          <cell r="E133">
            <v>10</v>
          </cell>
          <cell r="F133">
            <v>73080</v>
          </cell>
          <cell r="G133">
            <v>730800</v>
          </cell>
          <cell r="H133">
            <v>48800</v>
          </cell>
          <cell r="I133">
            <v>488000</v>
          </cell>
          <cell r="J133">
            <v>24280</v>
          </cell>
          <cell r="K133">
            <v>242800</v>
          </cell>
          <cell r="L133">
            <v>0</v>
          </cell>
          <cell r="M133">
            <v>0</v>
          </cell>
        </row>
        <row r="134">
          <cell r="A134">
            <v>132</v>
          </cell>
          <cell r="B134" t="str">
            <v xml:space="preserve">          회화나무</v>
          </cell>
          <cell r="C134" t="str">
            <v>H3.5*R8</v>
          </cell>
          <cell r="D134" t="str">
            <v>주</v>
          </cell>
          <cell r="E134">
            <v>51</v>
          </cell>
          <cell r="F134">
            <v>84430</v>
          </cell>
          <cell r="G134">
            <v>4305930</v>
          </cell>
          <cell r="H134">
            <v>60150</v>
          </cell>
          <cell r="I134">
            <v>3067650</v>
          </cell>
          <cell r="J134">
            <v>24280</v>
          </cell>
          <cell r="K134">
            <v>1238280</v>
          </cell>
          <cell r="L134">
            <v>0</v>
          </cell>
          <cell r="M134">
            <v>0</v>
          </cell>
        </row>
        <row r="135">
          <cell r="A135">
            <v>133</v>
          </cell>
          <cell r="B135" t="str">
            <v xml:space="preserve">          회화나무</v>
          </cell>
          <cell r="C135" t="str">
            <v>H6.0*R20</v>
          </cell>
          <cell r="D135" t="str">
            <v>주</v>
          </cell>
          <cell r="E135">
            <v>1</v>
          </cell>
          <cell r="F135">
            <v>906800</v>
          </cell>
          <cell r="G135">
            <v>906800</v>
          </cell>
          <cell r="H135">
            <v>823310</v>
          </cell>
          <cell r="I135">
            <v>823310</v>
          </cell>
          <cell r="J135">
            <v>82990</v>
          </cell>
          <cell r="K135">
            <v>82990</v>
          </cell>
          <cell r="L135">
            <v>500</v>
          </cell>
          <cell r="M135">
            <v>500</v>
          </cell>
        </row>
        <row r="136">
          <cell r="A136">
            <v>134</v>
          </cell>
          <cell r="B136" t="str">
            <v xml:space="preserve">          자귀나무</v>
          </cell>
          <cell r="C136" t="str">
            <v>H2.5*R6</v>
          </cell>
          <cell r="D136" t="str">
            <v>주</v>
          </cell>
          <cell r="E136">
            <v>3</v>
          </cell>
          <cell r="F136">
            <v>49770</v>
          </cell>
          <cell r="G136">
            <v>149310</v>
          </cell>
          <cell r="H136">
            <v>34580</v>
          </cell>
          <cell r="I136">
            <v>103740</v>
          </cell>
          <cell r="J136">
            <v>15190</v>
          </cell>
          <cell r="K136">
            <v>45570</v>
          </cell>
          <cell r="L136">
            <v>0</v>
          </cell>
          <cell r="M136">
            <v>0</v>
          </cell>
        </row>
        <row r="137">
          <cell r="A137">
            <v>135</v>
          </cell>
          <cell r="B137" t="str">
            <v xml:space="preserve">          자귀나무</v>
          </cell>
          <cell r="C137" t="str">
            <v>H3.0*R10</v>
          </cell>
          <cell r="D137" t="str">
            <v>주</v>
          </cell>
          <cell r="E137">
            <v>2</v>
          </cell>
          <cell r="F137">
            <v>131220</v>
          </cell>
          <cell r="G137">
            <v>262440</v>
          </cell>
          <cell r="H137">
            <v>97850</v>
          </cell>
          <cell r="I137">
            <v>195700</v>
          </cell>
          <cell r="J137">
            <v>33370</v>
          </cell>
          <cell r="K137">
            <v>66740</v>
          </cell>
          <cell r="L137">
            <v>0</v>
          </cell>
          <cell r="M137">
            <v>0</v>
          </cell>
        </row>
        <row r="138">
          <cell r="A138">
            <v>136</v>
          </cell>
          <cell r="B138" t="str">
            <v xml:space="preserve">          꽃사과</v>
          </cell>
          <cell r="C138" t="str">
            <v>H2.5*R6</v>
          </cell>
          <cell r="D138" t="str">
            <v>주</v>
          </cell>
          <cell r="E138">
            <v>13</v>
          </cell>
          <cell r="F138">
            <v>61230</v>
          </cell>
          <cell r="G138">
            <v>795990</v>
          </cell>
          <cell r="H138">
            <v>46040</v>
          </cell>
          <cell r="I138">
            <v>598520</v>
          </cell>
          <cell r="J138">
            <v>15190</v>
          </cell>
          <cell r="K138">
            <v>197470</v>
          </cell>
          <cell r="L138">
            <v>0</v>
          </cell>
          <cell r="M138">
            <v>0</v>
          </cell>
        </row>
        <row r="139">
          <cell r="A139">
            <v>137</v>
          </cell>
          <cell r="B139" t="str">
            <v xml:space="preserve">          팽나무</v>
          </cell>
          <cell r="C139" t="str">
            <v>H4.0*R15</v>
          </cell>
          <cell r="D139" t="str">
            <v>주</v>
          </cell>
          <cell r="E139">
            <v>3</v>
          </cell>
          <cell r="F139">
            <v>378220</v>
          </cell>
          <cell r="G139">
            <v>1134660</v>
          </cell>
          <cell r="H139">
            <v>321050</v>
          </cell>
          <cell r="I139">
            <v>963150</v>
          </cell>
          <cell r="J139">
            <v>57170</v>
          </cell>
          <cell r="K139">
            <v>171510</v>
          </cell>
          <cell r="L139">
            <v>0</v>
          </cell>
          <cell r="M139">
            <v>0</v>
          </cell>
        </row>
        <row r="140">
          <cell r="A140">
            <v>138</v>
          </cell>
          <cell r="B140" t="str">
            <v xml:space="preserve">          왕벗나무</v>
          </cell>
          <cell r="C140" t="str">
            <v>H3.0*B6</v>
          </cell>
          <cell r="D140" t="str">
            <v>주</v>
          </cell>
          <cell r="E140">
            <v>35</v>
          </cell>
          <cell r="F140">
            <v>71340</v>
          </cell>
          <cell r="G140">
            <v>2496900</v>
          </cell>
          <cell r="H140">
            <v>50350</v>
          </cell>
          <cell r="I140">
            <v>1762250</v>
          </cell>
          <cell r="J140">
            <v>20990</v>
          </cell>
          <cell r="K140">
            <v>734650</v>
          </cell>
          <cell r="L140">
            <v>0</v>
          </cell>
          <cell r="M140">
            <v>0</v>
          </cell>
        </row>
        <row r="141">
          <cell r="A141">
            <v>139</v>
          </cell>
          <cell r="B141" t="str">
            <v xml:space="preserve">          느릅나무</v>
          </cell>
          <cell r="C141" t="str">
            <v>H3.0*R8</v>
          </cell>
          <cell r="D141" t="str">
            <v>주</v>
          </cell>
          <cell r="E141">
            <v>5</v>
          </cell>
          <cell r="F141">
            <v>71710</v>
          </cell>
          <cell r="G141">
            <v>358550</v>
          </cell>
          <cell r="H141">
            <v>47430</v>
          </cell>
          <cell r="I141">
            <v>237150</v>
          </cell>
          <cell r="J141">
            <v>24280</v>
          </cell>
          <cell r="K141">
            <v>121400</v>
          </cell>
          <cell r="L141">
            <v>0</v>
          </cell>
          <cell r="M141">
            <v>0</v>
          </cell>
        </row>
        <row r="142">
          <cell r="A142">
            <v>140</v>
          </cell>
          <cell r="B142" t="str">
            <v xml:space="preserve">          모감주나무</v>
          </cell>
          <cell r="C142" t="str">
            <v>H3.0*R8</v>
          </cell>
          <cell r="D142" t="str">
            <v>주</v>
          </cell>
          <cell r="E142">
            <v>8</v>
          </cell>
          <cell r="F142">
            <v>116640</v>
          </cell>
          <cell r="G142">
            <v>933120</v>
          </cell>
          <cell r="H142">
            <v>92360</v>
          </cell>
          <cell r="I142">
            <v>738880</v>
          </cell>
          <cell r="J142">
            <v>24280</v>
          </cell>
          <cell r="K142">
            <v>194240</v>
          </cell>
          <cell r="L142">
            <v>0</v>
          </cell>
          <cell r="M142">
            <v>0</v>
          </cell>
        </row>
        <row r="143">
          <cell r="A143">
            <v>141</v>
          </cell>
          <cell r="B143" t="str">
            <v xml:space="preserve">          매실나무</v>
          </cell>
          <cell r="C143" t="str">
            <v>H2.5*R6</v>
          </cell>
          <cell r="D143" t="str">
            <v>주</v>
          </cell>
          <cell r="E143">
            <v>5</v>
          </cell>
          <cell r="F143">
            <v>44000</v>
          </cell>
          <cell r="G143">
            <v>220000</v>
          </cell>
          <cell r="H143">
            <v>28810</v>
          </cell>
          <cell r="I143">
            <v>144050</v>
          </cell>
          <cell r="J143">
            <v>15190</v>
          </cell>
          <cell r="K143">
            <v>75950</v>
          </cell>
          <cell r="L143">
            <v>0</v>
          </cell>
          <cell r="M143">
            <v>0</v>
          </cell>
        </row>
        <row r="144">
          <cell r="A144">
            <v>142</v>
          </cell>
          <cell r="B144" t="str">
            <v xml:space="preserve">          마가목</v>
          </cell>
          <cell r="C144" t="str">
            <v>H2.5*R5</v>
          </cell>
          <cell r="D144" t="str">
            <v>주</v>
          </cell>
          <cell r="E144">
            <v>3</v>
          </cell>
          <cell r="F144">
            <v>46680</v>
          </cell>
          <cell r="G144">
            <v>140040</v>
          </cell>
          <cell r="H144">
            <v>35560</v>
          </cell>
          <cell r="I144">
            <v>106680</v>
          </cell>
          <cell r="J144">
            <v>11120</v>
          </cell>
          <cell r="K144">
            <v>33360</v>
          </cell>
          <cell r="L144">
            <v>0</v>
          </cell>
          <cell r="M144">
            <v>0</v>
          </cell>
        </row>
        <row r="145">
          <cell r="A145">
            <v>143</v>
          </cell>
          <cell r="B145" t="str">
            <v xml:space="preserve">          영산홍</v>
          </cell>
          <cell r="C145" t="str">
            <v>H0.4*W0.5</v>
          </cell>
          <cell r="D145" t="str">
            <v>주</v>
          </cell>
          <cell r="E145">
            <v>550</v>
          </cell>
          <cell r="F145">
            <v>5340</v>
          </cell>
          <cell r="G145">
            <v>2937000</v>
          </cell>
          <cell r="H145">
            <v>3310</v>
          </cell>
          <cell r="I145">
            <v>1820500</v>
          </cell>
          <cell r="J145">
            <v>2030</v>
          </cell>
          <cell r="K145">
            <v>1116500</v>
          </cell>
          <cell r="L145">
            <v>0</v>
          </cell>
          <cell r="M145">
            <v>0</v>
          </cell>
        </row>
        <row r="146">
          <cell r="A146">
            <v>144</v>
          </cell>
          <cell r="B146" t="str">
            <v xml:space="preserve">          박태기나무</v>
          </cell>
          <cell r="C146" t="str">
            <v>H1.8*W0.8</v>
          </cell>
          <cell r="D146" t="str">
            <v>주</v>
          </cell>
          <cell r="E146">
            <v>5</v>
          </cell>
          <cell r="F146">
            <v>16250</v>
          </cell>
          <cell r="G146">
            <v>81250</v>
          </cell>
          <cell r="H146">
            <v>8720</v>
          </cell>
          <cell r="I146">
            <v>43600</v>
          </cell>
          <cell r="J146">
            <v>7530</v>
          </cell>
          <cell r="K146">
            <v>37650</v>
          </cell>
          <cell r="L146">
            <v>0</v>
          </cell>
          <cell r="M146">
            <v>0</v>
          </cell>
        </row>
        <row r="147">
          <cell r="A147">
            <v>145</v>
          </cell>
          <cell r="B147" t="str">
            <v xml:space="preserve">          개나리</v>
          </cell>
          <cell r="C147" t="str">
            <v>H1.2*W0.6*5가지</v>
          </cell>
          <cell r="D147" t="str">
            <v>주</v>
          </cell>
          <cell r="E147">
            <v>1100</v>
          </cell>
          <cell r="F147">
            <v>7330</v>
          </cell>
          <cell r="G147">
            <v>8063000</v>
          </cell>
          <cell r="H147">
            <v>1530</v>
          </cell>
          <cell r="I147">
            <v>1683000</v>
          </cell>
          <cell r="J147">
            <v>5800</v>
          </cell>
          <cell r="K147">
            <v>6380000</v>
          </cell>
          <cell r="L147">
            <v>0</v>
          </cell>
          <cell r="M147">
            <v>0</v>
          </cell>
        </row>
        <row r="148">
          <cell r="A148">
            <v>146</v>
          </cell>
          <cell r="B148" t="str">
            <v xml:space="preserve">          수수꽃다리</v>
          </cell>
          <cell r="C148" t="str">
            <v>H1.8*W0.8</v>
          </cell>
          <cell r="D148" t="str">
            <v>주</v>
          </cell>
          <cell r="E148">
            <v>55</v>
          </cell>
          <cell r="F148">
            <v>20750</v>
          </cell>
          <cell r="G148">
            <v>1141250</v>
          </cell>
          <cell r="H148">
            <v>13220</v>
          </cell>
          <cell r="I148">
            <v>727100</v>
          </cell>
          <cell r="J148">
            <v>7530</v>
          </cell>
          <cell r="K148">
            <v>414150</v>
          </cell>
          <cell r="L148">
            <v>0</v>
          </cell>
          <cell r="M148">
            <v>0</v>
          </cell>
        </row>
        <row r="149">
          <cell r="A149">
            <v>147</v>
          </cell>
          <cell r="B149" t="str">
            <v xml:space="preserve">          자산홍</v>
          </cell>
          <cell r="C149" t="str">
            <v>H0.4*W0.4</v>
          </cell>
          <cell r="D149" t="str">
            <v>주</v>
          </cell>
          <cell r="E149">
            <v>1270</v>
          </cell>
          <cell r="F149">
            <v>4450</v>
          </cell>
          <cell r="G149">
            <v>5651500</v>
          </cell>
          <cell r="H149">
            <v>2420</v>
          </cell>
          <cell r="I149">
            <v>3073400</v>
          </cell>
          <cell r="J149">
            <v>2030</v>
          </cell>
          <cell r="K149">
            <v>2578100</v>
          </cell>
          <cell r="L149">
            <v>0</v>
          </cell>
          <cell r="M149">
            <v>0</v>
          </cell>
        </row>
        <row r="150">
          <cell r="A150">
            <v>148</v>
          </cell>
          <cell r="B150" t="str">
            <v xml:space="preserve">          산철쭉</v>
          </cell>
          <cell r="C150" t="str">
            <v>H0.4*W0.5</v>
          </cell>
          <cell r="D150" t="str">
            <v>주</v>
          </cell>
          <cell r="E150">
            <v>60</v>
          </cell>
          <cell r="F150">
            <v>4650</v>
          </cell>
          <cell r="G150">
            <v>279000</v>
          </cell>
          <cell r="H150">
            <v>2620</v>
          </cell>
          <cell r="I150">
            <v>157200</v>
          </cell>
          <cell r="J150">
            <v>2030</v>
          </cell>
          <cell r="K150">
            <v>121800</v>
          </cell>
          <cell r="L150">
            <v>0</v>
          </cell>
          <cell r="M150">
            <v>0</v>
          </cell>
        </row>
        <row r="151">
          <cell r="A151">
            <v>149</v>
          </cell>
          <cell r="B151" t="str">
            <v xml:space="preserve">          백철쭉</v>
          </cell>
          <cell r="C151" t="str">
            <v>H0.4*W0.5</v>
          </cell>
          <cell r="D151" t="str">
            <v>주</v>
          </cell>
          <cell r="E151">
            <v>60</v>
          </cell>
          <cell r="F151">
            <v>5730</v>
          </cell>
          <cell r="G151">
            <v>343800</v>
          </cell>
          <cell r="H151">
            <v>3700</v>
          </cell>
          <cell r="I151">
            <v>222000</v>
          </cell>
          <cell r="J151">
            <v>2030</v>
          </cell>
          <cell r="K151">
            <v>121800</v>
          </cell>
          <cell r="L151">
            <v>0</v>
          </cell>
          <cell r="M151">
            <v>0</v>
          </cell>
        </row>
        <row r="152">
          <cell r="A152">
            <v>150</v>
          </cell>
          <cell r="B152" t="str">
            <v xml:space="preserve">          줄  떼</v>
          </cell>
          <cell r="C152" t="str">
            <v>1/3</v>
          </cell>
          <cell r="D152" t="str">
            <v>M2</v>
          </cell>
          <cell r="E152">
            <v>6367</v>
          </cell>
          <cell r="F152">
            <v>3560</v>
          </cell>
          <cell r="G152">
            <v>22666520</v>
          </cell>
          <cell r="H152">
            <v>960</v>
          </cell>
          <cell r="I152">
            <v>6112320</v>
          </cell>
          <cell r="J152">
            <v>2600</v>
          </cell>
          <cell r="K152">
            <v>16554200</v>
          </cell>
          <cell r="L152">
            <v>0</v>
          </cell>
          <cell r="M152">
            <v>0</v>
          </cell>
        </row>
        <row r="153">
          <cell r="A153">
            <v>151</v>
          </cell>
          <cell r="B153" t="str">
            <v xml:space="preserve">          야생화+복합양잔디</v>
          </cell>
          <cell r="C153" t="str">
            <v>32종복합</v>
          </cell>
          <cell r="D153" t="str">
            <v>M2</v>
          </cell>
          <cell r="E153">
            <v>897</v>
          </cell>
          <cell r="F153">
            <v>2840</v>
          </cell>
          <cell r="G153">
            <v>2547480</v>
          </cell>
          <cell r="H153">
            <v>2840</v>
          </cell>
          <cell r="I153">
            <v>2547480</v>
          </cell>
          <cell r="J153">
            <v>0</v>
          </cell>
          <cell r="L153">
            <v>0</v>
          </cell>
          <cell r="M153">
            <v>0</v>
          </cell>
        </row>
        <row r="154">
          <cell r="A154">
            <v>152</v>
          </cell>
          <cell r="B154" t="str">
            <v xml:space="preserve">       1.2.5 이식공</v>
          </cell>
          <cell r="G154">
            <v>600000</v>
          </cell>
          <cell r="H154">
            <v>0</v>
          </cell>
          <cell r="I154">
            <v>144000</v>
          </cell>
          <cell r="J154">
            <v>0</v>
          </cell>
          <cell r="K154">
            <v>456000</v>
          </cell>
          <cell r="L154">
            <v>0</v>
          </cell>
          <cell r="M154">
            <v>0</v>
          </cell>
        </row>
        <row r="155">
          <cell r="A155">
            <v>153</v>
          </cell>
          <cell r="B155" t="str">
            <v xml:space="preserve">          수목이식(쥐똥나무)</v>
          </cell>
          <cell r="C155" t="str">
            <v>H1.2*W0.3,L1.0KM</v>
          </cell>
          <cell r="D155" t="str">
            <v>주</v>
          </cell>
          <cell r="E155">
            <v>800</v>
          </cell>
          <cell r="F155">
            <v>750</v>
          </cell>
          <cell r="G155">
            <v>600000</v>
          </cell>
          <cell r="H155">
            <v>180</v>
          </cell>
          <cell r="I155">
            <v>144000</v>
          </cell>
          <cell r="J155">
            <v>570</v>
          </cell>
          <cell r="K155">
            <v>456000</v>
          </cell>
          <cell r="L155">
            <v>0</v>
          </cell>
          <cell r="M155">
            <v>0</v>
          </cell>
        </row>
        <row r="156">
          <cell r="A156">
            <v>154</v>
          </cell>
          <cell r="B156" t="str">
            <v xml:space="preserve">       1.2.6 시설물공</v>
          </cell>
          <cell r="G156">
            <v>66841670</v>
          </cell>
          <cell r="H156">
            <v>0</v>
          </cell>
          <cell r="I156">
            <v>57903850</v>
          </cell>
          <cell r="J156">
            <v>0</v>
          </cell>
          <cell r="K156">
            <v>8879010</v>
          </cell>
          <cell r="L156">
            <v>0</v>
          </cell>
          <cell r="M156">
            <v>58810</v>
          </cell>
        </row>
        <row r="157">
          <cell r="A157">
            <v>155</v>
          </cell>
          <cell r="B157" t="str">
            <v xml:space="preserve">          사각쉘터A형</v>
          </cell>
          <cell r="C157" t="str">
            <v>4.5*4.5*H3.15</v>
          </cell>
          <cell r="D157" t="str">
            <v>개소</v>
          </cell>
          <cell r="E157">
            <v>2</v>
          </cell>
          <cell r="F157">
            <v>6224620</v>
          </cell>
          <cell r="G157">
            <v>12449240</v>
          </cell>
          <cell r="H157">
            <v>6097550</v>
          </cell>
          <cell r="I157">
            <v>12195100</v>
          </cell>
          <cell r="J157">
            <v>127050</v>
          </cell>
          <cell r="K157">
            <v>254100</v>
          </cell>
          <cell r="L157">
            <v>20</v>
          </cell>
          <cell r="M157">
            <v>40</v>
          </cell>
        </row>
        <row r="158">
          <cell r="A158">
            <v>156</v>
          </cell>
          <cell r="B158" t="str">
            <v xml:space="preserve">          사각쉘터B형</v>
          </cell>
          <cell r="C158" t="str">
            <v>5.0*5.0*H3.50</v>
          </cell>
          <cell r="D158" t="str">
            <v>개소</v>
          </cell>
          <cell r="E158">
            <v>2</v>
          </cell>
          <cell r="F158">
            <v>3376620</v>
          </cell>
          <cell r="G158">
            <v>6753240</v>
          </cell>
          <cell r="H158">
            <v>3249550</v>
          </cell>
          <cell r="I158">
            <v>6499100</v>
          </cell>
          <cell r="J158">
            <v>127050</v>
          </cell>
          <cell r="K158">
            <v>254100</v>
          </cell>
          <cell r="L158">
            <v>20</v>
          </cell>
          <cell r="M158">
            <v>40</v>
          </cell>
        </row>
        <row r="159">
          <cell r="A159">
            <v>157</v>
          </cell>
          <cell r="B159" t="str">
            <v xml:space="preserve">          사각파고라B형</v>
          </cell>
          <cell r="C159" t="str">
            <v>9.0*4.2*H2.80</v>
          </cell>
          <cell r="D159" t="str">
            <v>개소</v>
          </cell>
          <cell r="E159">
            <v>2</v>
          </cell>
          <cell r="F159">
            <v>4086900</v>
          </cell>
          <cell r="G159">
            <v>8173800</v>
          </cell>
          <cell r="H159">
            <v>3896200</v>
          </cell>
          <cell r="I159">
            <v>7792400</v>
          </cell>
          <cell r="J159">
            <v>190670</v>
          </cell>
          <cell r="K159">
            <v>381340</v>
          </cell>
          <cell r="L159">
            <v>30</v>
          </cell>
          <cell r="M159">
            <v>60</v>
          </cell>
        </row>
        <row r="160">
          <cell r="A160">
            <v>158</v>
          </cell>
          <cell r="B160" t="str">
            <v xml:space="preserve">          평의자A형</v>
          </cell>
          <cell r="C160" t="str">
            <v>1.8*0.41*H0.43</v>
          </cell>
          <cell r="D160" t="str">
            <v>개소</v>
          </cell>
          <cell r="E160">
            <v>37</v>
          </cell>
          <cell r="F160">
            <v>177700</v>
          </cell>
          <cell r="G160">
            <v>6574900</v>
          </cell>
          <cell r="H160">
            <v>159760</v>
          </cell>
          <cell r="I160">
            <v>5911120</v>
          </cell>
          <cell r="J160">
            <v>17940</v>
          </cell>
          <cell r="K160">
            <v>663780</v>
          </cell>
          <cell r="L160">
            <v>0</v>
          </cell>
          <cell r="M160">
            <v>0</v>
          </cell>
        </row>
        <row r="161">
          <cell r="A161">
            <v>159</v>
          </cell>
          <cell r="B161" t="str">
            <v xml:space="preserve">          사각의자</v>
          </cell>
          <cell r="C161" t="str">
            <v>1.8*1.8*H0.4</v>
          </cell>
          <cell r="D161" t="str">
            <v>개소</v>
          </cell>
          <cell r="E161">
            <v>5</v>
          </cell>
          <cell r="F161">
            <v>744800</v>
          </cell>
          <cell r="G161">
            <v>3724000</v>
          </cell>
          <cell r="H161">
            <v>702290</v>
          </cell>
          <cell r="I161">
            <v>3511450</v>
          </cell>
          <cell r="J161">
            <v>42490</v>
          </cell>
          <cell r="K161">
            <v>212450</v>
          </cell>
          <cell r="L161">
            <v>20</v>
          </cell>
          <cell r="M161">
            <v>100</v>
          </cell>
        </row>
        <row r="162">
          <cell r="A162">
            <v>160</v>
          </cell>
          <cell r="B162" t="str">
            <v xml:space="preserve">          조합형의자A형</v>
          </cell>
          <cell r="C162" t="str">
            <v>1.6*0.44*H0.4</v>
          </cell>
          <cell r="D162" t="str">
            <v>개소</v>
          </cell>
          <cell r="E162">
            <v>12</v>
          </cell>
          <cell r="F162">
            <v>175670</v>
          </cell>
          <cell r="G162">
            <v>2108040</v>
          </cell>
          <cell r="H162">
            <v>138800</v>
          </cell>
          <cell r="I162">
            <v>1665600</v>
          </cell>
          <cell r="J162">
            <v>36870</v>
          </cell>
          <cell r="K162">
            <v>442440</v>
          </cell>
          <cell r="L162">
            <v>0</v>
          </cell>
          <cell r="M162">
            <v>0</v>
          </cell>
        </row>
        <row r="163">
          <cell r="A163">
            <v>161</v>
          </cell>
          <cell r="B163" t="str">
            <v xml:space="preserve">          조합형의자B형</v>
          </cell>
          <cell r="C163" t="str">
            <v>1.2*0.44*H0.4</v>
          </cell>
          <cell r="D163" t="str">
            <v>개소</v>
          </cell>
          <cell r="E163">
            <v>6</v>
          </cell>
          <cell r="F163">
            <v>165500</v>
          </cell>
          <cell r="G163">
            <v>993000</v>
          </cell>
          <cell r="H163">
            <v>129790</v>
          </cell>
          <cell r="I163">
            <v>778740</v>
          </cell>
          <cell r="J163">
            <v>35710</v>
          </cell>
          <cell r="K163">
            <v>214260</v>
          </cell>
          <cell r="L163">
            <v>0</v>
          </cell>
          <cell r="M163">
            <v>0</v>
          </cell>
        </row>
        <row r="164">
          <cell r="A164">
            <v>162</v>
          </cell>
          <cell r="B164" t="str">
            <v xml:space="preserve">          좌대벽A형</v>
          </cell>
          <cell r="C164" t="str">
            <v>W0.4*H0.4</v>
          </cell>
          <cell r="D164" t="str">
            <v>M</v>
          </cell>
          <cell r="E164">
            <v>44</v>
          </cell>
          <cell r="F164">
            <v>108270</v>
          </cell>
          <cell r="G164">
            <v>4763880</v>
          </cell>
          <cell r="H164">
            <v>18630</v>
          </cell>
          <cell r="I164">
            <v>819720</v>
          </cell>
          <cell r="J164">
            <v>89080</v>
          </cell>
          <cell r="K164">
            <v>3919520</v>
          </cell>
          <cell r="L164">
            <v>560</v>
          </cell>
          <cell r="M164">
            <v>24640</v>
          </cell>
        </row>
        <row r="165">
          <cell r="A165">
            <v>163</v>
          </cell>
          <cell r="B165" t="str">
            <v xml:space="preserve">          씨름장</v>
          </cell>
          <cell r="C165" t="str">
            <v>Φ9000</v>
          </cell>
          <cell r="D165" t="str">
            <v>개</v>
          </cell>
          <cell r="E165">
            <v>1</v>
          </cell>
          <cell r="F165">
            <v>4223930</v>
          </cell>
          <cell r="G165">
            <v>4223930</v>
          </cell>
          <cell r="H165">
            <v>3529040</v>
          </cell>
          <cell r="I165">
            <v>3529040</v>
          </cell>
          <cell r="J165">
            <v>682060</v>
          </cell>
          <cell r="K165">
            <v>682060</v>
          </cell>
          <cell r="L165">
            <v>12830</v>
          </cell>
          <cell r="M165">
            <v>12830</v>
          </cell>
        </row>
        <row r="166">
          <cell r="A166">
            <v>164</v>
          </cell>
          <cell r="B166" t="str">
            <v xml:space="preserve">          팔굽혀펴기</v>
          </cell>
          <cell r="C166" t="str">
            <v>2.25*H0.4</v>
          </cell>
          <cell r="D166" t="str">
            <v>개</v>
          </cell>
          <cell r="E166">
            <v>1</v>
          </cell>
          <cell r="F166">
            <v>348230</v>
          </cell>
          <cell r="G166">
            <v>348230</v>
          </cell>
          <cell r="H166">
            <v>318770</v>
          </cell>
          <cell r="I166">
            <v>318770</v>
          </cell>
          <cell r="J166">
            <v>29450</v>
          </cell>
          <cell r="K166">
            <v>29450</v>
          </cell>
          <cell r="L166">
            <v>10</v>
          </cell>
          <cell r="M166">
            <v>10</v>
          </cell>
        </row>
        <row r="167">
          <cell r="A167">
            <v>165</v>
          </cell>
          <cell r="B167" t="str">
            <v xml:space="preserve">          농구대</v>
          </cell>
          <cell r="C167" t="str">
            <v>1.36*H3.05</v>
          </cell>
          <cell r="D167" t="str">
            <v>개</v>
          </cell>
          <cell r="E167">
            <v>2</v>
          </cell>
          <cell r="F167">
            <v>582040</v>
          </cell>
          <cell r="G167">
            <v>1164080</v>
          </cell>
          <cell r="H167">
            <v>550780</v>
          </cell>
          <cell r="I167">
            <v>1101560</v>
          </cell>
          <cell r="J167">
            <v>31260</v>
          </cell>
          <cell r="K167">
            <v>62520</v>
          </cell>
          <cell r="L167">
            <v>0</v>
          </cell>
          <cell r="M167">
            <v>0</v>
          </cell>
        </row>
        <row r="168">
          <cell r="A168">
            <v>166</v>
          </cell>
          <cell r="B168" t="str">
            <v xml:space="preserve">          허리돌리기</v>
          </cell>
          <cell r="C168" t="str">
            <v>1.70*0.5*H1.50</v>
          </cell>
          <cell r="D168" t="str">
            <v>개</v>
          </cell>
          <cell r="E168">
            <v>2</v>
          </cell>
          <cell r="F168">
            <v>1193790</v>
          </cell>
          <cell r="G168">
            <v>2387580</v>
          </cell>
          <cell r="H168">
            <v>1177760</v>
          </cell>
          <cell r="I168">
            <v>2355520</v>
          </cell>
          <cell r="J168">
            <v>16030</v>
          </cell>
          <cell r="K168">
            <v>32060</v>
          </cell>
          <cell r="L168">
            <v>0</v>
          </cell>
          <cell r="M168">
            <v>0</v>
          </cell>
        </row>
        <row r="169">
          <cell r="A169">
            <v>167</v>
          </cell>
          <cell r="B169" t="str">
            <v xml:space="preserve">          균형대</v>
          </cell>
          <cell r="C169" t="str">
            <v>0.36*3.6*H0.55</v>
          </cell>
          <cell r="D169" t="str">
            <v>개</v>
          </cell>
          <cell r="E169">
            <v>3</v>
          </cell>
          <cell r="F169">
            <v>1622620</v>
          </cell>
          <cell r="G169">
            <v>4867860</v>
          </cell>
          <cell r="H169">
            <v>1513960</v>
          </cell>
          <cell r="I169">
            <v>4541880</v>
          </cell>
          <cell r="J169">
            <v>108620</v>
          </cell>
          <cell r="K169">
            <v>325860</v>
          </cell>
          <cell r="L169">
            <v>40</v>
          </cell>
          <cell r="M169">
            <v>120</v>
          </cell>
        </row>
        <row r="170">
          <cell r="A170">
            <v>168</v>
          </cell>
          <cell r="B170" t="str">
            <v xml:space="preserve">          전통그네</v>
          </cell>
          <cell r="C170" t="str">
            <v>3.6*2.5*H6.9</v>
          </cell>
          <cell r="D170" t="str">
            <v>개</v>
          </cell>
          <cell r="E170">
            <v>1</v>
          </cell>
          <cell r="F170">
            <v>5405650</v>
          </cell>
          <cell r="G170">
            <v>5405650</v>
          </cell>
          <cell r="H170">
            <v>5202520</v>
          </cell>
          <cell r="I170">
            <v>5202520</v>
          </cell>
          <cell r="J170">
            <v>200350</v>
          </cell>
          <cell r="K170">
            <v>200350</v>
          </cell>
          <cell r="L170">
            <v>2780</v>
          </cell>
          <cell r="M170">
            <v>2780</v>
          </cell>
        </row>
        <row r="171">
          <cell r="A171">
            <v>169</v>
          </cell>
          <cell r="B171" t="str">
            <v xml:space="preserve">          음수대B형</v>
          </cell>
          <cell r="C171" t="str">
            <v>2.40*0.40</v>
          </cell>
          <cell r="D171" t="str">
            <v>개</v>
          </cell>
          <cell r="E171">
            <v>1</v>
          </cell>
          <cell r="F171">
            <v>677470</v>
          </cell>
          <cell r="G171">
            <v>677470</v>
          </cell>
          <cell r="H171">
            <v>638640</v>
          </cell>
          <cell r="I171">
            <v>638640</v>
          </cell>
          <cell r="J171">
            <v>38820</v>
          </cell>
          <cell r="K171">
            <v>38820</v>
          </cell>
          <cell r="L171">
            <v>10</v>
          </cell>
          <cell r="M171">
            <v>10</v>
          </cell>
        </row>
        <row r="172">
          <cell r="A172">
            <v>170</v>
          </cell>
          <cell r="B172" t="str">
            <v xml:space="preserve">          쓰레기분리수거대</v>
          </cell>
          <cell r="C172" t="str">
            <v>0.692*0.58*1.08</v>
          </cell>
          <cell r="D172" t="str">
            <v>개</v>
          </cell>
          <cell r="E172">
            <v>3</v>
          </cell>
          <cell r="F172">
            <v>249200</v>
          </cell>
          <cell r="G172">
            <v>747600</v>
          </cell>
          <cell r="H172">
            <v>249200</v>
          </cell>
          <cell r="I172">
            <v>747600</v>
          </cell>
          <cell r="J172">
            <v>0</v>
          </cell>
          <cell r="L172">
            <v>0</v>
          </cell>
          <cell r="M172">
            <v>0</v>
          </cell>
        </row>
        <row r="173">
          <cell r="A173">
            <v>171</v>
          </cell>
          <cell r="B173" t="str">
            <v xml:space="preserve">          시설이용안내판</v>
          </cell>
          <cell r="C173" t="str">
            <v>0.65*H1.52</v>
          </cell>
          <cell r="D173" t="str">
            <v>개</v>
          </cell>
          <cell r="E173">
            <v>3</v>
          </cell>
          <cell r="F173">
            <v>283730</v>
          </cell>
          <cell r="G173">
            <v>851190</v>
          </cell>
          <cell r="H173">
            <v>53200</v>
          </cell>
          <cell r="I173">
            <v>159600</v>
          </cell>
          <cell r="J173">
            <v>225150</v>
          </cell>
          <cell r="K173">
            <v>675450</v>
          </cell>
          <cell r="L173">
            <v>5380</v>
          </cell>
          <cell r="M173">
            <v>16140</v>
          </cell>
        </row>
        <row r="174">
          <cell r="A174">
            <v>172</v>
          </cell>
          <cell r="B174" t="str">
            <v xml:space="preserve">          수목보호대</v>
          </cell>
          <cell r="C174" t="str">
            <v>1.2*1.2</v>
          </cell>
          <cell r="D174" t="str">
            <v>개소</v>
          </cell>
          <cell r="E174">
            <v>17</v>
          </cell>
          <cell r="F174">
            <v>36940</v>
          </cell>
          <cell r="G174">
            <v>627980</v>
          </cell>
          <cell r="H174">
            <v>7970</v>
          </cell>
          <cell r="I174">
            <v>135490</v>
          </cell>
          <cell r="J174">
            <v>28850</v>
          </cell>
          <cell r="K174">
            <v>490450</v>
          </cell>
          <cell r="L174">
            <v>120</v>
          </cell>
          <cell r="M174">
            <v>2040</v>
          </cell>
        </row>
        <row r="175">
          <cell r="A175">
            <v>173</v>
          </cell>
          <cell r="B175" t="str">
            <v xml:space="preserve">       1.2.7 유지관리공</v>
          </cell>
          <cell r="G175">
            <v>4875890</v>
          </cell>
          <cell r="H175">
            <v>0</v>
          </cell>
          <cell r="I175">
            <v>146520</v>
          </cell>
          <cell r="J175">
            <v>0</v>
          </cell>
          <cell r="K175">
            <v>4729370</v>
          </cell>
          <cell r="L175">
            <v>0</v>
          </cell>
          <cell r="M175">
            <v>0</v>
          </cell>
        </row>
        <row r="176">
          <cell r="A176">
            <v>174</v>
          </cell>
          <cell r="B176" t="str">
            <v xml:space="preserve">          잔디시비</v>
          </cell>
          <cell r="C176" t="str">
            <v>1회</v>
          </cell>
          <cell r="D176" t="str">
            <v>M2</v>
          </cell>
          <cell r="E176">
            <v>12734</v>
          </cell>
          <cell r="F176">
            <v>20</v>
          </cell>
          <cell r="G176">
            <v>254680</v>
          </cell>
          <cell r="H176">
            <v>10</v>
          </cell>
          <cell r="I176">
            <v>127340</v>
          </cell>
          <cell r="J176">
            <v>10</v>
          </cell>
          <cell r="K176">
            <v>127340</v>
          </cell>
          <cell r="L176">
            <v>0</v>
          </cell>
          <cell r="M176">
            <v>0</v>
          </cell>
        </row>
        <row r="177">
          <cell r="A177">
            <v>175</v>
          </cell>
          <cell r="B177" t="str">
            <v xml:space="preserve">          잔디제초</v>
          </cell>
          <cell r="C177" t="str">
            <v>1회</v>
          </cell>
          <cell r="D177" t="str">
            <v>M2</v>
          </cell>
          <cell r="E177">
            <v>25468</v>
          </cell>
          <cell r="F177">
            <v>130</v>
          </cell>
          <cell r="G177">
            <v>3310840</v>
          </cell>
          <cell r="H177">
            <v>0</v>
          </cell>
          <cell r="J177">
            <v>130</v>
          </cell>
          <cell r="K177">
            <v>3310840</v>
          </cell>
          <cell r="L177">
            <v>0</v>
          </cell>
          <cell r="M177">
            <v>0</v>
          </cell>
        </row>
        <row r="178">
          <cell r="A178">
            <v>176</v>
          </cell>
          <cell r="B178" t="str">
            <v xml:space="preserve">          잔디깍기</v>
          </cell>
          <cell r="C178" t="str">
            <v>1회</v>
          </cell>
          <cell r="D178" t="str">
            <v>M2</v>
          </cell>
          <cell r="E178">
            <v>25468</v>
          </cell>
          <cell r="F178">
            <v>50</v>
          </cell>
          <cell r="G178">
            <v>1273400</v>
          </cell>
          <cell r="H178">
            <v>0</v>
          </cell>
          <cell r="J178">
            <v>50</v>
          </cell>
          <cell r="K178">
            <v>1273400</v>
          </cell>
          <cell r="L178">
            <v>0</v>
          </cell>
          <cell r="M178">
            <v>0</v>
          </cell>
        </row>
        <row r="179">
          <cell r="A179">
            <v>177</v>
          </cell>
          <cell r="B179" t="str">
            <v xml:space="preserve">          병충해방제</v>
          </cell>
          <cell r="C179" t="str">
            <v>1회</v>
          </cell>
          <cell r="D179" t="str">
            <v>주</v>
          </cell>
          <cell r="E179">
            <v>34</v>
          </cell>
          <cell r="F179">
            <v>330</v>
          </cell>
          <cell r="G179">
            <v>11220</v>
          </cell>
          <cell r="H179">
            <v>20</v>
          </cell>
          <cell r="I179">
            <v>680</v>
          </cell>
          <cell r="J179">
            <v>310</v>
          </cell>
          <cell r="K179">
            <v>10540</v>
          </cell>
          <cell r="L179">
            <v>0</v>
          </cell>
          <cell r="M179">
            <v>0</v>
          </cell>
        </row>
        <row r="180">
          <cell r="A180">
            <v>178</v>
          </cell>
          <cell r="B180" t="str">
            <v xml:space="preserve">          관수</v>
          </cell>
          <cell r="C180" t="str">
            <v>1회</v>
          </cell>
          <cell r="D180" t="str">
            <v>주</v>
          </cell>
          <cell r="E180">
            <v>150</v>
          </cell>
          <cell r="F180">
            <v>60</v>
          </cell>
          <cell r="G180">
            <v>9000</v>
          </cell>
          <cell r="H180">
            <v>20</v>
          </cell>
          <cell r="I180">
            <v>3000</v>
          </cell>
          <cell r="J180">
            <v>40</v>
          </cell>
          <cell r="K180">
            <v>6000</v>
          </cell>
          <cell r="L180">
            <v>0</v>
          </cell>
          <cell r="M180">
            <v>0</v>
          </cell>
        </row>
        <row r="181">
          <cell r="A181">
            <v>179</v>
          </cell>
          <cell r="B181" t="str">
            <v xml:space="preserve">          지주목관리</v>
          </cell>
          <cell r="C181" t="str">
            <v>재결속(1회/2년)</v>
          </cell>
          <cell r="D181" t="str">
            <v>주</v>
          </cell>
          <cell r="E181">
            <v>25</v>
          </cell>
          <cell r="F181">
            <v>670</v>
          </cell>
          <cell r="G181">
            <v>16750</v>
          </cell>
          <cell r="H181">
            <v>620</v>
          </cell>
          <cell r="I181">
            <v>15500</v>
          </cell>
          <cell r="J181">
            <v>50</v>
          </cell>
          <cell r="K181">
            <v>1250</v>
          </cell>
          <cell r="L181">
            <v>0</v>
          </cell>
          <cell r="M181">
            <v>0</v>
          </cell>
        </row>
        <row r="182">
          <cell r="A182">
            <v>180</v>
          </cell>
          <cell r="B182" t="str">
            <v xml:space="preserve">      1.3 사동2공원</v>
          </cell>
          <cell r="G182">
            <v>227829720</v>
          </cell>
          <cell r="H182">
            <v>0</v>
          </cell>
          <cell r="I182">
            <v>110963340</v>
          </cell>
          <cell r="J182">
            <v>0</v>
          </cell>
          <cell r="K182">
            <v>111982560</v>
          </cell>
          <cell r="L182">
            <v>0</v>
          </cell>
          <cell r="M182">
            <v>4883820</v>
          </cell>
        </row>
        <row r="183">
          <cell r="A183">
            <v>181</v>
          </cell>
          <cell r="B183" t="str">
            <v xml:space="preserve">       1.3.1 토공</v>
          </cell>
          <cell r="G183">
            <v>4885920</v>
          </cell>
          <cell r="H183">
            <v>0</v>
          </cell>
          <cell r="I183">
            <v>1741740</v>
          </cell>
          <cell r="J183">
            <v>0</v>
          </cell>
          <cell r="K183">
            <v>1447680</v>
          </cell>
          <cell r="L183">
            <v>0</v>
          </cell>
          <cell r="M183">
            <v>1696500</v>
          </cell>
        </row>
        <row r="184">
          <cell r="A184">
            <v>182</v>
          </cell>
          <cell r="B184" t="str">
            <v xml:space="preserve">          굴착운반(3공구)</v>
          </cell>
          <cell r="C184" t="str">
            <v>백호1.0M3+덤프15TON</v>
          </cell>
          <cell r="D184" t="str">
            <v>M3</v>
          </cell>
          <cell r="E184">
            <v>2262</v>
          </cell>
          <cell r="F184">
            <v>1830</v>
          </cell>
          <cell r="G184">
            <v>4139460</v>
          </cell>
          <cell r="H184">
            <v>650</v>
          </cell>
          <cell r="I184">
            <v>1470300</v>
          </cell>
          <cell r="J184">
            <v>560</v>
          </cell>
          <cell r="K184">
            <v>1266720</v>
          </cell>
          <cell r="L184">
            <v>620</v>
          </cell>
          <cell r="M184">
            <v>1402440</v>
          </cell>
        </row>
        <row r="185">
          <cell r="A185">
            <v>183</v>
          </cell>
          <cell r="B185" t="str">
            <v xml:space="preserve">          도쟈정지</v>
          </cell>
          <cell r="D185" t="str">
            <v>M3</v>
          </cell>
          <cell r="E185">
            <v>2262</v>
          </cell>
          <cell r="F185">
            <v>330</v>
          </cell>
          <cell r="G185">
            <v>746460</v>
          </cell>
          <cell r="H185">
            <v>120</v>
          </cell>
          <cell r="I185">
            <v>271440</v>
          </cell>
          <cell r="J185">
            <v>80</v>
          </cell>
          <cell r="K185">
            <v>180960</v>
          </cell>
          <cell r="L185">
            <v>130</v>
          </cell>
          <cell r="M185">
            <v>294060</v>
          </cell>
        </row>
        <row r="186">
          <cell r="A186">
            <v>184</v>
          </cell>
          <cell r="B186" t="str">
            <v xml:space="preserve">       1.3.2 배수공</v>
          </cell>
          <cell r="G186">
            <v>35975530</v>
          </cell>
          <cell r="H186">
            <v>0</v>
          </cell>
          <cell r="I186">
            <v>15107970</v>
          </cell>
          <cell r="J186">
            <v>0</v>
          </cell>
          <cell r="K186">
            <v>18319980</v>
          </cell>
          <cell r="L186">
            <v>0</v>
          </cell>
          <cell r="M186">
            <v>2547580</v>
          </cell>
        </row>
        <row r="187">
          <cell r="A187">
            <v>185</v>
          </cell>
          <cell r="B187" t="str">
            <v xml:space="preserve">          집수정</v>
          </cell>
          <cell r="C187" t="str">
            <v>700M/M*700</v>
          </cell>
          <cell r="D187" t="str">
            <v>개소</v>
          </cell>
          <cell r="E187">
            <v>14</v>
          </cell>
          <cell r="F187">
            <v>339640</v>
          </cell>
          <cell r="G187">
            <v>4754960</v>
          </cell>
          <cell r="H187">
            <v>198130</v>
          </cell>
          <cell r="I187">
            <v>2773820</v>
          </cell>
          <cell r="J187">
            <v>141490</v>
          </cell>
          <cell r="K187">
            <v>1980860</v>
          </cell>
          <cell r="L187">
            <v>20</v>
          </cell>
          <cell r="M187">
            <v>280</v>
          </cell>
        </row>
        <row r="188">
          <cell r="A188">
            <v>186</v>
          </cell>
          <cell r="B188" t="str">
            <v xml:space="preserve">          흄관부설 및 접합 : 기계</v>
          </cell>
          <cell r="C188" t="str">
            <v>Φ450M/M, 소켓식</v>
          </cell>
          <cell r="D188" t="str">
            <v>M</v>
          </cell>
          <cell r="E188">
            <v>419</v>
          </cell>
          <cell r="F188">
            <v>46630</v>
          </cell>
          <cell r="G188">
            <v>19537970</v>
          </cell>
          <cell r="H188">
            <v>12520</v>
          </cell>
          <cell r="I188">
            <v>5245880</v>
          </cell>
          <cell r="J188">
            <v>28950</v>
          </cell>
          <cell r="K188">
            <v>12130050</v>
          </cell>
          <cell r="L188">
            <v>5160</v>
          </cell>
          <cell r="M188">
            <v>2162040</v>
          </cell>
        </row>
        <row r="189">
          <cell r="A189">
            <v>187</v>
          </cell>
          <cell r="B189" t="str">
            <v xml:space="preserve">          U-형트랜치</v>
          </cell>
          <cell r="C189" t="str">
            <v>300*300</v>
          </cell>
          <cell r="D189" t="str">
            <v>M</v>
          </cell>
          <cell r="E189">
            <v>129</v>
          </cell>
          <cell r="F189">
            <v>71990</v>
          </cell>
          <cell r="G189">
            <v>9286710</v>
          </cell>
          <cell r="H189">
            <v>49690</v>
          </cell>
          <cell r="I189">
            <v>6410010</v>
          </cell>
          <cell r="J189">
            <v>22000</v>
          </cell>
          <cell r="K189">
            <v>2838000</v>
          </cell>
          <cell r="L189">
            <v>300</v>
          </cell>
          <cell r="M189">
            <v>38700</v>
          </cell>
        </row>
        <row r="190">
          <cell r="A190">
            <v>188</v>
          </cell>
          <cell r="B190" t="str">
            <v xml:space="preserve">          오수맨홀</v>
          </cell>
          <cell r="C190" t="str">
            <v>Φ900M/M</v>
          </cell>
          <cell r="D190" t="str">
            <v>개소</v>
          </cell>
          <cell r="E190">
            <v>1</v>
          </cell>
          <cell r="F190">
            <v>276840</v>
          </cell>
          <cell r="G190">
            <v>276840</v>
          </cell>
          <cell r="H190">
            <v>192230</v>
          </cell>
          <cell r="I190">
            <v>192230</v>
          </cell>
          <cell r="J190">
            <v>84230</v>
          </cell>
          <cell r="K190">
            <v>84230</v>
          </cell>
          <cell r="L190">
            <v>380</v>
          </cell>
          <cell r="M190">
            <v>380</v>
          </cell>
        </row>
        <row r="191">
          <cell r="A191">
            <v>189</v>
          </cell>
          <cell r="B191" t="str">
            <v xml:space="preserve">          오수관부설 및 접합 : 인력</v>
          </cell>
          <cell r="C191" t="str">
            <v>Φ300M/M, 소켓식</v>
          </cell>
          <cell r="D191" t="str">
            <v>M</v>
          </cell>
          <cell r="E191">
            <v>26</v>
          </cell>
          <cell r="F191">
            <v>35590</v>
          </cell>
          <cell r="G191">
            <v>925340</v>
          </cell>
          <cell r="H191">
            <v>8750</v>
          </cell>
          <cell r="I191">
            <v>227500</v>
          </cell>
          <cell r="J191">
            <v>25500</v>
          </cell>
          <cell r="K191">
            <v>663000</v>
          </cell>
          <cell r="L191">
            <v>1340</v>
          </cell>
          <cell r="M191">
            <v>34840</v>
          </cell>
        </row>
        <row r="192">
          <cell r="A192">
            <v>190</v>
          </cell>
          <cell r="B192" t="str">
            <v xml:space="preserve">          퇴수관(PVC)</v>
          </cell>
          <cell r="C192" t="str">
            <v>Φ100</v>
          </cell>
          <cell r="D192" t="str">
            <v>M</v>
          </cell>
          <cell r="E192">
            <v>62</v>
          </cell>
          <cell r="F192">
            <v>2600</v>
          </cell>
          <cell r="G192">
            <v>161200</v>
          </cell>
          <cell r="H192">
            <v>1730</v>
          </cell>
          <cell r="I192">
            <v>107260</v>
          </cell>
          <cell r="J192">
            <v>600</v>
          </cell>
          <cell r="K192">
            <v>37200</v>
          </cell>
          <cell r="L192">
            <v>270</v>
          </cell>
          <cell r="M192">
            <v>16740</v>
          </cell>
        </row>
        <row r="193">
          <cell r="A193">
            <v>191</v>
          </cell>
          <cell r="B193" t="str">
            <v xml:space="preserve">          하수관수밀시험</v>
          </cell>
          <cell r="C193" t="str">
            <v>Φ300M/M</v>
          </cell>
          <cell r="D193" t="str">
            <v>개소</v>
          </cell>
          <cell r="E193">
            <v>1</v>
          </cell>
          <cell r="F193">
            <v>187010</v>
          </cell>
          <cell r="G193">
            <v>187010</v>
          </cell>
          <cell r="H193">
            <v>115670</v>
          </cell>
          <cell r="I193">
            <v>115670</v>
          </cell>
          <cell r="J193">
            <v>65990</v>
          </cell>
          <cell r="K193">
            <v>65990</v>
          </cell>
          <cell r="L193">
            <v>5350</v>
          </cell>
          <cell r="M193">
            <v>5350</v>
          </cell>
        </row>
        <row r="194">
          <cell r="A194">
            <v>192</v>
          </cell>
          <cell r="B194" t="str">
            <v xml:space="preserve">          하수관로CCTV조사공</v>
          </cell>
          <cell r="C194" t="str">
            <v>신설</v>
          </cell>
          <cell r="D194" t="str">
            <v>M</v>
          </cell>
          <cell r="E194">
            <v>445</v>
          </cell>
          <cell r="F194">
            <v>1900</v>
          </cell>
          <cell r="G194">
            <v>845500</v>
          </cell>
          <cell r="H194">
            <v>80</v>
          </cell>
          <cell r="I194">
            <v>35600</v>
          </cell>
          <cell r="J194">
            <v>1170</v>
          </cell>
          <cell r="K194">
            <v>520650</v>
          </cell>
          <cell r="L194">
            <v>650</v>
          </cell>
          <cell r="M194">
            <v>289250</v>
          </cell>
        </row>
        <row r="195">
          <cell r="A195">
            <v>193</v>
          </cell>
          <cell r="B195" t="str">
            <v xml:space="preserve">       1.3.3 포장공</v>
          </cell>
          <cell r="G195">
            <v>45070080</v>
          </cell>
          <cell r="H195">
            <v>0</v>
          </cell>
          <cell r="I195">
            <v>15404540</v>
          </cell>
          <cell r="J195">
            <v>0</v>
          </cell>
          <cell r="K195">
            <v>29201360</v>
          </cell>
          <cell r="L195">
            <v>0</v>
          </cell>
          <cell r="M195">
            <v>464180</v>
          </cell>
        </row>
        <row r="196">
          <cell r="A196">
            <v>194</v>
          </cell>
          <cell r="B196" t="str">
            <v xml:space="preserve">          소형고압블럭포장</v>
          </cell>
          <cell r="C196" t="str">
            <v>회 색, T=60</v>
          </cell>
          <cell r="D196" t="str">
            <v>M2</v>
          </cell>
          <cell r="E196">
            <v>1215</v>
          </cell>
          <cell r="F196">
            <v>6370</v>
          </cell>
          <cell r="G196">
            <v>7739550</v>
          </cell>
          <cell r="H196">
            <v>1950</v>
          </cell>
          <cell r="I196">
            <v>2369250</v>
          </cell>
          <cell r="J196">
            <v>4330</v>
          </cell>
          <cell r="K196">
            <v>5260950</v>
          </cell>
          <cell r="L196">
            <v>90</v>
          </cell>
          <cell r="M196">
            <v>109350</v>
          </cell>
        </row>
        <row r="197">
          <cell r="A197">
            <v>195</v>
          </cell>
          <cell r="B197" t="str">
            <v xml:space="preserve">          소형고압블럭포장</v>
          </cell>
          <cell r="C197" t="str">
            <v>적 색, T=60</v>
          </cell>
          <cell r="D197" t="str">
            <v>M2</v>
          </cell>
          <cell r="E197">
            <v>2213</v>
          </cell>
          <cell r="F197">
            <v>6370</v>
          </cell>
          <cell r="G197">
            <v>14096810</v>
          </cell>
          <cell r="H197">
            <v>1950</v>
          </cell>
          <cell r="I197">
            <v>4315350</v>
          </cell>
          <cell r="J197">
            <v>4330</v>
          </cell>
          <cell r="K197">
            <v>9582290</v>
          </cell>
          <cell r="L197">
            <v>90</v>
          </cell>
          <cell r="M197">
            <v>199170</v>
          </cell>
        </row>
        <row r="198">
          <cell r="A198">
            <v>196</v>
          </cell>
          <cell r="B198" t="str">
            <v xml:space="preserve">          소형고압블럭포장</v>
          </cell>
          <cell r="C198" t="str">
            <v>흑 색, T=60</v>
          </cell>
          <cell r="D198" t="str">
            <v>M2</v>
          </cell>
          <cell r="E198">
            <v>393</v>
          </cell>
          <cell r="F198">
            <v>6370</v>
          </cell>
          <cell r="G198">
            <v>2503410</v>
          </cell>
          <cell r="H198">
            <v>1950</v>
          </cell>
          <cell r="I198">
            <v>766350</v>
          </cell>
          <cell r="J198">
            <v>4330</v>
          </cell>
          <cell r="K198">
            <v>1701690</v>
          </cell>
          <cell r="L198">
            <v>90</v>
          </cell>
          <cell r="M198">
            <v>35370</v>
          </cell>
        </row>
        <row r="199">
          <cell r="A199">
            <v>197</v>
          </cell>
          <cell r="B199" t="str">
            <v xml:space="preserve">          소형고압블럭포장</v>
          </cell>
          <cell r="C199" t="str">
            <v>황 색, T=60</v>
          </cell>
          <cell r="D199" t="str">
            <v>M2</v>
          </cell>
          <cell r="E199">
            <v>1101</v>
          </cell>
          <cell r="F199">
            <v>6370</v>
          </cell>
          <cell r="G199">
            <v>7013370</v>
          </cell>
          <cell r="H199">
            <v>1950</v>
          </cell>
          <cell r="I199">
            <v>2146950</v>
          </cell>
          <cell r="J199">
            <v>4330</v>
          </cell>
          <cell r="K199">
            <v>4767330</v>
          </cell>
          <cell r="L199">
            <v>90</v>
          </cell>
          <cell r="M199">
            <v>99090</v>
          </cell>
        </row>
        <row r="200">
          <cell r="A200">
            <v>198</v>
          </cell>
          <cell r="B200" t="str">
            <v xml:space="preserve">          철평석포장(A형)</v>
          </cell>
          <cell r="C200" t="str">
            <v>T=50MM</v>
          </cell>
          <cell r="D200" t="str">
            <v>M2</v>
          </cell>
          <cell r="E200">
            <v>67</v>
          </cell>
          <cell r="F200">
            <v>33580</v>
          </cell>
          <cell r="G200">
            <v>2249860</v>
          </cell>
          <cell r="H200">
            <v>28920</v>
          </cell>
          <cell r="I200">
            <v>1937640</v>
          </cell>
          <cell r="J200">
            <v>4660</v>
          </cell>
          <cell r="K200">
            <v>312220</v>
          </cell>
          <cell r="L200">
            <v>0</v>
          </cell>
          <cell r="M200">
            <v>0</v>
          </cell>
        </row>
        <row r="201">
          <cell r="A201">
            <v>199</v>
          </cell>
          <cell r="B201" t="str">
            <v xml:space="preserve">          녹지경계블럭</v>
          </cell>
          <cell r="C201" t="str">
            <v>190*160*100</v>
          </cell>
          <cell r="D201" t="str">
            <v>M</v>
          </cell>
          <cell r="E201">
            <v>1060</v>
          </cell>
          <cell r="F201">
            <v>8380</v>
          </cell>
          <cell r="G201">
            <v>8882800</v>
          </cell>
          <cell r="H201">
            <v>1810</v>
          </cell>
          <cell r="I201">
            <v>1918600</v>
          </cell>
          <cell r="J201">
            <v>6550</v>
          </cell>
          <cell r="K201">
            <v>6943000</v>
          </cell>
          <cell r="L201">
            <v>20</v>
          </cell>
          <cell r="M201">
            <v>21200</v>
          </cell>
        </row>
        <row r="202">
          <cell r="A202">
            <v>200</v>
          </cell>
          <cell r="B202" t="str">
            <v xml:space="preserve">          재료분리경계석(B형직선)</v>
          </cell>
          <cell r="C202" t="str">
            <v>120*120*1000</v>
          </cell>
          <cell r="D202" t="str">
            <v>M</v>
          </cell>
          <cell r="E202">
            <v>92</v>
          </cell>
          <cell r="F202">
            <v>28090</v>
          </cell>
          <cell r="G202">
            <v>2584280</v>
          </cell>
          <cell r="H202">
            <v>21200</v>
          </cell>
          <cell r="I202">
            <v>1950400</v>
          </cell>
          <cell r="J202">
            <v>6890</v>
          </cell>
          <cell r="K202">
            <v>633880</v>
          </cell>
          <cell r="L202">
            <v>0</v>
          </cell>
          <cell r="M202">
            <v>0</v>
          </cell>
        </row>
        <row r="203">
          <cell r="A203">
            <v>201</v>
          </cell>
          <cell r="B203" t="str">
            <v xml:space="preserve">       1.3.4 상수공</v>
          </cell>
          <cell r="G203">
            <v>1116440</v>
          </cell>
          <cell r="H203">
            <v>0</v>
          </cell>
          <cell r="I203">
            <v>592670</v>
          </cell>
          <cell r="J203">
            <v>0</v>
          </cell>
          <cell r="K203">
            <v>436970</v>
          </cell>
          <cell r="L203">
            <v>0</v>
          </cell>
          <cell r="M203">
            <v>86800</v>
          </cell>
        </row>
        <row r="204">
          <cell r="A204">
            <v>202</v>
          </cell>
          <cell r="B204" t="str">
            <v xml:space="preserve">          PE관접합및부설</v>
          </cell>
          <cell r="C204" t="str">
            <v>관경Φ25MM</v>
          </cell>
          <cell r="D204" t="str">
            <v>M</v>
          </cell>
          <cell r="E204">
            <v>95</v>
          </cell>
          <cell r="F204">
            <v>3940</v>
          </cell>
          <cell r="G204">
            <v>374300</v>
          </cell>
          <cell r="H204">
            <v>1810</v>
          </cell>
          <cell r="I204">
            <v>171950</v>
          </cell>
          <cell r="J204">
            <v>1750</v>
          </cell>
          <cell r="K204">
            <v>166250</v>
          </cell>
          <cell r="L204">
            <v>380</v>
          </cell>
          <cell r="M204">
            <v>36100</v>
          </cell>
        </row>
        <row r="205">
          <cell r="A205">
            <v>203</v>
          </cell>
          <cell r="B205" t="str">
            <v xml:space="preserve">          PE관접합및부설</v>
          </cell>
          <cell r="C205" t="str">
            <v>관경Φ30MM</v>
          </cell>
          <cell r="D205" t="str">
            <v>M</v>
          </cell>
          <cell r="E205">
            <v>130</v>
          </cell>
          <cell r="F205">
            <v>4340</v>
          </cell>
          <cell r="G205">
            <v>564200</v>
          </cell>
          <cell r="H205">
            <v>2130</v>
          </cell>
          <cell r="I205">
            <v>276900</v>
          </cell>
          <cell r="J205">
            <v>1820</v>
          </cell>
          <cell r="K205">
            <v>236600</v>
          </cell>
          <cell r="L205">
            <v>390</v>
          </cell>
          <cell r="M205">
            <v>50700</v>
          </cell>
        </row>
        <row r="206">
          <cell r="A206">
            <v>204</v>
          </cell>
          <cell r="B206" t="str">
            <v xml:space="preserve">          새들접합</v>
          </cell>
          <cell r="C206" t="str">
            <v>관경Φ100*30MM</v>
          </cell>
          <cell r="D206" t="str">
            <v>개소</v>
          </cell>
          <cell r="E206">
            <v>1</v>
          </cell>
          <cell r="F206">
            <v>13380</v>
          </cell>
          <cell r="G206">
            <v>13380</v>
          </cell>
          <cell r="H206">
            <v>10410</v>
          </cell>
          <cell r="I206">
            <v>10410</v>
          </cell>
          <cell r="J206">
            <v>2970</v>
          </cell>
          <cell r="K206">
            <v>2970</v>
          </cell>
          <cell r="L206">
            <v>0</v>
          </cell>
          <cell r="M206">
            <v>0</v>
          </cell>
        </row>
        <row r="207">
          <cell r="A207">
            <v>205</v>
          </cell>
          <cell r="B207" t="str">
            <v xml:space="preserve">          PE수도관(이형관)</v>
          </cell>
          <cell r="C207" t="str">
            <v>이경티30*25</v>
          </cell>
          <cell r="D207" t="str">
            <v>개소</v>
          </cell>
          <cell r="E207">
            <v>1</v>
          </cell>
          <cell r="F207">
            <v>4450</v>
          </cell>
          <cell r="G207">
            <v>4450</v>
          </cell>
          <cell r="H207">
            <v>4450</v>
          </cell>
          <cell r="I207">
            <v>4450</v>
          </cell>
          <cell r="J207">
            <v>0</v>
          </cell>
          <cell r="L207">
            <v>0</v>
          </cell>
          <cell r="M207">
            <v>0</v>
          </cell>
        </row>
        <row r="208">
          <cell r="A208">
            <v>206</v>
          </cell>
          <cell r="B208" t="str">
            <v xml:space="preserve">          PE수도관(이형관)</v>
          </cell>
          <cell r="C208" t="str">
            <v>엘보30*90도</v>
          </cell>
          <cell r="D208" t="str">
            <v>개소</v>
          </cell>
          <cell r="E208">
            <v>1</v>
          </cell>
          <cell r="F208">
            <v>2750</v>
          </cell>
          <cell r="G208">
            <v>2750</v>
          </cell>
          <cell r="H208">
            <v>2750</v>
          </cell>
          <cell r="I208">
            <v>2750</v>
          </cell>
          <cell r="J208">
            <v>0</v>
          </cell>
          <cell r="L208">
            <v>0</v>
          </cell>
          <cell r="M208">
            <v>0</v>
          </cell>
        </row>
        <row r="209">
          <cell r="A209">
            <v>207</v>
          </cell>
          <cell r="B209" t="str">
            <v xml:space="preserve">          T/F접합</v>
          </cell>
          <cell r="C209" t="str">
            <v>관경Φ25MM</v>
          </cell>
          <cell r="D209" t="str">
            <v>개소</v>
          </cell>
          <cell r="E209">
            <v>2</v>
          </cell>
          <cell r="F209">
            <v>9280</v>
          </cell>
          <cell r="G209">
            <v>18560</v>
          </cell>
          <cell r="H209">
            <v>6310</v>
          </cell>
          <cell r="I209">
            <v>12620</v>
          </cell>
          <cell r="J209">
            <v>2970</v>
          </cell>
          <cell r="K209">
            <v>5940</v>
          </cell>
          <cell r="L209">
            <v>0</v>
          </cell>
          <cell r="M209">
            <v>0</v>
          </cell>
        </row>
        <row r="210">
          <cell r="A210">
            <v>208</v>
          </cell>
          <cell r="B210" t="str">
            <v xml:space="preserve">          밸브접합</v>
          </cell>
          <cell r="C210" t="str">
            <v>관경Φ15-50MM</v>
          </cell>
          <cell r="D210" t="str">
            <v>개소</v>
          </cell>
          <cell r="E210">
            <v>1</v>
          </cell>
          <cell r="F210">
            <v>7300</v>
          </cell>
          <cell r="G210">
            <v>7300</v>
          </cell>
          <cell r="H210">
            <v>4330</v>
          </cell>
          <cell r="I210">
            <v>4330</v>
          </cell>
          <cell r="J210">
            <v>2970</v>
          </cell>
          <cell r="K210">
            <v>2970</v>
          </cell>
          <cell r="L210">
            <v>0</v>
          </cell>
          <cell r="M210">
            <v>0</v>
          </cell>
        </row>
        <row r="211">
          <cell r="A211">
            <v>209</v>
          </cell>
          <cell r="B211" t="str">
            <v xml:space="preserve">          제수변보호통</v>
          </cell>
          <cell r="C211" t="str">
            <v>관경Φ80-200MM</v>
          </cell>
          <cell r="D211" t="str">
            <v>개소</v>
          </cell>
          <cell r="E211">
            <v>1</v>
          </cell>
          <cell r="F211">
            <v>131500</v>
          </cell>
          <cell r="G211">
            <v>131500</v>
          </cell>
          <cell r="H211">
            <v>109260</v>
          </cell>
          <cell r="I211">
            <v>109260</v>
          </cell>
          <cell r="J211">
            <v>22240</v>
          </cell>
          <cell r="K211">
            <v>22240</v>
          </cell>
          <cell r="L211">
            <v>0</v>
          </cell>
          <cell r="M211">
            <v>0</v>
          </cell>
        </row>
        <row r="212">
          <cell r="A212">
            <v>210</v>
          </cell>
          <cell r="B212" t="str">
            <v xml:space="preserve">       1.3.5 식재공</v>
          </cell>
          <cell r="G212">
            <v>67351250</v>
          </cell>
          <cell r="H212">
            <v>0</v>
          </cell>
          <cell r="I212">
            <v>31709400</v>
          </cell>
          <cell r="J212">
            <v>0</v>
          </cell>
          <cell r="K212">
            <v>35639450</v>
          </cell>
          <cell r="L212">
            <v>0</v>
          </cell>
          <cell r="M212">
            <v>2400</v>
          </cell>
        </row>
        <row r="213">
          <cell r="A213">
            <v>211</v>
          </cell>
          <cell r="B213" t="str">
            <v xml:space="preserve">          해송(A형)</v>
          </cell>
          <cell r="C213" t="str">
            <v>H2.5*W0.8</v>
          </cell>
          <cell r="D213" t="str">
            <v>주</v>
          </cell>
          <cell r="E213">
            <v>147</v>
          </cell>
          <cell r="F213">
            <v>35640</v>
          </cell>
          <cell r="G213">
            <v>5239080</v>
          </cell>
          <cell r="H213">
            <v>24890</v>
          </cell>
          <cell r="I213">
            <v>3658830</v>
          </cell>
          <cell r="J213">
            <v>10750</v>
          </cell>
          <cell r="K213">
            <v>1580250</v>
          </cell>
          <cell r="L213">
            <v>0</v>
          </cell>
          <cell r="M213">
            <v>0</v>
          </cell>
        </row>
        <row r="214">
          <cell r="A214">
            <v>212</v>
          </cell>
          <cell r="B214" t="str">
            <v xml:space="preserve">          칠엽수(A형)</v>
          </cell>
          <cell r="C214" t="str">
            <v>H3.5*R8</v>
          </cell>
          <cell r="D214" t="str">
            <v>주</v>
          </cell>
          <cell r="E214">
            <v>8</v>
          </cell>
          <cell r="F214">
            <v>133990</v>
          </cell>
          <cell r="G214">
            <v>1071920</v>
          </cell>
          <cell r="H214">
            <v>118800</v>
          </cell>
          <cell r="I214">
            <v>950400</v>
          </cell>
          <cell r="J214">
            <v>15190</v>
          </cell>
          <cell r="K214">
            <v>121520</v>
          </cell>
          <cell r="L214">
            <v>0</v>
          </cell>
          <cell r="M214">
            <v>0</v>
          </cell>
        </row>
        <row r="215">
          <cell r="A215">
            <v>213</v>
          </cell>
          <cell r="B215" t="str">
            <v xml:space="preserve">          칠엽수(B형)</v>
          </cell>
          <cell r="C215" t="str">
            <v>H3.0*R8</v>
          </cell>
          <cell r="D215" t="str">
            <v>주</v>
          </cell>
          <cell r="E215">
            <v>19</v>
          </cell>
          <cell r="F215">
            <v>145970</v>
          </cell>
          <cell r="G215">
            <v>2773430</v>
          </cell>
          <cell r="H215">
            <v>130590</v>
          </cell>
          <cell r="I215">
            <v>2481210</v>
          </cell>
          <cell r="J215">
            <v>15280</v>
          </cell>
          <cell r="K215">
            <v>290320</v>
          </cell>
          <cell r="L215">
            <v>100</v>
          </cell>
          <cell r="M215">
            <v>1900</v>
          </cell>
        </row>
        <row r="216">
          <cell r="A216">
            <v>214</v>
          </cell>
          <cell r="B216" t="str">
            <v xml:space="preserve">          낙우송</v>
          </cell>
          <cell r="C216" t="str">
            <v>H3.5*R8</v>
          </cell>
          <cell r="D216" t="str">
            <v>주</v>
          </cell>
          <cell r="E216">
            <v>28</v>
          </cell>
          <cell r="F216">
            <v>73080</v>
          </cell>
          <cell r="G216">
            <v>2046240</v>
          </cell>
          <cell r="H216">
            <v>48800</v>
          </cell>
          <cell r="I216">
            <v>1366400</v>
          </cell>
          <cell r="J216">
            <v>24280</v>
          </cell>
          <cell r="K216">
            <v>679840</v>
          </cell>
          <cell r="L216">
            <v>0</v>
          </cell>
          <cell r="M216">
            <v>0</v>
          </cell>
        </row>
        <row r="217">
          <cell r="A217">
            <v>215</v>
          </cell>
          <cell r="B217" t="str">
            <v xml:space="preserve">          회화나무</v>
          </cell>
          <cell r="C217" t="str">
            <v>H3.5*R8</v>
          </cell>
          <cell r="D217" t="str">
            <v>주</v>
          </cell>
          <cell r="E217">
            <v>30</v>
          </cell>
          <cell r="F217">
            <v>84430</v>
          </cell>
          <cell r="G217">
            <v>2532900</v>
          </cell>
          <cell r="H217">
            <v>60150</v>
          </cell>
          <cell r="I217">
            <v>1804500</v>
          </cell>
          <cell r="J217">
            <v>24280</v>
          </cell>
          <cell r="K217">
            <v>728400</v>
          </cell>
          <cell r="L217">
            <v>0</v>
          </cell>
          <cell r="M217">
            <v>0</v>
          </cell>
        </row>
        <row r="218">
          <cell r="A218">
            <v>216</v>
          </cell>
          <cell r="B218" t="str">
            <v xml:space="preserve">          회화나무</v>
          </cell>
          <cell r="C218" t="str">
            <v>H6.0*R20</v>
          </cell>
          <cell r="D218" t="str">
            <v>주</v>
          </cell>
          <cell r="E218">
            <v>1</v>
          </cell>
          <cell r="F218">
            <v>906800</v>
          </cell>
          <cell r="G218">
            <v>906800</v>
          </cell>
          <cell r="H218">
            <v>823310</v>
          </cell>
          <cell r="I218">
            <v>823310</v>
          </cell>
          <cell r="J218">
            <v>82990</v>
          </cell>
          <cell r="K218">
            <v>82990</v>
          </cell>
          <cell r="L218">
            <v>500</v>
          </cell>
          <cell r="M218">
            <v>500</v>
          </cell>
        </row>
        <row r="219">
          <cell r="A219">
            <v>217</v>
          </cell>
          <cell r="B219" t="str">
            <v xml:space="preserve">          팽나무</v>
          </cell>
          <cell r="C219" t="str">
            <v>H3.0*R8</v>
          </cell>
          <cell r="D219" t="str">
            <v>주</v>
          </cell>
          <cell r="E219">
            <v>22</v>
          </cell>
          <cell r="F219">
            <v>103230</v>
          </cell>
          <cell r="G219">
            <v>2271060</v>
          </cell>
          <cell r="H219">
            <v>78950</v>
          </cell>
          <cell r="I219">
            <v>1736900</v>
          </cell>
          <cell r="J219">
            <v>24280</v>
          </cell>
          <cell r="K219">
            <v>534160</v>
          </cell>
          <cell r="L219">
            <v>0</v>
          </cell>
          <cell r="M219">
            <v>0</v>
          </cell>
        </row>
        <row r="220">
          <cell r="A220">
            <v>218</v>
          </cell>
          <cell r="B220" t="str">
            <v xml:space="preserve">          왕벗나무</v>
          </cell>
          <cell r="C220" t="str">
            <v>H3.0*B6</v>
          </cell>
          <cell r="D220" t="str">
            <v>주</v>
          </cell>
          <cell r="E220">
            <v>23</v>
          </cell>
          <cell r="F220">
            <v>71340</v>
          </cell>
          <cell r="G220">
            <v>1640820</v>
          </cell>
          <cell r="H220">
            <v>50350</v>
          </cell>
          <cell r="I220">
            <v>1158050</v>
          </cell>
          <cell r="J220">
            <v>20990</v>
          </cell>
          <cell r="K220">
            <v>482770</v>
          </cell>
          <cell r="L220">
            <v>0</v>
          </cell>
          <cell r="M220">
            <v>0</v>
          </cell>
        </row>
        <row r="221">
          <cell r="A221">
            <v>219</v>
          </cell>
          <cell r="B221" t="str">
            <v xml:space="preserve">          모감주나무</v>
          </cell>
          <cell r="C221" t="str">
            <v>H3.0*R8</v>
          </cell>
          <cell r="D221" t="str">
            <v>주</v>
          </cell>
          <cell r="E221">
            <v>10</v>
          </cell>
          <cell r="F221">
            <v>116640</v>
          </cell>
          <cell r="G221">
            <v>1166400</v>
          </cell>
          <cell r="H221">
            <v>92360</v>
          </cell>
          <cell r="I221">
            <v>923600</v>
          </cell>
          <cell r="J221">
            <v>24280</v>
          </cell>
          <cell r="K221">
            <v>242800</v>
          </cell>
          <cell r="L221">
            <v>0</v>
          </cell>
          <cell r="M221">
            <v>0</v>
          </cell>
        </row>
        <row r="222">
          <cell r="A222">
            <v>220</v>
          </cell>
          <cell r="B222" t="str">
            <v xml:space="preserve">          쪽동백</v>
          </cell>
          <cell r="C222" t="str">
            <v>H3.5*R8</v>
          </cell>
          <cell r="D222" t="str">
            <v>주</v>
          </cell>
          <cell r="E222">
            <v>5</v>
          </cell>
          <cell r="F222">
            <v>81300</v>
          </cell>
          <cell r="G222">
            <v>406500</v>
          </cell>
          <cell r="H222">
            <v>57020</v>
          </cell>
          <cell r="I222">
            <v>285100</v>
          </cell>
          <cell r="J222">
            <v>24280</v>
          </cell>
          <cell r="K222">
            <v>121400</v>
          </cell>
          <cell r="L222">
            <v>0</v>
          </cell>
          <cell r="M222">
            <v>0</v>
          </cell>
        </row>
        <row r="223">
          <cell r="A223">
            <v>221</v>
          </cell>
          <cell r="B223" t="str">
            <v xml:space="preserve">          영산홍</v>
          </cell>
          <cell r="C223" t="str">
            <v>H0.4*W0.5</v>
          </cell>
          <cell r="D223" t="str">
            <v>주</v>
          </cell>
          <cell r="E223">
            <v>400</v>
          </cell>
          <cell r="F223">
            <v>5340</v>
          </cell>
          <cell r="G223">
            <v>2136000</v>
          </cell>
          <cell r="H223">
            <v>3310</v>
          </cell>
          <cell r="I223">
            <v>1324000</v>
          </cell>
          <cell r="J223">
            <v>2030</v>
          </cell>
          <cell r="K223">
            <v>812000</v>
          </cell>
          <cell r="L223">
            <v>0</v>
          </cell>
          <cell r="M223">
            <v>0</v>
          </cell>
        </row>
        <row r="224">
          <cell r="A224">
            <v>222</v>
          </cell>
          <cell r="B224" t="str">
            <v xml:space="preserve">          박태기나무</v>
          </cell>
          <cell r="C224" t="str">
            <v>H1.0*W0.3</v>
          </cell>
          <cell r="D224" t="str">
            <v>주</v>
          </cell>
          <cell r="E224">
            <v>300</v>
          </cell>
          <cell r="F224">
            <v>6100</v>
          </cell>
          <cell r="G224">
            <v>1830000</v>
          </cell>
          <cell r="H224">
            <v>2820</v>
          </cell>
          <cell r="I224">
            <v>846000</v>
          </cell>
          <cell r="J224">
            <v>3280</v>
          </cell>
          <cell r="K224">
            <v>984000</v>
          </cell>
          <cell r="L224">
            <v>0</v>
          </cell>
          <cell r="M224">
            <v>0</v>
          </cell>
        </row>
        <row r="225">
          <cell r="A225">
            <v>223</v>
          </cell>
          <cell r="B225" t="str">
            <v xml:space="preserve">          무궁화</v>
          </cell>
          <cell r="C225" t="str">
            <v>H1.5*W0.4</v>
          </cell>
          <cell r="D225" t="str">
            <v>주</v>
          </cell>
          <cell r="E225">
            <v>280</v>
          </cell>
          <cell r="F225">
            <v>7540</v>
          </cell>
          <cell r="G225">
            <v>2111200</v>
          </cell>
          <cell r="H225">
            <v>1740</v>
          </cell>
          <cell r="I225">
            <v>487200</v>
          </cell>
          <cell r="J225">
            <v>5800</v>
          </cell>
          <cell r="K225">
            <v>1624000</v>
          </cell>
          <cell r="L225">
            <v>0</v>
          </cell>
          <cell r="M225">
            <v>0</v>
          </cell>
        </row>
        <row r="226">
          <cell r="A226">
            <v>224</v>
          </cell>
          <cell r="B226" t="str">
            <v xml:space="preserve">          자산홍</v>
          </cell>
          <cell r="C226" t="str">
            <v>H0.4*W0.4</v>
          </cell>
          <cell r="D226" t="str">
            <v>주</v>
          </cell>
          <cell r="E226">
            <v>580</v>
          </cell>
          <cell r="F226">
            <v>4450</v>
          </cell>
          <cell r="G226">
            <v>2581000</v>
          </cell>
          <cell r="H226">
            <v>2420</v>
          </cell>
          <cell r="I226">
            <v>1403600</v>
          </cell>
          <cell r="J226">
            <v>2030</v>
          </cell>
          <cell r="K226">
            <v>1177400</v>
          </cell>
          <cell r="L226">
            <v>0</v>
          </cell>
          <cell r="M226">
            <v>0</v>
          </cell>
        </row>
        <row r="227">
          <cell r="A227">
            <v>225</v>
          </cell>
          <cell r="B227" t="str">
            <v xml:space="preserve">          명자나무</v>
          </cell>
          <cell r="C227" t="str">
            <v>H1.0*W0.6</v>
          </cell>
          <cell r="D227" t="str">
            <v>주</v>
          </cell>
          <cell r="E227">
            <v>270</v>
          </cell>
          <cell r="F227">
            <v>7660</v>
          </cell>
          <cell r="G227">
            <v>2068200</v>
          </cell>
          <cell r="H227">
            <v>4380</v>
          </cell>
          <cell r="I227">
            <v>1182600</v>
          </cell>
          <cell r="J227">
            <v>3280</v>
          </cell>
          <cell r="K227">
            <v>885600</v>
          </cell>
          <cell r="L227">
            <v>0</v>
          </cell>
          <cell r="M227">
            <v>0</v>
          </cell>
        </row>
        <row r="228">
          <cell r="A228">
            <v>226</v>
          </cell>
          <cell r="B228" t="str">
            <v xml:space="preserve">          말발도리</v>
          </cell>
          <cell r="C228" t="str">
            <v>H1.2*W0.4</v>
          </cell>
          <cell r="D228" t="str">
            <v>주</v>
          </cell>
          <cell r="E228">
            <v>250</v>
          </cell>
          <cell r="F228">
            <v>8030</v>
          </cell>
          <cell r="G228">
            <v>2007500</v>
          </cell>
          <cell r="H228">
            <v>2230</v>
          </cell>
          <cell r="I228">
            <v>557500</v>
          </cell>
          <cell r="J228">
            <v>5800</v>
          </cell>
          <cell r="K228">
            <v>1450000</v>
          </cell>
          <cell r="L228">
            <v>0</v>
          </cell>
          <cell r="M228">
            <v>0</v>
          </cell>
        </row>
        <row r="229">
          <cell r="A229">
            <v>227</v>
          </cell>
          <cell r="B229" t="str">
            <v xml:space="preserve">          줄  떼</v>
          </cell>
          <cell r="C229" t="str">
            <v>1/3</v>
          </cell>
          <cell r="D229" t="str">
            <v>M2</v>
          </cell>
          <cell r="E229">
            <v>9170</v>
          </cell>
          <cell r="F229">
            <v>3560</v>
          </cell>
          <cell r="G229">
            <v>32645200</v>
          </cell>
          <cell r="H229">
            <v>960</v>
          </cell>
          <cell r="I229">
            <v>8803200</v>
          </cell>
          <cell r="J229">
            <v>2600</v>
          </cell>
          <cell r="K229">
            <v>23842000</v>
          </cell>
          <cell r="L229">
            <v>0</v>
          </cell>
          <cell r="M229">
            <v>0</v>
          </cell>
        </row>
        <row r="230">
          <cell r="A230">
            <v>228</v>
          </cell>
          <cell r="B230" t="str">
            <v xml:space="preserve">          야생화+복합양잔디</v>
          </cell>
          <cell r="C230" t="str">
            <v>32종복합</v>
          </cell>
          <cell r="D230" t="str">
            <v>M2</v>
          </cell>
          <cell r="E230">
            <v>675</v>
          </cell>
          <cell r="F230">
            <v>2840</v>
          </cell>
          <cell r="G230">
            <v>1917000</v>
          </cell>
          <cell r="H230">
            <v>2840</v>
          </cell>
          <cell r="I230">
            <v>1917000</v>
          </cell>
          <cell r="J230">
            <v>0</v>
          </cell>
          <cell r="L230">
            <v>0</v>
          </cell>
          <cell r="M230">
            <v>0</v>
          </cell>
        </row>
        <row r="231">
          <cell r="A231">
            <v>229</v>
          </cell>
          <cell r="B231" t="str">
            <v xml:space="preserve">       1.3.6 이식공</v>
          </cell>
          <cell r="G231">
            <v>10589730</v>
          </cell>
          <cell r="H231">
            <v>0</v>
          </cell>
          <cell r="I231">
            <v>1744630</v>
          </cell>
          <cell r="J231">
            <v>0</v>
          </cell>
          <cell r="K231">
            <v>8842320</v>
          </cell>
          <cell r="L231">
            <v>0</v>
          </cell>
          <cell r="M231">
            <v>2780</v>
          </cell>
        </row>
        <row r="232">
          <cell r="A232">
            <v>230</v>
          </cell>
          <cell r="B232" t="str">
            <v xml:space="preserve">          수목이식(버즘나무)</v>
          </cell>
          <cell r="C232" t="str">
            <v>H3.0*B6,L0.5KM</v>
          </cell>
          <cell r="D232" t="str">
            <v>주</v>
          </cell>
          <cell r="E232">
            <v>41</v>
          </cell>
          <cell r="F232">
            <v>42510</v>
          </cell>
          <cell r="G232">
            <v>1742910</v>
          </cell>
          <cell r="H232">
            <v>6370</v>
          </cell>
          <cell r="I232">
            <v>261170</v>
          </cell>
          <cell r="J232">
            <v>36120</v>
          </cell>
          <cell r="K232">
            <v>1480920</v>
          </cell>
          <cell r="L232">
            <v>20</v>
          </cell>
          <cell r="M232">
            <v>820</v>
          </cell>
        </row>
        <row r="233">
          <cell r="A233">
            <v>231</v>
          </cell>
          <cell r="B233" t="str">
            <v xml:space="preserve">          수목이식(버즘나무)</v>
          </cell>
          <cell r="C233" t="str">
            <v>H4.0*B8,L0.5KM</v>
          </cell>
          <cell r="D233" t="str">
            <v>주</v>
          </cell>
          <cell r="E233">
            <v>24</v>
          </cell>
          <cell r="F233">
            <v>65480</v>
          </cell>
          <cell r="G233">
            <v>1571520</v>
          </cell>
          <cell r="H233">
            <v>7590</v>
          </cell>
          <cell r="I233">
            <v>182160</v>
          </cell>
          <cell r="J233">
            <v>57860</v>
          </cell>
          <cell r="K233">
            <v>1388640</v>
          </cell>
          <cell r="L233">
            <v>30</v>
          </cell>
          <cell r="M233">
            <v>720</v>
          </cell>
        </row>
        <row r="234">
          <cell r="A234">
            <v>232</v>
          </cell>
          <cell r="B234" t="str">
            <v xml:space="preserve">          수목이식(버즘나무)</v>
          </cell>
          <cell r="C234" t="str">
            <v>H4.0*B10,L0.5KM</v>
          </cell>
          <cell r="D234" t="str">
            <v>주</v>
          </cell>
          <cell r="E234">
            <v>32</v>
          </cell>
          <cell r="F234">
            <v>101070</v>
          </cell>
          <cell r="G234">
            <v>3234240</v>
          </cell>
          <cell r="H234">
            <v>20960</v>
          </cell>
          <cell r="I234">
            <v>670720</v>
          </cell>
          <cell r="J234">
            <v>80080</v>
          </cell>
          <cell r="K234">
            <v>2562560</v>
          </cell>
          <cell r="L234">
            <v>30</v>
          </cell>
          <cell r="M234">
            <v>960</v>
          </cell>
        </row>
        <row r="235">
          <cell r="A235">
            <v>233</v>
          </cell>
          <cell r="B235" t="str">
            <v xml:space="preserve">          수목이식(모과나무)</v>
          </cell>
          <cell r="C235" t="str">
            <v>H3.0*R7,L0.5KM</v>
          </cell>
          <cell r="D235" t="str">
            <v>주</v>
          </cell>
          <cell r="E235">
            <v>28</v>
          </cell>
          <cell r="F235">
            <v>38080</v>
          </cell>
          <cell r="G235">
            <v>1066240</v>
          </cell>
          <cell r="H235">
            <v>4540</v>
          </cell>
          <cell r="I235">
            <v>127120</v>
          </cell>
          <cell r="J235">
            <v>33530</v>
          </cell>
          <cell r="K235">
            <v>938840</v>
          </cell>
          <cell r="L235">
            <v>10</v>
          </cell>
          <cell r="M235">
            <v>280</v>
          </cell>
        </row>
        <row r="236">
          <cell r="A236">
            <v>234</v>
          </cell>
          <cell r="B236" t="str">
            <v xml:space="preserve">          수목이식(수수꽃다리)</v>
          </cell>
          <cell r="C236" t="str">
            <v>H1.2*W0.8,L0.5KM</v>
          </cell>
          <cell r="D236" t="str">
            <v>주</v>
          </cell>
          <cell r="E236">
            <v>13</v>
          </cell>
          <cell r="F236">
            <v>13310</v>
          </cell>
          <cell r="G236">
            <v>173030</v>
          </cell>
          <cell r="H236">
            <v>180</v>
          </cell>
          <cell r="I236">
            <v>2340</v>
          </cell>
          <cell r="J236">
            <v>13130</v>
          </cell>
          <cell r="K236">
            <v>170690</v>
          </cell>
          <cell r="L236">
            <v>0</v>
          </cell>
          <cell r="M236">
            <v>0</v>
          </cell>
        </row>
        <row r="237">
          <cell r="A237">
            <v>235</v>
          </cell>
          <cell r="B237" t="str">
            <v xml:space="preserve">          수목이식(수수꽃다리)</v>
          </cell>
          <cell r="C237" t="str">
            <v>H1.5*W1.0,L0.5KM</v>
          </cell>
          <cell r="D237" t="str">
            <v>주</v>
          </cell>
          <cell r="E237">
            <v>23</v>
          </cell>
          <cell r="F237">
            <v>13310</v>
          </cell>
          <cell r="G237">
            <v>306130</v>
          </cell>
          <cell r="H237">
            <v>180</v>
          </cell>
          <cell r="I237">
            <v>4140</v>
          </cell>
          <cell r="J237">
            <v>13130</v>
          </cell>
          <cell r="K237">
            <v>301990</v>
          </cell>
          <cell r="L237">
            <v>0</v>
          </cell>
          <cell r="M237">
            <v>0</v>
          </cell>
        </row>
        <row r="238">
          <cell r="A238">
            <v>236</v>
          </cell>
          <cell r="B238" t="str">
            <v xml:space="preserve">          수목이식(수수꽃다리)</v>
          </cell>
          <cell r="C238" t="str">
            <v>H1.2*W1.5,L0.5KM</v>
          </cell>
          <cell r="D238" t="str">
            <v>주</v>
          </cell>
          <cell r="E238">
            <v>36</v>
          </cell>
          <cell r="F238">
            <v>13310</v>
          </cell>
          <cell r="G238">
            <v>479160</v>
          </cell>
          <cell r="H238">
            <v>180</v>
          </cell>
          <cell r="I238">
            <v>6480</v>
          </cell>
          <cell r="J238">
            <v>13130</v>
          </cell>
          <cell r="K238">
            <v>472680</v>
          </cell>
          <cell r="L238">
            <v>0</v>
          </cell>
          <cell r="M238">
            <v>0</v>
          </cell>
        </row>
        <row r="239">
          <cell r="A239">
            <v>237</v>
          </cell>
          <cell r="B239" t="str">
            <v xml:space="preserve">          수목이식(쥐똥나무)</v>
          </cell>
          <cell r="C239" t="str">
            <v>H1.0*W0.15,L0.5KM</v>
          </cell>
          <cell r="D239" t="str">
            <v>주</v>
          </cell>
          <cell r="E239">
            <v>2725</v>
          </cell>
          <cell r="F239">
            <v>740</v>
          </cell>
          <cell r="G239">
            <v>2016500</v>
          </cell>
          <cell r="H239">
            <v>180</v>
          </cell>
          <cell r="I239">
            <v>490500</v>
          </cell>
          <cell r="J239">
            <v>560</v>
          </cell>
          <cell r="K239">
            <v>1526000</v>
          </cell>
          <cell r="L239">
            <v>0</v>
          </cell>
          <cell r="M239">
            <v>0</v>
          </cell>
        </row>
        <row r="240">
          <cell r="A240">
            <v>238</v>
          </cell>
          <cell r="B240" t="str">
            <v xml:space="preserve">       1.3.7 시설물공</v>
          </cell>
          <cell r="G240">
            <v>55833800</v>
          </cell>
          <cell r="H240">
            <v>0</v>
          </cell>
          <cell r="I240">
            <v>44463840</v>
          </cell>
          <cell r="J240">
            <v>0</v>
          </cell>
          <cell r="K240">
            <v>11286380</v>
          </cell>
          <cell r="L240">
            <v>0</v>
          </cell>
          <cell r="M240">
            <v>83580</v>
          </cell>
        </row>
        <row r="241">
          <cell r="A241">
            <v>239</v>
          </cell>
          <cell r="B241" t="str">
            <v xml:space="preserve">          사각쉘터A형</v>
          </cell>
          <cell r="C241" t="str">
            <v>4.5*4.5*H3.15</v>
          </cell>
          <cell r="D241" t="str">
            <v>개소</v>
          </cell>
          <cell r="E241">
            <v>3</v>
          </cell>
          <cell r="F241">
            <v>6224620</v>
          </cell>
          <cell r="G241">
            <v>18673860</v>
          </cell>
          <cell r="H241">
            <v>6097550</v>
          </cell>
          <cell r="I241">
            <v>18292650</v>
          </cell>
          <cell r="J241">
            <v>127050</v>
          </cell>
          <cell r="K241">
            <v>381150</v>
          </cell>
          <cell r="L241">
            <v>20</v>
          </cell>
          <cell r="M241">
            <v>60</v>
          </cell>
        </row>
        <row r="242">
          <cell r="A242">
            <v>240</v>
          </cell>
          <cell r="B242" t="str">
            <v xml:space="preserve">          사각파고라B형</v>
          </cell>
          <cell r="C242" t="str">
            <v>7.5*4.2*H2.80</v>
          </cell>
          <cell r="D242" t="str">
            <v>개소</v>
          </cell>
          <cell r="E242">
            <v>1</v>
          </cell>
          <cell r="F242">
            <v>4086900</v>
          </cell>
          <cell r="G242">
            <v>4086900</v>
          </cell>
          <cell r="H242">
            <v>3896200</v>
          </cell>
          <cell r="I242">
            <v>3896200</v>
          </cell>
          <cell r="J242">
            <v>190670</v>
          </cell>
          <cell r="K242">
            <v>190670</v>
          </cell>
          <cell r="L242">
            <v>30</v>
          </cell>
          <cell r="M242">
            <v>30</v>
          </cell>
        </row>
        <row r="243">
          <cell r="A243">
            <v>241</v>
          </cell>
          <cell r="B243" t="str">
            <v xml:space="preserve">          전시벽</v>
          </cell>
          <cell r="C243" t="str">
            <v>H2.1</v>
          </cell>
          <cell r="D243" t="str">
            <v>M</v>
          </cell>
          <cell r="E243">
            <v>20</v>
          </cell>
          <cell r="F243">
            <v>788630</v>
          </cell>
          <cell r="G243">
            <v>15772600</v>
          </cell>
          <cell r="H243">
            <v>552140</v>
          </cell>
          <cell r="I243">
            <v>11042800</v>
          </cell>
          <cell r="J243">
            <v>234810</v>
          </cell>
          <cell r="K243">
            <v>4696200</v>
          </cell>
          <cell r="L243">
            <v>1680</v>
          </cell>
          <cell r="M243">
            <v>33600</v>
          </cell>
        </row>
        <row r="244">
          <cell r="A244">
            <v>242</v>
          </cell>
          <cell r="B244" t="str">
            <v xml:space="preserve">          등의자A형</v>
          </cell>
          <cell r="C244" t="str">
            <v>1.8*0.54*H0.83</v>
          </cell>
          <cell r="D244" t="str">
            <v>개소</v>
          </cell>
          <cell r="E244">
            <v>4</v>
          </cell>
          <cell r="F244">
            <v>257800</v>
          </cell>
          <cell r="G244">
            <v>1031200</v>
          </cell>
          <cell r="H244">
            <v>239860</v>
          </cell>
          <cell r="I244">
            <v>959440</v>
          </cell>
          <cell r="J244">
            <v>17940</v>
          </cell>
          <cell r="K244">
            <v>71760</v>
          </cell>
          <cell r="L244">
            <v>0</v>
          </cell>
          <cell r="M244">
            <v>0</v>
          </cell>
        </row>
        <row r="245">
          <cell r="A245">
            <v>243</v>
          </cell>
          <cell r="B245" t="str">
            <v xml:space="preserve">          평의자A형</v>
          </cell>
          <cell r="C245" t="str">
            <v>1.8*0.41*H0.43</v>
          </cell>
          <cell r="D245" t="str">
            <v>개소</v>
          </cell>
          <cell r="E245">
            <v>27</v>
          </cell>
          <cell r="F245">
            <v>177700</v>
          </cell>
          <cell r="G245">
            <v>4797900</v>
          </cell>
          <cell r="H245">
            <v>159760</v>
          </cell>
          <cell r="I245">
            <v>4313520</v>
          </cell>
          <cell r="J245">
            <v>17940</v>
          </cell>
          <cell r="K245">
            <v>484380</v>
          </cell>
          <cell r="L245">
            <v>0</v>
          </cell>
          <cell r="M245">
            <v>0</v>
          </cell>
        </row>
        <row r="246">
          <cell r="A246">
            <v>244</v>
          </cell>
          <cell r="B246" t="str">
            <v xml:space="preserve">          조합형의자A형</v>
          </cell>
          <cell r="C246" t="str">
            <v>1.6*0.44*H0.4</v>
          </cell>
          <cell r="D246" t="str">
            <v>개소</v>
          </cell>
          <cell r="E246">
            <v>9</v>
          </cell>
          <cell r="F246">
            <v>175670</v>
          </cell>
          <cell r="G246">
            <v>1581030</v>
          </cell>
          <cell r="H246">
            <v>138800</v>
          </cell>
          <cell r="I246">
            <v>1249200</v>
          </cell>
          <cell r="J246">
            <v>36870</v>
          </cell>
          <cell r="K246">
            <v>331830</v>
          </cell>
          <cell r="L246">
            <v>0</v>
          </cell>
          <cell r="M246">
            <v>0</v>
          </cell>
        </row>
        <row r="247">
          <cell r="A247">
            <v>245</v>
          </cell>
          <cell r="B247" t="str">
            <v xml:space="preserve">          조합형의자B형</v>
          </cell>
          <cell r="C247" t="str">
            <v>1.2*0.44*H0.4</v>
          </cell>
          <cell r="D247" t="str">
            <v>개소</v>
          </cell>
          <cell r="E247">
            <v>6</v>
          </cell>
          <cell r="F247">
            <v>165500</v>
          </cell>
          <cell r="G247">
            <v>993000</v>
          </cell>
          <cell r="H247">
            <v>129790</v>
          </cell>
          <cell r="I247">
            <v>778740</v>
          </cell>
          <cell r="J247">
            <v>35710</v>
          </cell>
          <cell r="K247">
            <v>214260</v>
          </cell>
          <cell r="L247">
            <v>0</v>
          </cell>
          <cell r="M247">
            <v>0</v>
          </cell>
        </row>
        <row r="248">
          <cell r="A248">
            <v>246</v>
          </cell>
          <cell r="B248" t="str">
            <v xml:space="preserve">          좌대벽A형</v>
          </cell>
          <cell r="C248" t="str">
            <v>W0.4*H0.4</v>
          </cell>
          <cell r="D248" t="str">
            <v>M</v>
          </cell>
          <cell r="E248">
            <v>26</v>
          </cell>
          <cell r="F248">
            <v>108270</v>
          </cell>
          <cell r="G248">
            <v>2815020</v>
          </cell>
          <cell r="H248">
            <v>18630</v>
          </cell>
          <cell r="I248">
            <v>484380</v>
          </cell>
          <cell r="J248">
            <v>89080</v>
          </cell>
          <cell r="K248">
            <v>2316080</v>
          </cell>
          <cell r="L248">
            <v>560</v>
          </cell>
          <cell r="M248">
            <v>14560</v>
          </cell>
        </row>
        <row r="249">
          <cell r="A249">
            <v>247</v>
          </cell>
          <cell r="B249" t="str">
            <v xml:space="preserve">          스텐드B형</v>
          </cell>
          <cell r="C249" t="str">
            <v>0.40*H0.3</v>
          </cell>
          <cell r="D249" t="str">
            <v>개</v>
          </cell>
          <cell r="E249">
            <v>118</v>
          </cell>
          <cell r="F249">
            <v>33520</v>
          </cell>
          <cell r="G249">
            <v>3955360</v>
          </cell>
          <cell r="H249">
            <v>16180</v>
          </cell>
          <cell r="I249">
            <v>1909240</v>
          </cell>
          <cell r="J249">
            <v>17060</v>
          </cell>
          <cell r="K249">
            <v>2013080</v>
          </cell>
          <cell r="L249">
            <v>280</v>
          </cell>
          <cell r="M249">
            <v>33040</v>
          </cell>
        </row>
        <row r="250">
          <cell r="A250">
            <v>248</v>
          </cell>
          <cell r="B250" t="str">
            <v xml:space="preserve">          음수대B형</v>
          </cell>
          <cell r="C250" t="str">
            <v>2.40*0.40</v>
          </cell>
          <cell r="D250" t="str">
            <v>개</v>
          </cell>
          <cell r="E250">
            <v>1</v>
          </cell>
          <cell r="F250">
            <v>677470</v>
          </cell>
          <cell r="G250">
            <v>677470</v>
          </cell>
          <cell r="H250">
            <v>638640</v>
          </cell>
          <cell r="I250">
            <v>638640</v>
          </cell>
          <cell r="J250">
            <v>38820</v>
          </cell>
          <cell r="K250">
            <v>38820</v>
          </cell>
          <cell r="L250">
            <v>10</v>
          </cell>
          <cell r="M250">
            <v>10</v>
          </cell>
        </row>
        <row r="251">
          <cell r="A251">
            <v>249</v>
          </cell>
          <cell r="B251" t="str">
            <v xml:space="preserve">          쓰레기분리수거대</v>
          </cell>
          <cell r="C251" t="str">
            <v>0.692*0.58*1.08</v>
          </cell>
          <cell r="D251" t="str">
            <v>개</v>
          </cell>
          <cell r="E251">
            <v>3</v>
          </cell>
          <cell r="F251">
            <v>249200</v>
          </cell>
          <cell r="G251">
            <v>747600</v>
          </cell>
          <cell r="H251">
            <v>249200</v>
          </cell>
          <cell r="I251">
            <v>747600</v>
          </cell>
          <cell r="J251">
            <v>0</v>
          </cell>
          <cell r="L251">
            <v>0</v>
          </cell>
        </row>
        <row r="252">
          <cell r="A252">
            <v>250</v>
          </cell>
          <cell r="B252" t="str">
            <v xml:space="preserve">          수목보호대</v>
          </cell>
          <cell r="C252" t="str">
            <v>1.2*1.2</v>
          </cell>
          <cell r="D252" t="str">
            <v>개소</v>
          </cell>
          <cell r="E252">
            <v>19</v>
          </cell>
          <cell r="F252">
            <v>36940</v>
          </cell>
          <cell r="G252">
            <v>701860</v>
          </cell>
          <cell r="H252">
            <v>7970</v>
          </cell>
          <cell r="I252">
            <v>151430</v>
          </cell>
          <cell r="J252">
            <v>28850</v>
          </cell>
          <cell r="K252">
            <v>548150</v>
          </cell>
          <cell r="L252">
            <v>120</v>
          </cell>
          <cell r="M252">
            <v>2280</v>
          </cell>
        </row>
        <row r="253">
          <cell r="A253">
            <v>251</v>
          </cell>
          <cell r="B253" t="str">
            <v xml:space="preserve">       1.3.8 유지관리공</v>
          </cell>
          <cell r="G253">
            <v>7006970</v>
          </cell>
          <cell r="H253">
            <v>0</v>
          </cell>
          <cell r="I253">
            <v>198550</v>
          </cell>
          <cell r="J253">
            <v>0</v>
          </cell>
          <cell r="K253">
            <v>6808420</v>
          </cell>
          <cell r="L253">
            <v>0</v>
          </cell>
          <cell r="M253">
            <v>0</v>
          </cell>
        </row>
        <row r="254">
          <cell r="A254">
            <v>252</v>
          </cell>
          <cell r="B254" t="str">
            <v xml:space="preserve">          잔디시비</v>
          </cell>
          <cell r="C254" t="str">
            <v>1회</v>
          </cell>
          <cell r="D254" t="str">
            <v>M2</v>
          </cell>
          <cell r="E254">
            <v>18341</v>
          </cell>
          <cell r="F254">
            <v>20</v>
          </cell>
          <cell r="G254">
            <v>366820</v>
          </cell>
          <cell r="H254">
            <v>10</v>
          </cell>
          <cell r="I254">
            <v>183410</v>
          </cell>
          <cell r="J254">
            <v>10</v>
          </cell>
          <cell r="K254">
            <v>183410</v>
          </cell>
          <cell r="L254">
            <v>0</v>
          </cell>
          <cell r="M254">
            <v>0</v>
          </cell>
        </row>
        <row r="255">
          <cell r="A255">
            <v>253</v>
          </cell>
          <cell r="B255" t="str">
            <v xml:space="preserve">          잔디제초</v>
          </cell>
          <cell r="C255" t="str">
            <v>1회</v>
          </cell>
          <cell r="D255" t="str">
            <v>M2</v>
          </cell>
          <cell r="E255">
            <v>36682</v>
          </cell>
          <cell r="F255">
            <v>130</v>
          </cell>
          <cell r="G255">
            <v>4768660</v>
          </cell>
          <cell r="H255">
            <v>0</v>
          </cell>
          <cell r="J255">
            <v>130</v>
          </cell>
          <cell r="K255">
            <v>4768660</v>
          </cell>
          <cell r="L255">
            <v>0</v>
          </cell>
        </row>
        <row r="256">
          <cell r="A256">
            <v>254</v>
          </cell>
          <cell r="B256" t="str">
            <v xml:space="preserve">          잔디깍기</v>
          </cell>
          <cell r="C256" t="str">
            <v>1회</v>
          </cell>
          <cell r="D256" t="str">
            <v>M2</v>
          </cell>
          <cell r="E256">
            <v>36682</v>
          </cell>
          <cell r="F256">
            <v>50</v>
          </cell>
          <cell r="G256">
            <v>1834100</v>
          </cell>
          <cell r="H256">
            <v>0</v>
          </cell>
          <cell r="J256">
            <v>50</v>
          </cell>
          <cell r="K256">
            <v>1834100</v>
          </cell>
          <cell r="L256">
            <v>0</v>
          </cell>
          <cell r="M256">
            <v>0</v>
          </cell>
        </row>
        <row r="257">
          <cell r="A257">
            <v>255</v>
          </cell>
          <cell r="B257" t="str">
            <v xml:space="preserve">          병충해방제</v>
          </cell>
          <cell r="C257" t="str">
            <v>1회</v>
          </cell>
          <cell r="D257" t="str">
            <v>주</v>
          </cell>
          <cell r="E257">
            <v>54</v>
          </cell>
          <cell r="F257">
            <v>330</v>
          </cell>
          <cell r="G257">
            <v>17820</v>
          </cell>
          <cell r="H257">
            <v>20</v>
          </cell>
          <cell r="I257">
            <v>1080</v>
          </cell>
          <cell r="J257">
            <v>310</v>
          </cell>
          <cell r="K257">
            <v>16740</v>
          </cell>
          <cell r="L257">
            <v>0</v>
          </cell>
        </row>
        <row r="258">
          <cell r="A258">
            <v>256</v>
          </cell>
          <cell r="B258" t="str">
            <v xml:space="preserve">          관수</v>
          </cell>
          <cell r="C258" t="str">
            <v>1회</v>
          </cell>
          <cell r="D258" t="str">
            <v>주</v>
          </cell>
          <cell r="E258">
            <v>114</v>
          </cell>
          <cell r="F258">
            <v>60</v>
          </cell>
          <cell r="G258">
            <v>6840</v>
          </cell>
          <cell r="H258">
            <v>20</v>
          </cell>
          <cell r="I258">
            <v>2280</v>
          </cell>
          <cell r="J258">
            <v>40</v>
          </cell>
          <cell r="K258">
            <v>4560</v>
          </cell>
          <cell r="L258">
            <v>0</v>
          </cell>
          <cell r="M258">
            <v>0</v>
          </cell>
        </row>
        <row r="259">
          <cell r="A259">
            <v>257</v>
          </cell>
          <cell r="B259" t="str">
            <v xml:space="preserve">          지주목관리</v>
          </cell>
          <cell r="C259" t="str">
            <v>재결속(1회/2년)</v>
          </cell>
          <cell r="D259" t="str">
            <v>주</v>
          </cell>
          <cell r="E259">
            <v>19</v>
          </cell>
          <cell r="F259">
            <v>670</v>
          </cell>
          <cell r="G259">
            <v>12730</v>
          </cell>
          <cell r="H259">
            <v>620</v>
          </cell>
          <cell r="I259">
            <v>11780</v>
          </cell>
          <cell r="J259">
            <v>50</v>
          </cell>
          <cell r="K259">
            <v>950</v>
          </cell>
          <cell r="L259">
            <v>0</v>
          </cell>
        </row>
        <row r="260">
          <cell r="A260">
            <v>258</v>
          </cell>
          <cell r="B260" t="str">
            <v xml:space="preserve">      1.4 사동5공원</v>
          </cell>
          <cell r="G260">
            <v>469355280</v>
          </cell>
          <cell r="H260">
            <v>0</v>
          </cell>
          <cell r="I260">
            <v>232691550</v>
          </cell>
          <cell r="J260">
            <v>0</v>
          </cell>
          <cell r="K260">
            <v>225558880</v>
          </cell>
          <cell r="L260">
            <v>0</v>
          </cell>
          <cell r="M260">
            <v>11104850</v>
          </cell>
        </row>
        <row r="261">
          <cell r="A261">
            <v>259</v>
          </cell>
          <cell r="B261" t="str">
            <v xml:space="preserve">       1.4.1 토공</v>
          </cell>
          <cell r="G261">
            <v>5512320</v>
          </cell>
          <cell r="H261">
            <v>0</v>
          </cell>
          <cell r="I261">
            <v>1965040</v>
          </cell>
          <cell r="J261">
            <v>0</v>
          </cell>
          <cell r="K261">
            <v>1633280</v>
          </cell>
          <cell r="L261">
            <v>0</v>
          </cell>
          <cell r="M261">
            <v>1914000</v>
          </cell>
        </row>
        <row r="262">
          <cell r="A262">
            <v>260</v>
          </cell>
          <cell r="B262" t="str">
            <v xml:space="preserve">          굴착운반(3공구)</v>
          </cell>
          <cell r="C262" t="str">
            <v>백호1.0M3+덤프15TON</v>
          </cell>
          <cell r="D262" t="str">
            <v>M3</v>
          </cell>
          <cell r="E262">
            <v>2552</v>
          </cell>
          <cell r="F262">
            <v>1830</v>
          </cell>
          <cell r="G262">
            <v>4670160</v>
          </cell>
          <cell r="H262">
            <v>650</v>
          </cell>
          <cell r="I262">
            <v>1658800</v>
          </cell>
          <cell r="J262">
            <v>560</v>
          </cell>
          <cell r="K262">
            <v>1429120</v>
          </cell>
          <cell r="L262">
            <v>620</v>
          </cell>
          <cell r="M262">
            <v>1582240</v>
          </cell>
        </row>
        <row r="263">
          <cell r="A263">
            <v>261</v>
          </cell>
          <cell r="B263" t="str">
            <v xml:space="preserve">          도쟈정지</v>
          </cell>
          <cell r="D263" t="str">
            <v>M3</v>
          </cell>
          <cell r="E263">
            <v>2552</v>
          </cell>
          <cell r="F263">
            <v>330</v>
          </cell>
          <cell r="G263">
            <v>842160</v>
          </cell>
          <cell r="H263">
            <v>120</v>
          </cell>
          <cell r="I263">
            <v>306240</v>
          </cell>
          <cell r="J263">
            <v>80</v>
          </cell>
          <cell r="K263">
            <v>204160</v>
          </cell>
          <cell r="L263">
            <v>130</v>
          </cell>
          <cell r="M263">
            <v>331760</v>
          </cell>
        </row>
        <row r="264">
          <cell r="A264">
            <v>262</v>
          </cell>
          <cell r="B264" t="str">
            <v xml:space="preserve">       1.4.2 배수공</v>
          </cell>
          <cell r="G264">
            <v>78376480</v>
          </cell>
          <cell r="H264">
            <v>0</v>
          </cell>
          <cell r="I264">
            <v>28121880</v>
          </cell>
          <cell r="J264">
            <v>0</v>
          </cell>
          <cell r="K264">
            <v>43500150</v>
          </cell>
          <cell r="L264">
            <v>0</v>
          </cell>
          <cell r="M264">
            <v>6754450</v>
          </cell>
        </row>
        <row r="265">
          <cell r="A265">
            <v>263</v>
          </cell>
          <cell r="B265" t="str">
            <v xml:space="preserve">          집수정</v>
          </cell>
          <cell r="C265" t="str">
            <v>700M/M*700</v>
          </cell>
          <cell r="D265" t="str">
            <v>개소</v>
          </cell>
          <cell r="E265">
            <v>45</v>
          </cell>
          <cell r="F265">
            <v>339640</v>
          </cell>
          <cell r="G265">
            <v>15283800</v>
          </cell>
          <cell r="H265">
            <v>198130</v>
          </cell>
          <cell r="I265">
            <v>8915850</v>
          </cell>
          <cell r="J265">
            <v>141490</v>
          </cell>
          <cell r="K265">
            <v>6367050</v>
          </cell>
          <cell r="L265">
            <v>20</v>
          </cell>
          <cell r="M265">
            <v>900</v>
          </cell>
        </row>
        <row r="266">
          <cell r="A266">
            <v>264</v>
          </cell>
          <cell r="B266" t="str">
            <v xml:space="preserve">          흄관부설 및 접합 : 기계</v>
          </cell>
          <cell r="C266" t="str">
            <v>Φ450M/M, 소켓식</v>
          </cell>
          <cell r="D266" t="str">
            <v>M</v>
          </cell>
          <cell r="E266">
            <v>1134</v>
          </cell>
          <cell r="F266">
            <v>46630</v>
          </cell>
          <cell r="G266">
            <v>52878420</v>
          </cell>
          <cell r="H266">
            <v>12520</v>
          </cell>
          <cell r="I266">
            <v>14197680</v>
          </cell>
          <cell r="J266">
            <v>28950</v>
          </cell>
          <cell r="K266">
            <v>32829300</v>
          </cell>
          <cell r="L266">
            <v>5160</v>
          </cell>
          <cell r="M266">
            <v>5851440</v>
          </cell>
        </row>
        <row r="267">
          <cell r="A267">
            <v>265</v>
          </cell>
          <cell r="B267" t="str">
            <v xml:space="preserve">          U-형트랜치</v>
          </cell>
          <cell r="C267" t="str">
            <v>300*300</v>
          </cell>
          <cell r="D267" t="str">
            <v>M</v>
          </cell>
          <cell r="E267">
            <v>51</v>
          </cell>
          <cell r="F267">
            <v>71990</v>
          </cell>
          <cell r="G267">
            <v>3671490</v>
          </cell>
          <cell r="H267">
            <v>49690</v>
          </cell>
          <cell r="I267">
            <v>2534190</v>
          </cell>
          <cell r="J267">
            <v>22000</v>
          </cell>
          <cell r="K267">
            <v>1122000</v>
          </cell>
          <cell r="L267">
            <v>300</v>
          </cell>
          <cell r="M267">
            <v>15300</v>
          </cell>
        </row>
        <row r="268">
          <cell r="A268">
            <v>266</v>
          </cell>
          <cell r="B268" t="str">
            <v xml:space="preserve">          맹암거(간선)</v>
          </cell>
          <cell r="C268" t="str">
            <v>Φ200</v>
          </cell>
          <cell r="D268" t="str">
            <v>M</v>
          </cell>
          <cell r="E268">
            <v>27</v>
          </cell>
          <cell r="F268">
            <v>23800</v>
          </cell>
          <cell r="G268">
            <v>642600</v>
          </cell>
          <cell r="H268">
            <v>22750</v>
          </cell>
          <cell r="I268">
            <v>614250</v>
          </cell>
          <cell r="J268">
            <v>880</v>
          </cell>
          <cell r="K268">
            <v>23760</v>
          </cell>
          <cell r="L268">
            <v>170</v>
          </cell>
          <cell r="M268">
            <v>4590</v>
          </cell>
        </row>
        <row r="269">
          <cell r="A269">
            <v>267</v>
          </cell>
          <cell r="B269" t="str">
            <v xml:space="preserve">          맹암거(지선)</v>
          </cell>
          <cell r="C269" t="str">
            <v>Φ150</v>
          </cell>
          <cell r="D269" t="str">
            <v>M</v>
          </cell>
          <cell r="E269">
            <v>45</v>
          </cell>
          <cell r="F269">
            <v>14970</v>
          </cell>
          <cell r="G269">
            <v>673650</v>
          </cell>
          <cell r="H269">
            <v>14170</v>
          </cell>
          <cell r="I269">
            <v>637650</v>
          </cell>
          <cell r="J269">
            <v>690</v>
          </cell>
          <cell r="K269">
            <v>31050</v>
          </cell>
          <cell r="L269">
            <v>110</v>
          </cell>
          <cell r="M269">
            <v>4950</v>
          </cell>
        </row>
        <row r="270">
          <cell r="A270">
            <v>268</v>
          </cell>
          <cell r="B270" t="str">
            <v xml:space="preserve">          오수맨홀</v>
          </cell>
          <cell r="C270" t="str">
            <v>Φ900M/M</v>
          </cell>
          <cell r="D270" t="str">
            <v>개소</v>
          </cell>
          <cell r="E270">
            <v>2</v>
          </cell>
          <cell r="F270">
            <v>276840</v>
          </cell>
          <cell r="G270">
            <v>553680</v>
          </cell>
          <cell r="H270">
            <v>192230</v>
          </cell>
          <cell r="I270">
            <v>384460</v>
          </cell>
          <cell r="J270">
            <v>84230</v>
          </cell>
          <cell r="K270">
            <v>168460</v>
          </cell>
          <cell r="L270">
            <v>380</v>
          </cell>
          <cell r="M270">
            <v>760</v>
          </cell>
        </row>
        <row r="271">
          <cell r="A271">
            <v>269</v>
          </cell>
          <cell r="B271" t="str">
            <v xml:space="preserve">          오수관부설 및 접합 : 인력</v>
          </cell>
          <cell r="C271" t="str">
            <v>Φ300M/M, 소켓식</v>
          </cell>
          <cell r="D271" t="str">
            <v>M</v>
          </cell>
          <cell r="E271">
            <v>57</v>
          </cell>
          <cell r="F271">
            <v>35590</v>
          </cell>
          <cell r="G271">
            <v>2028630</v>
          </cell>
          <cell r="H271">
            <v>8750</v>
          </cell>
          <cell r="I271">
            <v>498750</v>
          </cell>
          <cell r="J271">
            <v>25500</v>
          </cell>
          <cell r="K271">
            <v>1453500</v>
          </cell>
          <cell r="L271">
            <v>1340</v>
          </cell>
          <cell r="M271">
            <v>76380</v>
          </cell>
        </row>
        <row r="272">
          <cell r="A272">
            <v>270</v>
          </cell>
          <cell r="B272" t="str">
            <v xml:space="preserve">          퇴수관(PVC)</v>
          </cell>
          <cell r="C272" t="str">
            <v>Φ100</v>
          </cell>
          <cell r="D272" t="str">
            <v>M</v>
          </cell>
          <cell r="E272">
            <v>74</v>
          </cell>
          <cell r="F272">
            <v>2600</v>
          </cell>
          <cell r="G272">
            <v>192400</v>
          </cell>
          <cell r="H272">
            <v>1730</v>
          </cell>
          <cell r="I272">
            <v>128020</v>
          </cell>
          <cell r="J272">
            <v>600</v>
          </cell>
          <cell r="K272">
            <v>44400</v>
          </cell>
          <cell r="L272">
            <v>270</v>
          </cell>
          <cell r="M272">
            <v>19980</v>
          </cell>
        </row>
        <row r="273">
          <cell r="A273">
            <v>271</v>
          </cell>
          <cell r="B273" t="str">
            <v xml:space="preserve">          하수관수밀시험</v>
          </cell>
          <cell r="C273" t="str">
            <v>Φ300M/M</v>
          </cell>
          <cell r="D273" t="str">
            <v>개소</v>
          </cell>
          <cell r="E273">
            <v>1</v>
          </cell>
          <cell r="F273">
            <v>187010</v>
          </cell>
          <cell r="G273">
            <v>187010</v>
          </cell>
          <cell r="H273">
            <v>115670</v>
          </cell>
          <cell r="I273">
            <v>115670</v>
          </cell>
          <cell r="J273">
            <v>65990</v>
          </cell>
          <cell r="K273">
            <v>65990</v>
          </cell>
          <cell r="L273">
            <v>5350</v>
          </cell>
          <cell r="M273">
            <v>5350</v>
          </cell>
        </row>
        <row r="274">
          <cell r="A274">
            <v>272</v>
          </cell>
          <cell r="B274" t="str">
            <v xml:space="preserve">          하수관로CCTV조사공</v>
          </cell>
          <cell r="C274" t="str">
            <v>신설</v>
          </cell>
          <cell r="D274" t="str">
            <v>M</v>
          </cell>
          <cell r="E274">
            <v>1192</v>
          </cell>
          <cell r="F274">
            <v>1900</v>
          </cell>
          <cell r="G274">
            <v>2264800</v>
          </cell>
          <cell r="H274">
            <v>80</v>
          </cell>
          <cell r="I274">
            <v>95360</v>
          </cell>
          <cell r="J274">
            <v>1170</v>
          </cell>
          <cell r="K274">
            <v>1394640</v>
          </cell>
          <cell r="L274">
            <v>650</v>
          </cell>
          <cell r="M274">
            <v>774800</v>
          </cell>
        </row>
        <row r="275">
          <cell r="A275">
            <v>273</v>
          </cell>
          <cell r="B275" t="str">
            <v xml:space="preserve">       1.4.3 포장공</v>
          </cell>
          <cell r="G275">
            <v>146414370</v>
          </cell>
          <cell r="H275">
            <v>0</v>
          </cell>
          <cell r="I275">
            <v>86135040</v>
          </cell>
          <cell r="J275">
            <v>0</v>
          </cell>
          <cell r="K275">
            <v>58081180</v>
          </cell>
          <cell r="L275">
            <v>0</v>
          </cell>
          <cell r="M275">
            <v>2198150</v>
          </cell>
        </row>
        <row r="276">
          <cell r="A276">
            <v>274</v>
          </cell>
          <cell r="B276" t="str">
            <v xml:space="preserve">          소형고압블럭포장</v>
          </cell>
          <cell r="C276" t="str">
            <v>회 색, T=60</v>
          </cell>
          <cell r="D276" t="str">
            <v>M2</v>
          </cell>
          <cell r="E276">
            <v>2809</v>
          </cell>
          <cell r="F276">
            <v>6370</v>
          </cell>
          <cell r="G276">
            <v>17893330</v>
          </cell>
          <cell r="H276">
            <v>1950</v>
          </cell>
          <cell r="I276">
            <v>5477550</v>
          </cell>
          <cell r="J276">
            <v>4330</v>
          </cell>
          <cell r="K276">
            <v>12162970</v>
          </cell>
          <cell r="L276">
            <v>90</v>
          </cell>
          <cell r="M276">
            <v>252810</v>
          </cell>
        </row>
        <row r="277">
          <cell r="A277">
            <v>275</v>
          </cell>
          <cell r="B277" t="str">
            <v xml:space="preserve">          소형고압블럭포장</v>
          </cell>
          <cell r="C277" t="str">
            <v>적 색, T=60</v>
          </cell>
          <cell r="D277" t="str">
            <v>M2</v>
          </cell>
          <cell r="E277">
            <v>4666</v>
          </cell>
          <cell r="F277">
            <v>6370</v>
          </cell>
          <cell r="G277">
            <v>29722420</v>
          </cell>
          <cell r="H277">
            <v>1950</v>
          </cell>
          <cell r="I277">
            <v>9098700</v>
          </cell>
          <cell r="J277">
            <v>4330</v>
          </cell>
          <cell r="K277">
            <v>20203780</v>
          </cell>
          <cell r="L277">
            <v>90</v>
          </cell>
          <cell r="M277">
            <v>419940</v>
          </cell>
        </row>
        <row r="278">
          <cell r="A278">
            <v>276</v>
          </cell>
          <cell r="B278" t="str">
            <v xml:space="preserve">          소형고압블럭포장</v>
          </cell>
          <cell r="C278" t="str">
            <v>회 색, T=80</v>
          </cell>
          <cell r="D278" t="str">
            <v>M2</v>
          </cell>
          <cell r="E278">
            <v>915</v>
          </cell>
          <cell r="F278">
            <v>7820</v>
          </cell>
          <cell r="G278">
            <v>7155300</v>
          </cell>
          <cell r="H278">
            <v>3200</v>
          </cell>
          <cell r="I278">
            <v>2928000</v>
          </cell>
          <cell r="J278">
            <v>4470</v>
          </cell>
          <cell r="K278">
            <v>4090050</v>
          </cell>
          <cell r="L278">
            <v>150</v>
          </cell>
          <cell r="M278">
            <v>137250</v>
          </cell>
        </row>
        <row r="279">
          <cell r="A279">
            <v>277</v>
          </cell>
          <cell r="B279" t="str">
            <v xml:space="preserve">          세립도투수콘포장</v>
          </cell>
          <cell r="C279" t="str">
            <v>적 색, T=70</v>
          </cell>
          <cell r="D279" t="str">
            <v>M2</v>
          </cell>
          <cell r="E279">
            <v>3001</v>
          </cell>
          <cell r="F279">
            <v>10730</v>
          </cell>
          <cell r="G279">
            <v>32200730</v>
          </cell>
          <cell r="H279">
            <v>9500</v>
          </cell>
          <cell r="I279">
            <v>28509500</v>
          </cell>
          <cell r="J279">
            <v>990</v>
          </cell>
          <cell r="K279">
            <v>2970990</v>
          </cell>
          <cell r="L279">
            <v>240</v>
          </cell>
          <cell r="M279">
            <v>720240</v>
          </cell>
        </row>
        <row r="280">
          <cell r="A280">
            <v>278</v>
          </cell>
          <cell r="B280" t="str">
            <v xml:space="preserve">          세립도투수콘포장</v>
          </cell>
          <cell r="C280" t="str">
            <v>흑 색, T=70</v>
          </cell>
          <cell r="D280" t="str">
            <v>M2</v>
          </cell>
          <cell r="E280">
            <v>2402</v>
          </cell>
          <cell r="F280">
            <v>12000</v>
          </cell>
          <cell r="G280">
            <v>28824000</v>
          </cell>
          <cell r="H280">
            <v>10780</v>
          </cell>
          <cell r="I280">
            <v>25893560</v>
          </cell>
          <cell r="J280">
            <v>980</v>
          </cell>
          <cell r="K280">
            <v>2353960</v>
          </cell>
          <cell r="L280">
            <v>240</v>
          </cell>
          <cell r="M280">
            <v>576480</v>
          </cell>
        </row>
        <row r="281">
          <cell r="A281">
            <v>279</v>
          </cell>
          <cell r="B281" t="str">
            <v xml:space="preserve">          철평석포장(B형)</v>
          </cell>
          <cell r="C281" t="str">
            <v>T=50MM</v>
          </cell>
          <cell r="D281" t="str">
            <v>M2</v>
          </cell>
          <cell r="E281">
            <v>53</v>
          </cell>
          <cell r="F281">
            <v>55330</v>
          </cell>
          <cell r="G281">
            <v>2932490</v>
          </cell>
          <cell r="H281">
            <v>47180</v>
          </cell>
          <cell r="I281">
            <v>2500540</v>
          </cell>
          <cell r="J281">
            <v>7900</v>
          </cell>
          <cell r="K281">
            <v>418700</v>
          </cell>
          <cell r="L281">
            <v>250</v>
          </cell>
          <cell r="M281">
            <v>13250</v>
          </cell>
        </row>
        <row r="282">
          <cell r="A282">
            <v>280</v>
          </cell>
          <cell r="B282" t="str">
            <v xml:space="preserve">          모래포설</v>
          </cell>
          <cell r="C282" t="str">
            <v>T=300MM</v>
          </cell>
          <cell r="D282" t="str">
            <v>M2</v>
          </cell>
          <cell r="E282">
            <v>339</v>
          </cell>
          <cell r="F282">
            <v>4620</v>
          </cell>
          <cell r="G282">
            <v>1566180</v>
          </cell>
          <cell r="H282">
            <v>3460</v>
          </cell>
          <cell r="I282">
            <v>1172940</v>
          </cell>
          <cell r="J282">
            <v>1070</v>
          </cell>
          <cell r="K282">
            <v>362730</v>
          </cell>
          <cell r="L282">
            <v>90</v>
          </cell>
          <cell r="M282">
            <v>30510</v>
          </cell>
        </row>
        <row r="283">
          <cell r="A283">
            <v>281</v>
          </cell>
          <cell r="B283" t="str">
            <v xml:space="preserve">          녹지경계블럭</v>
          </cell>
          <cell r="C283" t="str">
            <v>190*160*100</v>
          </cell>
          <cell r="D283" t="str">
            <v>M</v>
          </cell>
          <cell r="E283">
            <v>1077</v>
          </cell>
          <cell r="F283">
            <v>8380</v>
          </cell>
          <cell r="G283">
            <v>9025260</v>
          </cell>
          <cell r="H283">
            <v>1810</v>
          </cell>
          <cell r="I283">
            <v>1949370</v>
          </cell>
          <cell r="J283">
            <v>6550</v>
          </cell>
          <cell r="K283">
            <v>7054350</v>
          </cell>
          <cell r="L283">
            <v>20</v>
          </cell>
          <cell r="M283">
            <v>21540</v>
          </cell>
        </row>
        <row r="284">
          <cell r="A284">
            <v>282</v>
          </cell>
          <cell r="B284" t="str">
            <v xml:space="preserve">          보차도경계석(직선)</v>
          </cell>
          <cell r="C284" t="str">
            <v>180*205*250*1000</v>
          </cell>
          <cell r="D284" t="str">
            <v>M</v>
          </cell>
          <cell r="E284">
            <v>718</v>
          </cell>
          <cell r="F284">
            <v>13890</v>
          </cell>
          <cell r="G284">
            <v>9973020</v>
          </cell>
          <cell r="H284">
            <v>6040</v>
          </cell>
          <cell r="I284">
            <v>4336720</v>
          </cell>
          <cell r="J284">
            <v>7820</v>
          </cell>
          <cell r="K284">
            <v>5614760</v>
          </cell>
          <cell r="L284">
            <v>30</v>
          </cell>
          <cell r="M284">
            <v>21540</v>
          </cell>
        </row>
        <row r="285">
          <cell r="A285">
            <v>283</v>
          </cell>
          <cell r="B285" t="str">
            <v xml:space="preserve">          보차도경계석(곡선)</v>
          </cell>
          <cell r="C285" t="str">
            <v>180*205*250*1000</v>
          </cell>
          <cell r="D285" t="str">
            <v>M</v>
          </cell>
          <cell r="E285">
            <v>153</v>
          </cell>
          <cell r="F285">
            <v>13890</v>
          </cell>
          <cell r="G285">
            <v>2125170</v>
          </cell>
          <cell r="H285">
            <v>6040</v>
          </cell>
          <cell r="I285">
            <v>924120</v>
          </cell>
          <cell r="J285">
            <v>7820</v>
          </cell>
          <cell r="K285">
            <v>1196460</v>
          </cell>
          <cell r="L285">
            <v>30</v>
          </cell>
          <cell r="M285">
            <v>4590</v>
          </cell>
        </row>
        <row r="286">
          <cell r="A286">
            <v>284</v>
          </cell>
          <cell r="B286" t="str">
            <v xml:space="preserve">          재료분리경계석(A형직선)/곡선)</v>
          </cell>
          <cell r="C286" t="str">
            <v>180*205*250*1000</v>
          </cell>
          <cell r="D286" t="str">
            <v>M</v>
          </cell>
          <cell r="E286">
            <v>78</v>
          </cell>
          <cell r="F286">
            <v>15440</v>
          </cell>
          <cell r="G286">
            <v>1204320</v>
          </cell>
          <cell r="H286">
            <v>6180</v>
          </cell>
          <cell r="I286">
            <v>482040</v>
          </cell>
          <cell r="J286">
            <v>9260</v>
          </cell>
          <cell r="K286">
            <v>722280</v>
          </cell>
          <cell r="L286">
            <v>0</v>
          </cell>
          <cell r="M286">
            <v>0</v>
          </cell>
        </row>
        <row r="287">
          <cell r="A287">
            <v>285</v>
          </cell>
          <cell r="B287" t="str">
            <v xml:space="preserve">          재료분리경계석(B형직선)</v>
          </cell>
          <cell r="C287" t="str">
            <v>120*120*1000</v>
          </cell>
          <cell r="D287" t="str">
            <v>M</v>
          </cell>
          <cell r="E287">
            <v>135</v>
          </cell>
          <cell r="F287">
            <v>28090</v>
          </cell>
          <cell r="G287">
            <v>3792150</v>
          </cell>
          <cell r="H287">
            <v>21200</v>
          </cell>
          <cell r="I287">
            <v>2862000</v>
          </cell>
          <cell r="J287">
            <v>6890</v>
          </cell>
          <cell r="K287">
            <v>930150</v>
          </cell>
          <cell r="L287">
            <v>0</v>
          </cell>
          <cell r="M287">
            <v>0</v>
          </cell>
        </row>
        <row r="288">
          <cell r="A288">
            <v>286</v>
          </cell>
          <cell r="B288" t="str">
            <v xml:space="preserve">       1.4.4 상수공</v>
          </cell>
          <cell r="G288">
            <v>1284280</v>
          </cell>
          <cell r="H288">
            <v>0</v>
          </cell>
          <cell r="I288">
            <v>691660</v>
          </cell>
          <cell r="J288">
            <v>0</v>
          </cell>
          <cell r="K288">
            <v>500610</v>
          </cell>
          <cell r="L288">
            <v>0</v>
          </cell>
          <cell r="M288">
            <v>92010</v>
          </cell>
        </row>
        <row r="289">
          <cell r="A289">
            <v>287</v>
          </cell>
          <cell r="B289" t="str">
            <v xml:space="preserve">          PE관접합및부설</v>
          </cell>
          <cell r="C289" t="str">
            <v>관경Φ25MM</v>
          </cell>
          <cell r="D289" t="str">
            <v>M</v>
          </cell>
          <cell r="E289">
            <v>94</v>
          </cell>
          <cell r="F289">
            <v>3940</v>
          </cell>
          <cell r="G289">
            <v>370360</v>
          </cell>
          <cell r="H289">
            <v>1810</v>
          </cell>
          <cell r="I289">
            <v>170140</v>
          </cell>
          <cell r="J289">
            <v>1750</v>
          </cell>
          <cell r="K289">
            <v>164500</v>
          </cell>
          <cell r="L289">
            <v>380</v>
          </cell>
          <cell r="M289">
            <v>35720</v>
          </cell>
        </row>
        <row r="290">
          <cell r="A290">
            <v>288</v>
          </cell>
          <cell r="B290" t="str">
            <v xml:space="preserve">          PE관접합및부설</v>
          </cell>
          <cell r="C290" t="str">
            <v>관경Φ50MM</v>
          </cell>
          <cell r="D290" t="str">
            <v>M</v>
          </cell>
          <cell r="E290">
            <v>119</v>
          </cell>
          <cell r="F290">
            <v>5970</v>
          </cell>
          <cell r="G290">
            <v>710430</v>
          </cell>
          <cell r="H290">
            <v>3100</v>
          </cell>
          <cell r="I290">
            <v>368900</v>
          </cell>
          <cell r="J290">
            <v>2410</v>
          </cell>
          <cell r="K290">
            <v>286790</v>
          </cell>
          <cell r="L290">
            <v>460</v>
          </cell>
          <cell r="M290">
            <v>54740</v>
          </cell>
        </row>
        <row r="291">
          <cell r="A291">
            <v>289</v>
          </cell>
          <cell r="B291" t="str">
            <v xml:space="preserve">          새들접합</v>
          </cell>
          <cell r="C291" t="str">
            <v>관경Φ100*50MM</v>
          </cell>
          <cell r="D291" t="str">
            <v>개소</v>
          </cell>
          <cell r="E291">
            <v>1</v>
          </cell>
          <cell r="F291">
            <v>13380</v>
          </cell>
          <cell r="G291">
            <v>13380</v>
          </cell>
          <cell r="H291">
            <v>10410</v>
          </cell>
          <cell r="I291">
            <v>10410</v>
          </cell>
          <cell r="J291">
            <v>2970</v>
          </cell>
          <cell r="K291">
            <v>2970</v>
          </cell>
          <cell r="L291">
            <v>0</v>
          </cell>
        </row>
        <row r="292">
          <cell r="A292">
            <v>290</v>
          </cell>
          <cell r="B292" t="str">
            <v xml:space="preserve">          T자관접합및부설</v>
          </cell>
          <cell r="C292" t="str">
            <v>관경Φ50*25MM</v>
          </cell>
          <cell r="D292" t="str">
            <v>개소</v>
          </cell>
          <cell r="E292">
            <v>1</v>
          </cell>
          <cell r="F292">
            <v>16230</v>
          </cell>
          <cell r="G292">
            <v>16230</v>
          </cell>
          <cell r="H292">
            <v>9960</v>
          </cell>
          <cell r="I292">
            <v>9960</v>
          </cell>
          <cell r="J292">
            <v>5700</v>
          </cell>
          <cell r="K292">
            <v>5700</v>
          </cell>
          <cell r="L292">
            <v>570</v>
          </cell>
          <cell r="M292">
            <v>570</v>
          </cell>
        </row>
        <row r="293">
          <cell r="A293">
            <v>291</v>
          </cell>
          <cell r="B293" t="str">
            <v xml:space="preserve">          엘보관접합및부설</v>
          </cell>
          <cell r="C293" t="str">
            <v>관경Φ50*90도</v>
          </cell>
          <cell r="D293" t="str">
            <v>개소</v>
          </cell>
          <cell r="E293">
            <v>1</v>
          </cell>
          <cell r="F293">
            <v>16520</v>
          </cell>
          <cell r="G293">
            <v>16520</v>
          </cell>
          <cell r="H293">
            <v>6040</v>
          </cell>
          <cell r="I293">
            <v>6040</v>
          </cell>
          <cell r="J293">
            <v>9500</v>
          </cell>
          <cell r="K293">
            <v>9500</v>
          </cell>
          <cell r="L293">
            <v>980</v>
          </cell>
          <cell r="M293">
            <v>980</v>
          </cell>
        </row>
        <row r="294">
          <cell r="A294">
            <v>292</v>
          </cell>
          <cell r="B294" t="str">
            <v xml:space="preserve">          T/F접합</v>
          </cell>
          <cell r="C294" t="str">
            <v>관경Φ25MM</v>
          </cell>
          <cell r="D294" t="str">
            <v>개소</v>
          </cell>
          <cell r="E294">
            <v>2</v>
          </cell>
          <cell r="F294">
            <v>9280</v>
          </cell>
          <cell r="G294">
            <v>18560</v>
          </cell>
          <cell r="H294">
            <v>6310</v>
          </cell>
          <cell r="I294">
            <v>12620</v>
          </cell>
          <cell r="J294">
            <v>2970</v>
          </cell>
          <cell r="K294">
            <v>5940</v>
          </cell>
          <cell r="L294">
            <v>0</v>
          </cell>
        </row>
        <row r="295">
          <cell r="A295">
            <v>293</v>
          </cell>
          <cell r="B295" t="str">
            <v xml:space="preserve">          밸브접합</v>
          </cell>
          <cell r="C295" t="str">
            <v>관경Φ15-50MM</v>
          </cell>
          <cell r="D295" t="str">
            <v>개소</v>
          </cell>
          <cell r="E295">
            <v>1</v>
          </cell>
          <cell r="F295">
            <v>7300</v>
          </cell>
          <cell r="G295">
            <v>7300</v>
          </cell>
          <cell r="H295">
            <v>4330</v>
          </cell>
          <cell r="I295">
            <v>4330</v>
          </cell>
          <cell r="J295">
            <v>2970</v>
          </cell>
          <cell r="K295">
            <v>2970</v>
          </cell>
          <cell r="L295">
            <v>0</v>
          </cell>
        </row>
        <row r="296">
          <cell r="A296">
            <v>294</v>
          </cell>
          <cell r="B296" t="str">
            <v xml:space="preserve">          제수변보호통</v>
          </cell>
          <cell r="C296" t="str">
            <v>관경Φ80-200MM</v>
          </cell>
          <cell r="D296" t="str">
            <v>개소</v>
          </cell>
          <cell r="E296">
            <v>1</v>
          </cell>
          <cell r="F296">
            <v>131500</v>
          </cell>
          <cell r="G296">
            <v>131500</v>
          </cell>
          <cell r="H296">
            <v>109260</v>
          </cell>
          <cell r="I296">
            <v>109260</v>
          </cell>
          <cell r="J296">
            <v>22240</v>
          </cell>
          <cell r="K296">
            <v>22240</v>
          </cell>
          <cell r="L296">
            <v>0</v>
          </cell>
        </row>
        <row r="297">
          <cell r="A297">
            <v>295</v>
          </cell>
          <cell r="B297" t="str">
            <v xml:space="preserve">       1.4.5 식재공</v>
          </cell>
          <cell r="G297">
            <v>118667800</v>
          </cell>
          <cell r="H297">
            <v>0</v>
          </cell>
          <cell r="I297">
            <v>44736300</v>
          </cell>
          <cell r="J297">
            <v>0</v>
          </cell>
          <cell r="K297">
            <v>73931500</v>
          </cell>
          <cell r="L297">
            <v>0</v>
          </cell>
        </row>
        <row r="298">
          <cell r="A298">
            <v>296</v>
          </cell>
          <cell r="B298" t="str">
            <v xml:space="preserve">          해송(A형)</v>
          </cell>
          <cell r="C298" t="str">
            <v>H2.5*W0.8</v>
          </cell>
          <cell r="D298" t="str">
            <v>주</v>
          </cell>
          <cell r="E298">
            <v>165</v>
          </cell>
          <cell r="F298">
            <v>35640</v>
          </cell>
          <cell r="G298">
            <v>5880600</v>
          </cell>
          <cell r="H298">
            <v>24890</v>
          </cell>
          <cell r="I298">
            <v>4106850</v>
          </cell>
          <cell r="J298">
            <v>10750</v>
          </cell>
          <cell r="K298">
            <v>1773750</v>
          </cell>
          <cell r="L298">
            <v>0</v>
          </cell>
        </row>
        <row r="299">
          <cell r="A299">
            <v>297</v>
          </cell>
          <cell r="B299" t="str">
            <v xml:space="preserve">          회화나무</v>
          </cell>
          <cell r="C299" t="str">
            <v>H3.5*R8</v>
          </cell>
          <cell r="D299" t="str">
            <v>주</v>
          </cell>
          <cell r="E299">
            <v>34</v>
          </cell>
          <cell r="F299">
            <v>84430</v>
          </cell>
          <cell r="G299">
            <v>2870620</v>
          </cell>
          <cell r="H299">
            <v>60150</v>
          </cell>
          <cell r="I299">
            <v>2045100</v>
          </cell>
          <cell r="J299">
            <v>24280</v>
          </cell>
          <cell r="K299">
            <v>825520</v>
          </cell>
          <cell r="L299">
            <v>0</v>
          </cell>
        </row>
        <row r="300">
          <cell r="A300">
            <v>298</v>
          </cell>
          <cell r="B300" t="str">
            <v xml:space="preserve">          왕벗나무</v>
          </cell>
          <cell r="C300" t="str">
            <v>H3.0*B6</v>
          </cell>
          <cell r="D300" t="str">
            <v>주</v>
          </cell>
          <cell r="E300">
            <v>14</v>
          </cell>
          <cell r="F300">
            <v>71340</v>
          </cell>
          <cell r="G300">
            <v>998760</v>
          </cell>
          <cell r="H300">
            <v>50350</v>
          </cell>
          <cell r="I300">
            <v>704900</v>
          </cell>
          <cell r="J300">
            <v>20990</v>
          </cell>
          <cell r="K300">
            <v>293860</v>
          </cell>
          <cell r="L300">
            <v>0</v>
          </cell>
        </row>
        <row r="301">
          <cell r="A301">
            <v>299</v>
          </cell>
          <cell r="B301" t="str">
            <v xml:space="preserve">          느릅나무(A형)</v>
          </cell>
          <cell r="C301" t="str">
            <v>H4.0*R10</v>
          </cell>
          <cell r="D301" t="str">
            <v>주</v>
          </cell>
          <cell r="E301">
            <v>31</v>
          </cell>
          <cell r="F301">
            <v>119420</v>
          </cell>
          <cell r="G301">
            <v>3702020</v>
          </cell>
          <cell r="H301">
            <v>86050</v>
          </cell>
          <cell r="I301">
            <v>2667550</v>
          </cell>
          <cell r="J301">
            <v>33370</v>
          </cell>
          <cell r="K301">
            <v>1034470</v>
          </cell>
          <cell r="L301">
            <v>0</v>
          </cell>
        </row>
        <row r="302">
          <cell r="A302">
            <v>300</v>
          </cell>
          <cell r="B302" t="str">
            <v xml:space="preserve">          이팝나무</v>
          </cell>
          <cell r="C302" t="str">
            <v>H3.0*R8</v>
          </cell>
          <cell r="D302" t="str">
            <v>주</v>
          </cell>
          <cell r="E302">
            <v>8</v>
          </cell>
          <cell r="F302">
            <v>91290</v>
          </cell>
          <cell r="G302">
            <v>730320</v>
          </cell>
          <cell r="H302">
            <v>67010</v>
          </cell>
          <cell r="I302">
            <v>536080</v>
          </cell>
          <cell r="J302">
            <v>24280</v>
          </cell>
          <cell r="K302">
            <v>194240</v>
          </cell>
          <cell r="L302">
            <v>0</v>
          </cell>
        </row>
        <row r="303">
          <cell r="A303">
            <v>301</v>
          </cell>
          <cell r="B303" t="str">
            <v xml:space="preserve">          마가목</v>
          </cell>
          <cell r="C303" t="str">
            <v>H2.5*R5</v>
          </cell>
          <cell r="D303" t="str">
            <v>주</v>
          </cell>
          <cell r="E303">
            <v>3</v>
          </cell>
          <cell r="F303">
            <v>46680</v>
          </cell>
          <cell r="G303">
            <v>140040</v>
          </cell>
          <cell r="H303">
            <v>35560</v>
          </cell>
          <cell r="I303">
            <v>106680</v>
          </cell>
          <cell r="J303">
            <v>11120</v>
          </cell>
          <cell r="K303">
            <v>33360</v>
          </cell>
          <cell r="L303">
            <v>0</v>
          </cell>
        </row>
        <row r="304">
          <cell r="A304">
            <v>302</v>
          </cell>
          <cell r="B304" t="str">
            <v xml:space="preserve">          영산홍</v>
          </cell>
          <cell r="C304" t="str">
            <v>H0.4*W0.5</v>
          </cell>
          <cell r="D304" t="str">
            <v>주</v>
          </cell>
          <cell r="E304">
            <v>1060</v>
          </cell>
          <cell r="F304">
            <v>5340</v>
          </cell>
          <cell r="G304">
            <v>5660400</v>
          </cell>
          <cell r="H304">
            <v>3310</v>
          </cell>
          <cell r="I304">
            <v>3508600</v>
          </cell>
          <cell r="J304">
            <v>2030</v>
          </cell>
          <cell r="K304">
            <v>2151800</v>
          </cell>
          <cell r="L304">
            <v>0</v>
          </cell>
        </row>
        <row r="305">
          <cell r="A305">
            <v>303</v>
          </cell>
          <cell r="B305" t="str">
            <v xml:space="preserve">          박태기나무</v>
          </cell>
          <cell r="C305" t="str">
            <v>H1.0*W0.3</v>
          </cell>
          <cell r="D305" t="str">
            <v>주</v>
          </cell>
          <cell r="E305">
            <v>200</v>
          </cell>
          <cell r="F305">
            <v>6100</v>
          </cell>
          <cell r="G305">
            <v>1220000</v>
          </cell>
          <cell r="H305">
            <v>2820</v>
          </cell>
          <cell r="I305">
            <v>564000</v>
          </cell>
          <cell r="J305">
            <v>3280</v>
          </cell>
          <cell r="K305">
            <v>656000</v>
          </cell>
          <cell r="L305">
            <v>0</v>
          </cell>
        </row>
        <row r="306">
          <cell r="A306">
            <v>304</v>
          </cell>
          <cell r="B306" t="str">
            <v xml:space="preserve">          개나리</v>
          </cell>
          <cell r="C306" t="str">
            <v>H1.2*W0.6*5가지</v>
          </cell>
          <cell r="D306" t="str">
            <v>주</v>
          </cell>
          <cell r="E306">
            <v>800</v>
          </cell>
          <cell r="F306">
            <v>7330</v>
          </cell>
          <cell r="G306">
            <v>5864000</v>
          </cell>
          <cell r="H306">
            <v>1530</v>
          </cell>
          <cell r="I306">
            <v>1224000</v>
          </cell>
          <cell r="J306">
            <v>5800</v>
          </cell>
          <cell r="K306">
            <v>4640000</v>
          </cell>
          <cell r="L306">
            <v>0</v>
          </cell>
        </row>
        <row r="307">
          <cell r="A307">
            <v>305</v>
          </cell>
          <cell r="B307" t="str">
            <v xml:space="preserve">          자산홍</v>
          </cell>
          <cell r="C307" t="str">
            <v>H0.4*W0.4</v>
          </cell>
          <cell r="D307" t="str">
            <v>주</v>
          </cell>
          <cell r="E307">
            <v>1250</v>
          </cell>
          <cell r="F307">
            <v>4450</v>
          </cell>
          <cell r="G307">
            <v>5562500</v>
          </cell>
          <cell r="H307">
            <v>2420</v>
          </cell>
          <cell r="I307">
            <v>3025000</v>
          </cell>
          <cell r="J307">
            <v>2030</v>
          </cell>
          <cell r="K307">
            <v>2537500</v>
          </cell>
          <cell r="L307">
            <v>0</v>
          </cell>
        </row>
        <row r="308">
          <cell r="A308">
            <v>306</v>
          </cell>
          <cell r="B308" t="str">
            <v xml:space="preserve">          좀작살나무</v>
          </cell>
          <cell r="C308" t="str">
            <v>H1.2*W0.4</v>
          </cell>
          <cell r="D308" t="str">
            <v>주</v>
          </cell>
          <cell r="E308">
            <v>600</v>
          </cell>
          <cell r="F308">
            <v>8030</v>
          </cell>
          <cell r="G308">
            <v>4818000</v>
          </cell>
          <cell r="H308">
            <v>2230</v>
          </cell>
          <cell r="I308">
            <v>1338000</v>
          </cell>
          <cell r="J308">
            <v>5800</v>
          </cell>
          <cell r="K308">
            <v>3480000</v>
          </cell>
          <cell r="L308">
            <v>0</v>
          </cell>
        </row>
        <row r="309">
          <cell r="A309">
            <v>307</v>
          </cell>
          <cell r="B309" t="str">
            <v xml:space="preserve">          명자나무</v>
          </cell>
          <cell r="C309" t="str">
            <v>H1.0*W0.6</v>
          </cell>
          <cell r="D309" t="str">
            <v>주</v>
          </cell>
          <cell r="E309">
            <v>120</v>
          </cell>
          <cell r="F309">
            <v>7660</v>
          </cell>
          <cell r="G309">
            <v>919200</v>
          </cell>
          <cell r="H309">
            <v>4380</v>
          </cell>
          <cell r="I309">
            <v>525600</v>
          </cell>
          <cell r="J309">
            <v>3280</v>
          </cell>
          <cell r="K309">
            <v>393600</v>
          </cell>
          <cell r="L309">
            <v>0</v>
          </cell>
        </row>
        <row r="310">
          <cell r="A310">
            <v>308</v>
          </cell>
          <cell r="B310" t="str">
            <v xml:space="preserve">          산철쭉</v>
          </cell>
          <cell r="C310" t="str">
            <v>H0.4*W0.5</v>
          </cell>
          <cell r="D310" t="str">
            <v>주</v>
          </cell>
          <cell r="E310">
            <v>200</v>
          </cell>
          <cell r="F310">
            <v>4650</v>
          </cell>
          <cell r="G310">
            <v>930000</v>
          </cell>
          <cell r="H310">
            <v>2620</v>
          </cell>
          <cell r="I310">
            <v>524000</v>
          </cell>
          <cell r="J310">
            <v>2030</v>
          </cell>
          <cell r="K310">
            <v>406000</v>
          </cell>
          <cell r="L310">
            <v>0</v>
          </cell>
        </row>
        <row r="311">
          <cell r="A311">
            <v>309</v>
          </cell>
          <cell r="B311" t="str">
            <v xml:space="preserve">          백철쭉</v>
          </cell>
          <cell r="C311" t="str">
            <v>H0.4*W0.5</v>
          </cell>
          <cell r="D311" t="str">
            <v>주</v>
          </cell>
          <cell r="E311">
            <v>200</v>
          </cell>
          <cell r="F311">
            <v>5730</v>
          </cell>
          <cell r="G311">
            <v>1146000</v>
          </cell>
          <cell r="H311">
            <v>3700</v>
          </cell>
          <cell r="I311">
            <v>740000</v>
          </cell>
          <cell r="J311">
            <v>2030</v>
          </cell>
          <cell r="K311">
            <v>406000</v>
          </cell>
          <cell r="L311">
            <v>0</v>
          </cell>
        </row>
        <row r="312">
          <cell r="A312">
            <v>310</v>
          </cell>
          <cell r="B312" t="str">
            <v xml:space="preserve">          말발도리</v>
          </cell>
          <cell r="C312" t="str">
            <v>H1.2*W0.4</v>
          </cell>
          <cell r="D312" t="str">
            <v>주</v>
          </cell>
          <cell r="E312">
            <v>370</v>
          </cell>
          <cell r="F312">
            <v>8030</v>
          </cell>
          <cell r="G312">
            <v>2971100</v>
          </cell>
          <cell r="H312">
            <v>2230</v>
          </cell>
          <cell r="I312">
            <v>825100</v>
          </cell>
          <cell r="J312">
            <v>5800</v>
          </cell>
          <cell r="K312">
            <v>2146000</v>
          </cell>
          <cell r="L312">
            <v>0</v>
          </cell>
        </row>
        <row r="313">
          <cell r="A313">
            <v>311</v>
          </cell>
          <cell r="B313" t="str">
            <v xml:space="preserve">          줄  떼</v>
          </cell>
          <cell r="C313" t="str">
            <v>1/3</v>
          </cell>
          <cell r="D313" t="str">
            <v>M2</v>
          </cell>
          <cell r="E313">
            <v>20369</v>
          </cell>
          <cell r="F313">
            <v>3560</v>
          </cell>
          <cell r="G313">
            <v>72513640</v>
          </cell>
          <cell r="H313">
            <v>960</v>
          </cell>
          <cell r="I313">
            <v>19554240</v>
          </cell>
          <cell r="J313">
            <v>2600</v>
          </cell>
          <cell r="K313">
            <v>52959400</v>
          </cell>
          <cell r="L313">
            <v>0</v>
          </cell>
        </row>
        <row r="314">
          <cell r="A314">
            <v>312</v>
          </cell>
          <cell r="B314" t="str">
            <v xml:space="preserve">          야생화+복합양잔디</v>
          </cell>
          <cell r="C314" t="str">
            <v>32종복합</v>
          </cell>
          <cell r="D314" t="str">
            <v>M2</v>
          </cell>
          <cell r="E314">
            <v>965</v>
          </cell>
          <cell r="F314">
            <v>2840</v>
          </cell>
          <cell r="G314">
            <v>2740600</v>
          </cell>
          <cell r="H314">
            <v>2840</v>
          </cell>
          <cell r="I314">
            <v>2740600</v>
          </cell>
          <cell r="J314">
            <v>0</v>
          </cell>
          <cell r="L314">
            <v>0</v>
          </cell>
        </row>
        <row r="315">
          <cell r="A315">
            <v>313</v>
          </cell>
          <cell r="B315" t="str">
            <v xml:space="preserve">       1.4.6 이식공</v>
          </cell>
          <cell r="G315">
            <v>25766910</v>
          </cell>
          <cell r="H315">
            <v>0</v>
          </cell>
          <cell r="I315">
            <v>4989790</v>
          </cell>
          <cell r="J315">
            <v>0</v>
          </cell>
          <cell r="K315">
            <v>20754050</v>
          </cell>
          <cell r="L315">
            <v>0</v>
          </cell>
          <cell r="M315">
            <v>23070</v>
          </cell>
        </row>
        <row r="316">
          <cell r="A316">
            <v>314</v>
          </cell>
          <cell r="B316" t="str">
            <v xml:space="preserve">          수목이식(잣나무)</v>
          </cell>
          <cell r="C316" t="str">
            <v>H2.5*W1.0,L0.5KM</v>
          </cell>
          <cell r="D316" t="str">
            <v>주</v>
          </cell>
          <cell r="E316">
            <v>2</v>
          </cell>
          <cell r="F316">
            <v>21860</v>
          </cell>
          <cell r="G316">
            <v>43720</v>
          </cell>
          <cell r="H316">
            <v>4590</v>
          </cell>
          <cell r="I316">
            <v>9180</v>
          </cell>
          <cell r="J316">
            <v>17250</v>
          </cell>
          <cell r="K316">
            <v>34500</v>
          </cell>
          <cell r="L316">
            <v>20</v>
          </cell>
          <cell r="M316">
            <v>40</v>
          </cell>
        </row>
        <row r="317">
          <cell r="A317">
            <v>315</v>
          </cell>
          <cell r="B317" t="str">
            <v xml:space="preserve">          수목이식(조형가이즈까향)</v>
          </cell>
          <cell r="C317" t="str">
            <v>H3.0*W1.8,L0.5KM</v>
          </cell>
          <cell r="D317" t="str">
            <v>주</v>
          </cell>
          <cell r="E317">
            <v>30</v>
          </cell>
          <cell r="F317">
            <v>26420</v>
          </cell>
          <cell r="G317">
            <v>792600</v>
          </cell>
          <cell r="H317">
            <v>4880</v>
          </cell>
          <cell r="I317">
            <v>146400</v>
          </cell>
          <cell r="J317">
            <v>21510</v>
          </cell>
          <cell r="K317">
            <v>645300</v>
          </cell>
          <cell r="L317">
            <v>30</v>
          </cell>
          <cell r="M317">
            <v>900</v>
          </cell>
        </row>
        <row r="318">
          <cell r="A318">
            <v>316</v>
          </cell>
          <cell r="B318" t="str">
            <v xml:space="preserve">          수목이식(선형가이즈까향)</v>
          </cell>
          <cell r="C318" t="str">
            <v>H4.0*W1.2,L0.5KM</v>
          </cell>
          <cell r="D318" t="str">
            <v>주</v>
          </cell>
          <cell r="E318">
            <v>23</v>
          </cell>
          <cell r="F318">
            <v>59010</v>
          </cell>
          <cell r="G318">
            <v>1357230</v>
          </cell>
          <cell r="H318">
            <v>22640</v>
          </cell>
          <cell r="I318">
            <v>520720</v>
          </cell>
          <cell r="J318">
            <v>36000</v>
          </cell>
          <cell r="K318">
            <v>828000</v>
          </cell>
          <cell r="L318">
            <v>370</v>
          </cell>
          <cell r="M318">
            <v>8510</v>
          </cell>
        </row>
        <row r="319">
          <cell r="A319">
            <v>317</v>
          </cell>
          <cell r="B319" t="str">
            <v xml:space="preserve">          수목이식(선형가이즈까항)</v>
          </cell>
          <cell r="C319" t="str">
            <v>H2.5*W1.0,L0.5KM</v>
          </cell>
          <cell r="D319" t="str">
            <v>주</v>
          </cell>
          <cell r="E319">
            <v>5</v>
          </cell>
          <cell r="F319">
            <v>21860</v>
          </cell>
          <cell r="G319">
            <v>109300</v>
          </cell>
          <cell r="H319">
            <v>4590</v>
          </cell>
          <cell r="I319">
            <v>22950</v>
          </cell>
          <cell r="J319">
            <v>17250</v>
          </cell>
          <cell r="K319">
            <v>86250</v>
          </cell>
          <cell r="L319">
            <v>20</v>
          </cell>
          <cell r="M319">
            <v>100</v>
          </cell>
        </row>
        <row r="320">
          <cell r="A320">
            <v>318</v>
          </cell>
          <cell r="B320" t="str">
            <v xml:space="preserve">          수목이식(측백나무)</v>
          </cell>
          <cell r="C320" t="str">
            <v>H2.5*W0.8,L0.5KM</v>
          </cell>
          <cell r="D320" t="str">
            <v>주</v>
          </cell>
          <cell r="E320">
            <v>12</v>
          </cell>
          <cell r="F320">
            <v>21860</v>
          </cell>
          <cell r="G320">
            <v>262320</v>
          </cell>
          <cell r="H320">
            <v>4590</v>
          </cell>
          <cell r="I320">
            <v>55080</v>
          </cell>
          <cell r="J320">
            <v>17250</v>
          </cell>
          <cell r="K320">
            <v>207000</v>
          </cell>
          <cell r="L320">
            <v>20</v>
          </cell>
          <cell r="M320">
            <v>240</v>
          </cell>
        </row>
        <row r="321">
          <cell r="A321">
            <v>319</v>
          </cell>
          <cell r="B321" t="str">
            <v xml:space="preserve">          수목이식(버즘나무)</v>
          </cell>
          <cell r="C321" t="str">
            <v>H2.5*B3,L0.5KM</v>
          </cell>
          <cell r="D321" t="str">
            <v>주</v>
          </cell>
          <cell r="E321">
            <v>80</v>
          </cell>
          <cell r="F321">
            <v>21320</v>
          </cell>
          <cell r="G321">
            <v>1705600</v>
          </cell>
          <cell r="H321">
            <v>4460</v>
          </cell>
          <cell r="I321">
            <v>356800</v>
          </cell>
          <cell r="J321">
            <v>16860</v>
          </cell>
          <cell r="K321">
            <v>1348800</v>
          </cell>
          <cell r="L321">
            <v>0</v>
          </cell>
          <cell r="M321">
            <v>0</v>
          </cell>
        </row>
        <row r="322">
          <cell r="A322">
            <v>320</v>
          </cell>
          <cell r="B322" t="str">
            <v xml:space="preserve">          수목이식(버즘나무)</v>
          </cell>
          <cell r="C322" t="str">
            <v>H3.0*B6,L0.5KM</v>
          </cell>
          <cell r="D322" t="str">
            <v>주</v>
          </cell>
          <cell r="E322">
            <v>50</v>
          </cell>
          <cell r="F322">
            <v>42510</v>
          </cell>
          <cell r="G322">
            <v>2125500</v>
          </cell>
          <cell r="H322">
            <v>6370</v>
          </cell>
          <cell r="I322">
            <v>318500</v>
          </cell>
          <cell r="J322">
            <v>36120</v>
          </cell>
          <cell r="K322">
            <v>1806000</v>
          </cell>
          <cell r="L322">
            <v>20</v>
          </cell>
          <cell r="M322">
            <v>1000</v>
          </cell>
        </row>
        <row r="323">
          <cell r="A323">
            <v>321</v>
          </cell>
          <cell r="B323" t="str">
            <v xml:space="preserve">          수목이식(버즘나무)</v>
          </cell>
          <cell r="C323" t="str">
            <v>H3.5*B7,L0.5KM</v>
          </cell>
          <cell r="D323" t="str">
            <v>주</v>
          </cell>
          <cell r="E323">
            <v>57</v>
          </cell>
          <cell r="F323">
            <v>53290</v>
          </cell>
          <cell r="G323">
            <v>3037530</v>
          </cell>
          <cell r="H323">
            <v>6410</v>
          </cell>
          <cell r="I323">
            <v>365370</v>
          </cell>
          <cell r="J323">
            <v>46870</v>
          </cell>
          <cell r="K323">
            <v>2671590</v>
          </cell>
          <cell r="L323">
            <v>10</v>
          </cell>
          <cell r="M323">
            <v>570</v>
          </cell>
        </row>
        <row r="324">
          <cell r="A324">
            <v>322</v>
          </cell>
          <cell r="B324" t="str">
            <v xml:space="preserve">          수목이식(버즘나무)</v>
          </cell>
          <cell r="C324" t="str">
            <v>H4.0*B8,L0.5KM</v>
          </cell>
          <cell r="D324" t="str">
            <v>주</v>
          </cell>
          <cell r="E324">
            <v>40</v>
          </cell>
          <cell r="F324">
            <v>65480</v>
          </cell>
          <cell r="G324">
            <v>2619200</v>
          </cell>
          <cell r="H324">
            <v>7590</v>
          </cell>
          <cell r="I324">
            <v>303600</v>
          </cell>
          <cell r="J324">
            <v>57860</v>
          </cell>
          <cell r="K324">
            <v>2314400</v>
          </cell>
          <cell r="L324">
            <v>30</v>
          </cell>
          <cell r="M324">
            <v>1200</v>
          </cell>
        </row>
        <row r="325">
          <cell r="A325">
            <v>323</v>
          </cell>
          <cell r="B325" t="str">
            <v xml:space="preserve">          수목이식(버즘나무)</v>
          </cell>
          <cell r="C325" t="str">
            <v>H4.0*B11,L0.5KM</v>
          </cell>
          <cell r="D325" t="str">
            <v>주</v>
          </cell>
          <cell r="E325">
            <v>4</v>
          </cell>
          <cell r="F325">
            <v>120140</v>
          </cell>
          <cell r="G325">
            <v>480560</v>
          </cell>
          <cell r="H325">
            <v>26750</v>
          </cell>
          <cell r="I325">
            <v>107000</v>
          </cell>
          <cell r="J325">
            <v>93350</v>
          </cell>
          <cell r="K325">
            <v>373400</v>
          </cell>
          <cell r="L325">
            <v>40</v>
          </cell>
          <cell r="M325">
            <v>160</v>
          </cell>
        </row>
        <row r="326">
          <cell r="A326">
            <v>324</v>
          </cell>
          <cell r="B326" t="str">
            <v xml:space="preserve">          수목이식(버즘나무)</v>
          </cell>
          <cell r="C326" t="str">
            <v>H4.0*B12,L0.5KM</v>
          </cell>
          <cell r="D326" t="str">
            <v>주</v>
          </cell>
          <cell r="E326">
            <v>4</v>
          </cell>
          <cell r="F326">
            <v>133520</v>
          </cell>
          <cell r="G326">
            <v>534080</v>
          </cell>
          <cell r="H326">
            <v>27980</v>
          </cell>
          <cell r="I326">
            <v>111920</v>
          </cell>
          <cell r="J326">
            <v>105170</v>
          </cell>
          <cell r="K326">
            <v>420680</v>
          </cell>
          <cell r="L326">
            <v>370</v>
          </cell>
          <cell r="M326">
            <v>1480</v>
          </cell>
        </row>
        <row r="327">
          <cell r="A327">
            <v>325</v>
          </cell>
          <cell r="B327" t="str">
            <v xml:space="preserve">          수목이식(버즘나무)</v>
          </cell>
          <cell r="C327" t="str">
            <v>H4.0*B15,L0.5KM</v>
          </cell>
          <cell r="D327" t="str">
            <v>주</v>
          </cell>
          <cell r="E327">
            <v>1</v>
          </cell>
          <cell r="F327">
            <v>177460</v>
          </cell>
          <cell r="G327">
            <v>177460</v>
          </cell>
          <cell r="H327">
            <v>36940</v>
          </cell>
          <cell r="I327">
            <v>36940</v>
          </cell>
          <cell r="J327">
            <v>140010</v>
          </cell>
          <cell r="K327">
            <v>140010</v>
          </cell>
          <cell r="L327">
            <v>510</v>
          </cell>
          <cell r="M327">
            <v>510</v>
          </cell>
        </row>
        <row r="328">
          <cell r="A328">
            <v>326</v>
          </cell>
          <cell r="B328" t="str">
            <v xml:space="preserve">          수목이식(버즘나무)</v>
          </cell>
          <cell r="C328" t="str">
            <v>H4.0*B16,L0.5KM</v>
          </cell>
          <cell r="D328" t="str">
            <v>주</v>
          </cell>
          <cell r="E328">
            <v>2</v>
          </cell>
          <cell r="F328">
            <v>209100</v>
          </cell>
          <cell r="G328">
            <v>418200</v>
          </cell>
          <cell r="H328">
            <v>55030</v>
          </cell>
          <cell r="I328">
            <v>110060</v>
          </cell>
          <cell r="J328">
            <v>153410</v>
          </cell>
          <cell r="K328">
            <v>306820</v>
          </cell>
          <cell r="L328">
            <v>660</v>
          </cell>
          <cell r="M328">
            <v>1320</v>
          </cell>
        </row>
        <row r="329">
          <cell r="A329">
            <v>327</v>
          </cell>
          <cell r="B329" t="str">
            <v xml:space="preserve">          수목이식(버즘나무)</v>
          </cell>
          <cell r="C329" t="str">
            <v>H4.0*B17,L0.5KM</v>
          </cell>
          <cell r="D329" t="str">
            <v>주</v>
          </cell>
          <cell r="E329">
            <v>1</v>
          </cell>
          <cell r="F329">
            <v>236940</v>
          </cell>
          <cell r="G329">
            <v>236940</v>
          </cell>
          <cell r="H329">
            <v>64890</v>
          </cell>
          <cell r="I329">
            <v>64890</v>
          </cell>
          <cell r="J329">
            <v>170950</v>
          </cell>
          <cell r="K329">
            <v>170950</v>
          </cell>
          <cell r="L329">
            <v>1100</v>
          </cell>
          <cell r="M329">
            <v>1100</v>
          </cell>
        </row>
        <row r="330">
          <cell r="A330">
            <v>328</v>
          </cell>
          <cell r="B330" t="str">
            <v xml:space="preserve">          수목이식(버즘나무)</v>
          </cell>
          <cell r="C330" t="str">
            <v>H4.0*B19,L0.5KM</v>
          </cell>
          <cell r="D330" t="str">
            <v>주</v>
          </cell>
          <cell r="E330">
            <v>2</v>
          </cell>
          <cell r="F330">
            <v>272590</v>
          </cell>
          <cell r="G330">
            <v>545180</v>
          </cell>
          <cell r="H330">
            <v>69520</v>
          </cell>
          <cell r="I330">
            <v>139040</v>
          </cell>
          <cell r="J330">
            <v>201300</v>
          </cell>
          <cell r="K330">
            <v>402600</v>
          </cell>
          <cell r="L330">
            <v>1770</v>
          </cell>
          <cell r="M330">
            <v>3540</v>
          </cell>
        </row>
        <row r="331">
          <cell r="A331">
            <v>329</v>
          </cell>
          <cell r="B331" t="str">
            <v xml:space="preserve">          수목이식(왕벗나무)</v>
          </cell>
          <cell r="C331" t="str">
            <v>H2.5*B2,L0.5KM</v>
          </cell>
          <cell r="D331" t="str">
            <v>주</v>
          </cell>
          <cell r="E331">
            <v>9</v>
          </cell>
          <cell r="F331">
            <v>21160</v>
          </cell>
          <cell r="G331">
            <v>190440</v>
          </cell>
          <cell r="H331">
            <v>4440</v>
          </cell>
          <cell r="I331">
            <v>39960</v>
          </cell>
          <cell r="J331">
            <v>16720</v>
          </cell>
          <cell r="K331">
            <v>150480</v>
          </cell>
          <cell r="L331">
            <v>0</v>
          </cell>
          <cell r="M331">
            <v>0</v>
          </cell>
        </row>
        <row r="332">
          <cell r="A332">
            <v>330</v>
          </cell>
          <cell r="B332" t="str">
            <v xml:space="preserve">          수목이식(왕벗나무)</v>
          </cell>
          <cell r="C332" t="str">
            <v>H2.5*B3,L0.5KM</v>
          </cell>
          <cell r="D332" t="str">
            <v>주</v>
          </cell>
          <cell r="E332">
            <v>14</v>
          </cell>
          <cell r="F332">
            <v>21190</v>
          </cell>
          <cell r="G332">
            <v>296660</v>
          </cell>
          <cell r="H332">
            <v>4450</v>
          </cell>
          <cell r="I332">
            <v>62300</v>
          </cell>
          <cell r="J332">
            <v>16740</v>
          </cell>
          <cell r="K332">
            <v>234360</v>
          </cell>
          <cell r="L332">
            <v>0</v>
          </cell>
          <cell r="M332">
            <v>0</v>
          </cell>
        </row>
        <row r="333">
          <cell r="A333">
            <v>331</v>
          </cell>
          <cell r="B333" t="str">
            <v xml:space="preserve">          수목이식(왕벗나무)</v>
          </cell>
          <cell r="C333" t="str">
            <v>H3.0*B4,L0.5KM</v>
          </cell>
          <cell r="D333" t="str">
            <v>주</v>
          </cell>
          <cell r="E333">
            <v>10</v>
          </cell>
          <cell r="F333">
            <v>21340</v>
          </cell>
          <cell r="G333">
            <v>213400</v>
          </cell>
          <cell r="H333">
            <v>4480</v>
          </cell>
          <cell r="I333">
            <v>44800</v>
          </cell>
          <cell r="J333">
            <v>16860</v>
          </cell>
          <cell r="K333">
            <v>168600</v>
          </cell>
          <cell r="L333">
            <v>0</v>
          </cell>
          <cell r="M333">
            <v>0</v>
          </cell>
        </row>
        <row r="334">
          <cell r="A334">
            <v>332</v>
          </cell>
          <cell r="B334" t="str">
            <v xml:space="preserve">          수목이식(왕벗나무)</v>
          </cell>
          <cell r="C334" t="str">
            <v>H4.0*B12,L0.5KM</v>
          </cell>
          <cell r="D334" t="str">
            <v>주</v>
          </cell>
          <cell r="E334">
            <v>4</v>
          </cell>
          <cell r="F334">
            <v>133560</v>
          </cell>
          <cell r="G334">
            <v>534240</v>
          </cell>
          <cell r="H334">
            <v>27990</v>
          </cell>
          <cell r="I334">
            <v>111960</v>
          </cell>
          <cell r="J334">
            <v>105190</v>
          </cell>
          <cell r="K334">
            <v>420760</v>
          </cell>
          <cell r="L334">
            <v>380</v>
          </cell>
          <cell r="M334">
            <v>1520</v>
          </cell>
        </row>
        <row r="335">
          <cell r="A335">
            <v>333</v>
          </cell>
          <cell r="B335" t="str">
            <v xml:space="preserve">          수목이식(왕벗나무)</v>
          </cell>
          <cell r="C335" t="str">
            <v>H4.0*B13,L0.5KM</v>
          </cell>
          <cell r="D335" t="str">
            <v>주</v>
          </cell>
          <cell r="E335">
            <v>2</v>
          </cell>
          <cell r="F335">
            <v>145920</v>
          </cell>
          <cell r="G335">
            <v>291840</v>
          </cell>
          <cell r="H335">
            <v>29180</v>
          </cell>
          <cell r="I335">
            <v>58360</v>
          </cell>
          <cell r="J335">
            <v>116370</v>
          </cell>
          <cell r="K335">
            <v>232740</v>
          </cell>
          <cell r="L335">
            <v>370</v>
          </cell>
          <cell r="M335">
            <v>740</v>
          </cell>
        </row>
        <row r="336">
          <cell r="A336">
            <v>334</v>
          </cell>
          <cell r="B336" t="str">
            <v xml:space="preserve">          수목이식(살구나무)</v>
          </cell>
          <cell r="C336" t="str">
            <v>H1.5*R4,L0.5KM</v>
          </cell>
          <cell r="D336" t="str">
            <v>주</v>
          </cell>
          <cell r="E336">
            <v>1</v>
          </cell>
          <cell r="F336">
            <v>17420</v>
          </cell>
          <cell r="G336">
            <v>17420</v>
          </cell>
          <cell r="H336">
            <v>4450</v>
          </cell>
          <cell r="I336">
            <v>4450</v>
          </cell>
          <cell r="J336">
            <v>12970</v>
          </cell>
          <cell r="K336">
            <v>12970</v>
          </cell>
          <cell r="L336">
            <v>0</v>
          </cell>
          <cell r="M336">
            <v>0</v>
          </cell>
        </row>
        <row r="337">
          <cell r="A337">
            <v>335</v>
          </cell>
          <cell r="B337" t="str">
            <v xml:space="preserve">          수목이식(살구나무)</v>
          </cell>
          <cell r="C337" t="str">
            <v>H1.5*R5,L0.5KM</v>
          </cell>
          <cell r="D337" t="str">
            <v>주</v>
          </cell>
          <cell r="E337">
            <v>3</v>
          </cell>
          <cell r="F337">
            <v>22590</v>
          </cell>
          <cell r="G337">
            <v>67770</v>
          </cell>
          <cell r="H337">
            <v>4480</v>
          </cell>
          <cell r="I337">
            <v>13440</v>
          </cell>
          <cell r="J337">
            <v>18110</v>
          </cell>
          <cell r="K337">
            <v>54330</v>
          </cell>
          <cell r="L337">
            <v>0</v>
          </cell>
          <cell r="M337">
            <v>0</v>
          </cell>
        </row>
        <row r="338">
          <cell r="A338">
            <v>336</v>
          </cell>
          <cell r="B338" t="str">
            <v xml:space="preserve">          수목이식(살구나무)</v>
          </cell>
          <cell r="C338" t="str">
            <v>H2.5*R6,L0.5KM</v>
          </cell>
          <cell r="D338" t="str">
            <v>주</v>
          </cell>
          <cell r="E338">
            <v>1</v>
          </cell>
          <cell r="F338">
            <v>29680</v>
          </cell>
          <cell r="G338">
            <v>29680</v>
          </cell>
          <cell r="H338">
            <v>4510</v>
          </cell>
          <cell r="I338">
            <v>4510</v>
          </cell>
          <cell r="J338">
            <v>25160</v>
          </cell>
          <cell r="K338">
            <v>25160</v>
          </cell>
          <cell r="L338">
            <v>10</v>
          </cell>
          <cell r="M338">
            <v>10</v>
          </cell>
        </row>
        <row r="339">
          <cell r="A339">
            <v>337</v>
          </cell>
          <cell r="B339" t="str">
            <v xml:space="preserve">          수목이식(살구나무)</v>
          </cell>
          <cell r="C339" t="str">
            <v>H2.5*R7,L0.5KM</v>
          </cell>
          <cell r="D339" t="str">
            <v>주</v>
          </cell>
          <cell r="E339">
            <v>5</v>
          </cell>
          <cell r="F339">
            <v>38080</v>
          </cell>
          <cell r="G339">
            <v>190400</v>
          </cell>
          <cell r="H339">
            <v>4540</v>
          </cell>
          <cell r="I339">
            <v>22700</v>
          </cell>
          <cell r="J339">
            <v>33530</v>
          </cell>
          <cell r="K339">
            <v>167650</v>
          </cell>
          <cell r="L339">
            <v>10</v>
          </cell>
          <cell r="M339">
            <v>50</v>
          </cell>
        </row>
        <row r="340">
          <cell r="A340">
            <v>338</v>
          </cell>
          <cell r="B340" t="str">
            <v xml:space="preserve">          수목이식(살구나무)</v>
          </cell>
          <cell r="C340" t="str">
            <v>H2.5*R8,L0.5KM</v>
          </cell>
          <cell r="D340" t="str">
            <v>주</v>
          </cell>
          <cell r="E340">
            <v>1</v>
          </cell>
          <cell r="F340">
            <v>48800</v>
          </cell>
          <cell r="G340">
            <v>48800</v>
          </cell>
          <cell r="H340">
            <v>6370</v>
          </cell>
          <cell r="I340">
            <v>6370</v>
          </cell>
          <cell r="J340">
            <v>42410</v>
          </cell>
          <cell r="K340">
            <v>42410</v>
          </cell>
          <cell r="L340">
            <v>20</v>
          </cell>
          <cell r="M340">
            <v>20</v>
          </cell>
        </row>
        <row r="341">
          <cell r="A341">
            <v>339</v>
          </cell>
          <cell r="B341" t="str">
            <v xml:space="preserve">          수목이식(살구나무)</v>
          </cell>
          <cell r="C341" t="str">
            <v>H3.5*R10,L0.5KM</v>
          </cell>
          <cell r="D341" t="str">
            <v>주</v>
          </cell>
          <cell r="E341">
            <v>1</v>
          </cell>
          <cell r="F341">
            <v>66290</v>
          </cell>
          <cell r="G341">
            <v>66290</v>
          </cell>
          <cell r="H341">
            <v>6660</v>
          </cell>
          <cell r="I341">
            <v>6660</v>
          </cell>
          <cell r="J341">
            <v>59600</v>
          </cell>
          <cell r="K341">
            <v>59600</v>
          </cell>
          <cell r="L341">
            <v>30</v>
          </cell>
          <cell r="M341">
            <v>30</v>
          </cell>
        </row>
        <row r="342">
          <cell r="A342">
            <v>340</v>
          </cell>
          <cell r="B342" t="str">
            <v xml:space="preserve">          수목이식(앵두나무)</v>
          </cell>
          <cell r="C342" t="str">
            <v>H1.5*W1.5,L0.5KM</v>
          </cell>
          <cell r="D342" t="str">
            <v>주</v>
          </cell>
          <cell r="E342">
            <v>14</v>
          </cell>
          <cell r="F342">
            <v>10870</v>
          </cell>
          <cell r="G342">
            <v>152180</v>
          </cell>
          <cell r="H342">
            <v>1850</v>
          </cell>
          <cell r="I342">
            <v>25900</v>
          </cell>
          <cell r="J342">
            <v>9020</v>
          </cell>
          <cell r="K342">
            <v>126280</v>
          </cell>
          <cell r="L342">
            <v>0</v>
          </cell>
          <cell r="M342">
            <v>0</v>
          </cell>
        </row>
        <row r="343">
          <cell r="A343">
            <v>341</v>
          </cell>
          <cell r="B343" t="str">
            <v xml:space="preserve">          수목이식(꽃복숭아)</v>
          </cell>
          <cell r="C343" t="str">
            <v>R4,L0.5KM</v>
          </cell>
          <cell r="D343" t="str">
            <v>주</v>
          </cell>
          <cell r="E343">
            <v>1</v>
          </cell>
          <cell r="F343">
            <v>17420</v>
          </cell>
          <cell r="G343">
            <v>17420</v>
          </cell>
          <cell r="H343">
            <v>4450</v>
          </cell>
          <cell r="I343">
            <v>4450</v>
          </cell>
          <cell r="J343">
            <v>12970</v>
          </cell>
          <cell r="K343">
            <v>12970</v>
          </cell>
          <cell r="L343">
            <v>0</v>
          </cell>
          <cell r="M343">
            <v>0</v>
          </cell>
        </row>
        <row r="344">
          <cell r="A344">
            <v>342</v>
          </cell>
          <cell r="B344" t="str">
            <v xml:space="preserve">          수목이식(꽃복숭아)</v>
          </cell>
          <cell r="C344" t="str">
            <v>R6,L0.5KM</v>
          </cell>
          <cell r="D344" t="str">
            <v>주</v>
          </cell>
          <cell r="E344">
            <v>1</v>
          </cell>
          <cell r="F344">
            <v>29680</v>
          </cell>
          <cell r="G344">
            <v>29680</v>
          </cell>
          <cell r="H344">
            <v>4510</v>
          </cell>
          <cell r="I344">
            <v>4510</v>
          </cell>
          <cell r="J344">
            <v>25160</v>
          </cell>
          <cell r="K344">
            <v>25160</v>
          </cell>
          <cell r="L344">
            <v>10</v>
          </cell>
          <cell r="M344">
            <v>10</v>
          </cell>
        </row>
        <row r="345">
          <cell r="A345">
            <v>343</v>
          </cell>
          <cell r="B345" t="str">
            <v xml:space="preserve">          수목이식(꽃복숭아)</v>
          </cell>
          <cell r="C345" t="str">
            <v>R8,L0.5KM</v>
          </cell>
          <cell r="D345" t="str">
            <v>주</v>
          </cell>
          <cell r="E345">
            <v>1</v>
          </cell>
          <cell r="F345">
            <v>48800</v>
          </cell>
          <cell r="G345">
            <v>48800</v>
          </cell>
          <cell r="H345">
            <v>6370</v>
          </cell>
          <cell r="I345">
            <v>6370</v>
          </cell>
          <cell r="J345">
            <v>42410</v>
          </cell>
          <cell r="K345">
            <v>42410</v>
          </cell>
          <cell r="L345">
            <v>20</v>
          </cell>
          <cell r="M345">
            <v>20</v>
          </cell>
        </row>
        <row r="346">
          <cell r="A346">
            <v>344</v>
          </cell>
          <cell r="B346" t="str">
            <v xml:space="preserve">          수목이식(조형식둥근향)</v>
          </cell>
          <cell r="C346" t="str">
            <v>H1.3*W1.5,L0.5KM</v>
          </cell>
          <cell r="D346" t="str">
            <v>주</v>
          </cell>
          <cell r="E346">
            <v>7</v>
          </cell>
          <cell r="F346">
            <v>14020</v>
          </cell>
          <cell r="G346">
            <v>98140</v>
          </cell>
          <cell r="H346">
            <v>890</v>
          </cell>
          <cell r="I346">
            <v>6230</v>
          </cell>
          <cell r="J346">
            <v>13130</v>
          </cell>
          <cell r="K346">
            <v>91910</v>
          </cell>
          <cell r="L346">
            <v>0</v>
          </cell>
          <cell r="M346">
            <v>0</v>
          </cell>
        </row>
        <row r="347">
          <cell r="A347">
            <v>345</v>
          </cell>
          <cell r="B347" t="str">
            <v xml:space="preserve">          수목이식(회양목)</v>
          </cell>
          <cell r="C347" t="str">
            <v>H1.5*W1.0,L0.5KM</v>
          </cell>
          <cell r="D347" t="str">
            <v>주</v>
          </cell>
          <cell r="E347">
            <v>4</v>
          </cell>
          <cell r="F347">
            <v>13310</v>
          </cell>
          <cell r="G347">
            <v>53240</v>
          </cell>
          <cell r="H347">
            <v>180</v>
          </cell>
          <cell r="I347">
            <v>720</v>
          </cell>
          <cell r="J347">
            <v>13130</v>
          </cell>
          <cell r="K347">
            <v>52520</v>
          </cell>
          <cell r="L347">
            <v>0</v>
          </cell>
          <cell r="M347">
            <v>0</v>
          </cell>
        </row>
        <row r="348">
          <cell r="A348">
            <v>346</v>
          </cell>
          <cell r="B348" t="str">
            <v xml:space="preserve">          수목이식(사철나무)</v>
          </cell>
          <cell r="C348" t="str">
            <v>H0.5*W0.3,L0.5KM</v>
          </cell>
          <cell r="D348" t="str">
            <v>주</v>
          </cell>
          <cell r="E348">
            <v>50</v>
          </cell>
          <cell r="F348">
            <v>4300</v>
          </cell>
          <cell r="G348">
            <v>215000</v>
          </cell>
          <cell r="H348">
            <v>170</v>
          </cell>
          <cell r="I348">
            <v>8500</v>
          </cell>
          <cell r="J348">
            <v>4130</v>
          </cell>
          <cell r="K348">
            <v>206500</v>
          </cell>
          <cell r="L348">
            <v>0</v>
          </cell>
          <cell r="M348">
            <v>0</v>
          </cell>
        </row>
        <row r="349">
          <cell r="A349">
            <v>347</v>
          </cell>
          <cell r="B349" t="str">
            <v xml:space="preserve">          수목이식(사철나무)</v>
          </cell>
          <cell r="C349" t="str">
            <v>H1.5*W1.5,L0.5KM</v>
          </cell>
          <cell r="D349" t="str">
            <v>주</v>
          </cell>
          <cell r="E349">
            <v>3</v>
          </cell>
          <cell r="F349">
            <v>13310</v>
          </cell>
          <cell r="G349">
            <v>39930</v>
          </cell>
          <cell r="H349">
            <v>180</v>
          </cell>
          <cell r="I349">
            <v>540</v>
          </cell>
          <cell r="J349">
            <v>13130</v>
          </cell>
          <cell r="K349">
            <v>39390</v>
          </cell>
          <cell r="L349">
            <v>0</v>
          </cell>
          <cell r="M349">
            <v>0</v>
          </cell>
        </row>
        <row r="350">
          <cell r="A350">
            <v>348</v>
          </cell>
          <cell r="B350" t="str">
            <v xml:space="preserve">          수목이식(사철나무)</v>
          </cell>
          <cell r="C350" t="str">
            <v>H0.5*W1.0,L0.5KM</v>
          </cell>
          <cell r="D350" t="str">
            <v>주</v>
          </cell>
          <cell r="E350">
            <v>5</v>
          </cell>
          <cell r="F350">
            <v>5560</v>
          </cell>
          <cell r="G350">
            <v>27800</v>
          </cell>
          <cell r="H350">
            <v>170</v>
          </cell>
          <cell r="I350">
            <v>850</v>
          </cell>
          <cell r="J350">
            <v>5390</v>
          </cell>
          <cell r="K350">
            <v>26950</v>
          </cell>
          <cell r="L350">
            <v>0</v>
          </cell>
          <cell r="M350">
            <v>0</v>
          </cell>
        </row>
        <row r="351">
          <cell r="A351">
            <v>349</v>
          </cell>
          <cell r="B351" t="str">
            <v xml:space="preserve">          수목이식(진달래)</v>
          </cell>
          <cell r="C351" t="str">
            <v>H0.6*W0.8,L0.5KM</v>
          </cell>
          <cell r="D351" t="str">
            <v>주</v>
          </cell>
          <cell r="E351">
            <v>80</v>
          </cell>
          <cell r="F351">
            <v>5560</v>
          </cell>
          <cell r="G351">
            <v>444800</v>
          </cell>
          <cell r="H351">
            <v>170</v>
          </cell>
          <cell r="I351">
            <v>13600</v>
          </cell>
          <cell r="J351">
            <v>5390</v>
          </cell>
          <cell r="K351">
            <v>431200</v>
          </cell>
          <cell r="L351">
            <v>0</v>
          </cell>
          <cell r="M351">
            <v>0</v>
          </cell>
        </row>
        <row r="352">
          <cell r="A352">
            <v>350</v>
          </cell>
          <cell r="B352" t="str">
            <v xml:space="preserve">          수목이식(쥐똥나무)</v>
          </cell>
          <cell r="C352" t="str">
            <v>H1.0*W0.15,L0.5KM</v>
          </cell>
          <cell r="D352" t="str">
            <v>주</v>
          </cell>
          <cell r="E352">
            <v>10350</v>
          </cell>
          <cell r="F352">
            <v>740</v>
          </cell>
          <cell r="G352">
            <v>7659000</v>
          </cell>
          <cell r="H352">
            <v>180</v>
          </cell>
          <cell r="I352">
            <v>1863000</v>
          </cell>
          <cell r="J352">
            <v>560</v>
          </cell>
          <cell r="K352">
            <v>5796000</v>
          </cell>
          <cell r="L352">
            <v>0</v>
          </cell>
          <cell r="M352">
            <v>0</v>
          </cell>
        </row>
        <row r="353">
          <cell r="A353">
            <v>351</v>
          </cell>
          <cell r="B353" t="str">
            <v xml:space="preserve">          수목이식(무궁화)</v>
          </cell>
          <cell r="C353" t="str">
            <v>H1.5*W0.6,L0.5KM</v>
          </cell>
          <cell r="D353" t="str">
            <v>주</v>
          </cell>
          <cell r="E353">
            <v>42</v>
          </cell>
          <cell r="F353">
            <v>13310</v>
          </cell>
          <cell r="G353">
            <v>559020</v>
          </cell>
          <cell r="H353">
            <v>180</v>
          </cell>
          <cell r="I353">
            <v>7560</v>
          </cell>
          <cell r="J353">
            <v>13130</v>
          </cell>
          <cell r="K353">
            <v>551460</v>
          </cell>
          <cell r="L353">
            <v>0</v>
          </cell>
          <cell r="M353">
            <v>0</v>
          </cell>
        </row>
        <row r="354">
          <cell r="A354">
            <v>352</v>
          </cell>
          <cell r="B354" t="str">
            <v xml:space="preserve">          수목이식(등나무)</v>
          </cell>
          <cell r="C354" t="str">
            <v>H3.0*R4,L0.5KM</v>
          </cell>
          <cell r="D354" t="str">
            <v>주</v>
          </cell>
          <cell r="E354">
            <v>2</v>
          </cell>
          <cell r="F354">
            <v>14770</v>
          </cell>
          <cell r="G354">
            <v>29540</v>
          </cell>
          <cell r="H354">
            <v>1800</v>
          </cell>
          <cell r="I354">
            <v>3600</v>
          </cell>
          <cell r="J354">
            <v>12970</v>
          </cell>
          <cell r="K354">
            <v>25940</v>
          </cell>
          <cell r="L354">
            <v>0</v>
          </cell>
          <cell r="M354">
            <v>0</v>
          </cell>
        </row>
        <row r="355">
          <cell r="A355">
            <v>353</v>
          </cell>
          <cell r="B355" t="str">
            <v xml:space="preserve">       1.4.7 시설물공</v>
          </cell>
          <cell r="G355">
            <v>77825240</v>
          </cell>
          <cell r="H355">
            <v>0</v>
          </cell>
          <cell r="I355">
            <v>65642810</v>
          </cell>
          <cell r="J355">
            <v>0</v>
          </cell>
          <cell r="K355">
            <v>12059260</v>
          </cell>
          <cell r="L355">
            <v>0</v>
          </cell>
          <cell r="M355">
            <v>123170</v>
          </cell>
        </row>
        <row r="356">
          <cell r="A356">
            <v>354</v>
          </cell>
          <cell r="B356" t="str">
            <v xml:space="preserve">          사각쉘터A형</v>
          </cell>
          <cell r="C356" t="str">
            <v>4.5*4.5*H3.15</v>
          </cell>
          <cell r="D356" t="str">
            <v>개소</v>
          </cell>
          <cell r="E356">
            <v>3</v>
          </cell>
          <cell r="F356">
            <v>6224620</v>
          </cell>
          <cell r="G356">
            <v>18673860</v>
          </cell>
          <cell r="H356">
            <v>6097550</v>
          </cell>
          <cell r="I356">
            <v>18292650</v>
          </cell>
          <cell r="J356">
            <v>127050</v>
          </cell>
          <cell r="K356">
            <v>381150</v>
          </cell>
          <cell r="L356">
            <v>20</v>
          </cell>
          <cell r="M356">
            <v>60</v>
          </cell>
        </row>
        <row r="357">
          <cell r="A357">
            <v>355</v>
          </cell>
          <cell r="B357" t="str">
            <v xml:space="preserve">          사각파고라A형</v>
          </cell>
          <cell r="C357" t="str">
            <v>7.5*4.2*H2.87</v>
          </cell>
          <cell r="D357" t="str">
            <v>개소</v>
          </cell>
          <cell r="E357">
            <v>1</v>
          </cell>
          <cell r="F357">
            <v>4792620</v>
          </cell>
          <cell r="G357">
            <v>4792620</v>
          </cell>
          <cell r="H357">
            <v>4601140</v>
          </cell>
          <cell r="I357">
            <v>4601140</v>
          </cell>
          <cell r="J357">
            <v>191450</v>
          </cell>
          <cell r="K357">
            <v>191450</v>
          </cell>
          <cell r="L357">
            <v>30</v>
          </cell>
          <cell r="M357">
            <v>30</v>
          </cell>
        </row>
        <row r="358">
          <cell r="A358">
            <v>356</v>
          </cell>
          <cell r="B358" t="str">
            <v xml:space="preserve">          등의자A형</v>
          </cell>
          <cell r="C358" t="str">
            <v>1.8*0.54*H0.83</v>
          </cell>
          <cell r="D358" t="str">
            <v>개소</v>
          </cell>
          <cell r="E358">
            <v>22</v>
          </cell>
          <cell r="F358">
            <v>257800</v>
          </cell>
          <cell r="G358">
            <v>5671600</v>
          </cell>
          <cell r="H358">
            <v>239860</v>
          </cell>
          <cell r="I358">
            <v>5276920</v>
          </cell>
          <cell r="J358">
            <v>17940</v>
          </cell>
          <cell r="K358">
            <v>394680</v>
          </cell>
          <cell r="L358">
            <v>0</v>
          </cell>
          <cell r="M358">
            <v>0</v>
          </cell>
        </row>
        <row r="359">
          <cell r="A359">
            <v>357</v>
          </cell>
          <cell r="B359" t="str">
            <v xml:space="preserve">          평의자A형</v>
          </cell>
          <cell r="C359" t="str">
            <v>1.8*0.41*H0.43</v>
          </cell>
          <cell r="D359" t="str">
            <v>개소</v>
          </cell>
          <cell r="E359">
            <v>20</v>
          </cell>
          <cell r="F359">
            <v>177700</v>
          </cell>
          <cell r="G359">
            <v>3554000</v>
          </cell>
          <cell r="H359">
            <v>159760</v>
          </cell>
          <cell r="I359">
            <v>3195200</v>
          </cell>
          <cell r="J359">
            <v>17940</v>
          </cell>
          <cell r="K359">
            <v>358800</v>
          </cell>
          <cell r="L359">
            <v>0</v>
          </cell>
          <cell r="M359">
            <v>0</v>
          </cell>
        </row>
        <row r="360">
          <cell r="A360">
            <v>358</v>
          </cell>
          <cell r="B360" t="str">
            <v xml:space="preserve">          좌대벽A형</v>
          </cell>
          <cell r="C360" t="str">
            <v>W0.4*H0.4</v>
          </cell>
          <cell r="D360" t="str">
            <v>M</v>
          </cell>
          <cell r="E360">
            <v>39</v>
          </cell>
          <cell r="F360">
            <v>108270</v>
          </cell>
          <cell r="G360">
            <v>4222530</v>
          </cell>
          <cell r="H360">
            <v>18630</v>
          </cell>
          <cell r="I360">
            <v>726570</v>
          </cell>
          <cell r="J360">
            <v>89080</v>
          </cell>
          <cell r="K360">
            <v>3474120</v>
          </cell>
          <cell r="L360">
            <v>560</v>
          </cell>
          <cell r="M360">
            <v>21840</v>
          </cell>
        </row>
        <row r="361">
          <cell r="A361">
            <v>359</v>
          </cell>
          <cell r="B361" t="str">
            <v xml:space="preserve">          야외탁자</v>
          </cell>
          <cell r="C361" t="str">
            <v>1.8*1.45*0.57</v>
          </cell>
          <cell r="D361" t="str">
            <v>개</v>
          </cell>
          <cell r="E361">
            <v>15</v>
          </cell>
          <cell r="F361">
            <v>534000</v>
          </cell>
          <cell r="G361">
            <v>8010000</v>
          </cell>
          <cell r="H361">
            <v>534000</v>
          </cell>
          <cell r="I361">
            <v>8010000</v>
          </cell>
          <cell r="J361">
            <v>0</v>
          </cell>
          <cell r="L361">
            <v>0</v>
          </cell>
        </row>
        <row r="362">
          <cell r="A362">
            <v>360</v>
          </cell>
          <cell r="B362" t="str">
            <v xml:space="preserve">          스텐드B형</v>
          </cell>
          <cell r="C362" t="str">
            <v>0.40*H0.3</v>
          </cell>
          <cell r="D362" t="str">
            <v>M</v>
          </cell>
          <cell r="E362">
            <v>240</v>
          </cell>
          <cell r="F362">
            <v>33520</v>
          </cell>
          <cell r="G362">
            <v>8044800</v>
          </cell>
          <cell r="H362">
            <v>16180</v>
          </cell>
          <cell r="I362">
            <v>3883200</v>
          </cell>
          <cell r="J362">
            <v>17060</v>
          </cell>
          <cell r="K362">
            <v>4094400</v>
          </cell>
          <cell r="L362">
            <v>280</v>
          </cell>
          <cell r="M362">
            <v>67200</v>
          </cell>
        </row>
        <row r="363">
          <cell r="A363">
            <v>361</v>
          </cell>
          <cell r="B363" t="str">
            <v xml:space="preserve">          배놀이</v>
          </cell>
          <cell r="C363" t="str">
            <v>10.6*1.96*3.80</v>
          </cell>
          <cell r="D363" t="str">
            <v>개</v>
          </cell>
          <cell r="E363">
            <v>1</v>
          </cell>
          <cell r="F363">
            <v>8900000</v>
          </cell>
          <cell r="G363">
            <v>8900000</v>
          </cell>
          <cell r="H363">
            <v>8900000</v>
          </cell>
          <cell r="I363">
            <v>8900000</v>
          </cell>
          <cell r="J363">
            <v>0</v>
          </cell>
          <cell r="L363">
            <v>0</v>
          </cell>
        </row>
        <row r="364">
          <cell r="A364">
            <v>362</v>
          </cell>
          <cell r="B364" t="str">
            <v xml:space="preserve">          흔들놀이기A형</v>
          </cell>
          <cell r="C364" t="str">
            <v>0.685*0.600*H1.0</v>
          </cell>
          <cell r="D364" t="str">
            <v>개</v>
          </cell>
          <cell r="E364">
            <v>1</v>
          </cell>
          <cell r="F364">
            <v>768840</v>
          </cell>
          <cell r="G364">
            <v>768840</v>
          </cell>
          <cell r="H364">
            <v>761520</v>
          </cell>
          <cell r="I364">
            <v>761520</v>
          </cell>
          <cell r="J364">
            <v>7320</v>
          </cell>
          <cell r="K364">
            <v>7320</v>
          </cell>
          <cell r="L364">
            <v>0</v>
          </cell>
          <cell r="M364">
            <v>0</v>
          </cell>
        </row>
        <row r="365">
          <cell r="A365">
            <v>363</v>
          </cell>
          <cell r="B365" t="str">
            <v xml:space="preserve">          흔들놀이기B형</v>
          </cell>
          <cell r="C365" t="str">
            <v>0.685*0.600*H0.83</v>
          </cell>
          <cell r="D365" t="str">
            <v>개</v>
          </cell>
          <cell r="E365">
            <v>1</v>
          </cell>
          <cell r="F365">
            <v>768840</v>
          </cell>
          <cell r="G365">
            <v>768840</v>
          </cell>
          <cell r="H365">
            <v>761520</v>
          </cell>
          <cell r="I365">
            <v>761520</v>
          </cell>
          <cell r="J365">
            <v>7320</v>
          </cell>
          <cell r="K365">
            <v>7320</v>
          </cell>
          <cell r="L365">
            <v>0</v>
          </cell>
          <cell r="M365">
            <v>0</v>
          </cell>
        </row>
        <row r="366">
          <cell r="A366">
            <v>364</v>
          </cell>
          <cell r="B366" t="str">
            <v xml:space="preserve">          흔들놀이기C형</v>
          </cell>
          <cell r="C366" t="str">
            <v>0.63*0.600*H1.00</v>
          </cell>
          <cell r="D366" t="str">
            <v>개</v>
          </cell>
          <cell r="E366">
            <v>1</v>
          </cell>
          <cell r="F366">
            <v>768840</v>
          </cell>
          <cell r="G366">
            <v>768840</v>
          </cell>
          <cell r="H366">
            <v>761520</v>
          </cell>
          <cell r="I366">
            <v>761520</v>
          </cell>
          <cell r="J366">
            <v>7320</v>
          </cell>
          <cell r="K366">
            <v>7320</v>
          </cell>
          <cell r="L366">
            <v>0</v>
          </cell>
          <cell r="M366">
            <v>0</v>
          </cell>
        </row>
        <row r="367">
          <cell r="A367">
            <v>365</v>
          </cell>
          <cell r="B367" t="str">
            <v xml:space="preserve">          교통안전표지판</v>
          </cell>
          <cell r="C367" t="str">
            <v>Φ500기준-삼각,원</v>
          </cell>
          <cell r="D367" t="str">
            <v>개</v>
          </cell>
          <cell r="E367">
            <v>62</v>
          </cell>
          <cell r="F367">
            <v>55180</v>
          </cell>
          <cell r="G367">
            <v>3421160</v>
          </cell>
          <cell r="H367">
            <v>55180</v>
          </cell>
          <cell r="I367">
            <v>3421160</v>
          </cell>
          <cell r="J367">
            <v>0</v>
          </cell>
          <cell r="L367">
            <v>0</v>
          </cell>
        </row>
        <row r="368">
          <cell r="A368">
            <v>366</v>
          </cell>
          <cell r="B368" t="str">
            <v xml:space="preserve">          표지판설치폴</v>
          </cell>
          <cell r="C368" t="str">
            <v>H1.7</v>
          </cell>
          <cell r="D368" t="str">
            <v>개</v>
          </cell>
          <cell r="E368">
            <v>38</v>
          </cell>
          <cell r="F368">
            <v>24040</v>
          </cell>
          <cell r="G368">
            <v>913520</v>
          </cell>
          <cell r="H368">
            <v>14110</v>
          </cell>
          <cell r="I368">
            <v>536180</v>
          </cell>
          <cell r="J368">
            <v>9930</v>
          </cell>
          <cell r="K368">
            <v>377340</v>
          </cell>
          <cell r="L368">
            <v>0</v>
          </cell>
          <cell r="M368">
            <v>0</v>
          </cell>
        </row>
        <row r="369">
          <cell r="A369">
            <v>367</v>
          </cell>
          <cell r="B369" t="str">
            <v xml:space="preserve">          음수대A형</v>
          </cell>
          <cell r="C369" t="str">
            <v>2.05*2.05</v>
          </cell>
          <cell r="D369" t="str">
            <v>개</v>
          </cell>
          <cell r="E369">
            <v>1</v>
          </cell>
          <cell r="F369">
            <v>885830</v>
          </cell>
          <cell r="G369">
            <v>885830</v>
          </cell>
          <cell r="H369">
            <v>877710</v>
          </cell>
          <cell r="I369">
            <v>877710</v>
          </cell>
          <cell r="J369">
            <v>8120</v>
          </cell>
          <cell r="K369">
            <v>8120</v>
          </cell>
          <cell r="L369">
            <v>0</v>
          </cell>
        </row>
        <row r="370">
          <cell r="A370">
            <v>368</v>
          </cell>
          <cell r="B370" t="str">
            <v xml:space="preserve">          쓰레기분리수거대</v>
          </cell>
          <cell r="C370" t="str">
            <v>0.692*0.58*1.08</v>
          </cell>
          <cell r="D370" t="str">
            <v>개</v>
          </cell>
          <cell r="E370">
            <v>3</v>
          </cell>
          <cell r="F370">
            <v>249200</v>
          </cell>
          <cell r="G370">
            <v>747600</v>
          </cell>
          <cell r="H370">
            <v>249200</v>
          </cell>
          <cell r="I370">
            <v>747600</v>
          </cell>
          <cell r="J370">
            <v>0</v>
          </cell>
          <cell r="L370">
            <v>0</v>
          </cell>
        </row>
        <row r="371">
          <cell r="A371">
            <v>369</v>
          </cell>
          <cell r="B371" t="str">
            <v xml:space="preserve">          시가화담</v>
          </cell>
          <cell r="C371" t="str">
            <v>H1.80</v>
          </cell>
          <cell r="D371" t="str">
            <v>M</v>
          </cell>
          <cell r="E371">
            <v>37</v>
          </cell>
          <cell r="F371">
            <v>207600</v>
          </cell>
          <cell r="G371">
            <v>7681200</v>
          </cell>
          <cell r="H371">
            <v>132160</v>
          </cell>
          <cell r="I371">
            <v>4889920</v>
          </cell>
          <cell r="J371">
            <v>74520</v>
          </cell>
          <cell r="K371">
            <v>2757240</v>
          </cell>
          <cell r="L371">
            <v>920</v>
          </cell>
          <cell r="M371">
            <v>34040</v>
          </cell>
        </row>
        <row r="372">
          <cell r="A372">
            <v>370</v>
          </cell>
          <cell r="B372" t="str">
            <v xml:space="preserve">       1.4.8 유지관리공</v>
          </cell>
          <cell r="G372">
            <v>15507880</v>
          </cell>
          <cell r="H372">
            <v>0</v>
          </cell>
          <cell r="I372">
            <v>409030</v>
          </cell>
          <cell r="J372">
            <v>0</v>
          </cell>
          <cell r="K372">
            <v>15098850</v>
          </cell>
          <cell r="L372">
            <v>0</v>
          </cell>
          <cell r="M372">
            <v>0</v>
          </cell>
        </row>
        <row r="373">
          <cell r="A373">
            <v>371</v>
          </cell>
          <cell r="B373" t="str">
            <v xml:space="preserve">          잔디시비</v>
          </cell>
          <cell r="C373" t="str">
            <v>1회</v>
          </cell>
          <cell r="D373" t="str">
            <v>M2</v>
          </cell>
          <cell r="E373">
            <v>40739</v>
          </cell>
          <cell r="F373">
            <v>20</v>
          </cell>
          <cell r="G373">
            <v>814780</v>
          </cell>
          <cell r="H373">
            <v>10</v>
          </cell>
          <cell r="I373">
            <v>407390</v>
          </cell>
          <cell r="J373">
            <v>10</v>
          </cell>
          <cell r="K373">
            <v>407390</v>
          </cell>
          <cell r="L373">
            <v>0</v>
          </cell>
          <cell r="M373">
            <v>0</v>
          </cell>
        </row>
        <row r="374">
          <cell r="A374">
            <v>372</v>
          </cell>
          <cell r="B374" t="str">
            <v xml:space="preserve">          잔디제초</v>
          </cell>
          <cell r="C374" t="str">
            <v>1회</v>
          </cell>
          <cell r="D374" t="str">
            <v>M2</v>
          </cell>
          <cell r="E374">
            <v>81478</v>
          </cell>
          <cell r="F374">
            <v>130</v>
          </cell>
          <cell r="G374">
            <v>10592140</v>
          </cell>
          <cell r="H374">
            <v>0</v>
          </cell>
          <cell r="J374">
            <v>130</v>
          </cell>
          <cell r="K374">
            <v>10592140</v>
          </cell>
          <cell r="L374">
            <v>0</v>
          </cell>
        </row>
        <row r="375">
          <cell r="A375">
            <v>373</v>
          </cell>
          <cell r="B375" t="str">
            <v xml:space="preserve">          잔디깍기</v>
          </cell>
          <cell r="C375" t="str">
            <v>1회</v>
          </cell>
          <cell r="D375" t="str">
            <v>M2</v>
          </cell>
          <cell r="E375">
            <v>81478</v>
          </cell>
          <cell r="F375">
            <v>50</v>
          </cell>
          <cell r="G375">
            <v>4073900</v>
          </cell>
          <cell r="H375">
            <v>0</v>
          </cell>
          <cell r="J375">
            <v>50</v>
          </cell>
          <cell r="K375">
            <v>4073900</v>
          </cell>
          <cell r="L375">
            <v>0</v>
          </cell>
          <cell r="M375">
            <v>0</v>
          </cell>
        </row>
        <row r="376">
          <cell r="A376">
            <v>374</v>
          </cell>
          <cell r="B376" t="str">
            <v xml:space="preserve">          병충해방제</v>
          </cell>
          <cell r="C376" t="str">
            <v>1회</v>
          </cell>
          <cell r="D376" t="str">
            <v>주</v>
          </cell>
          <cell r="E376">
            <v>82</v>
          </cell>
          <cell r="F376">
            <v>330</v>
          </cell>
          <cell r="G376">
            <v>27060</v>
          </cell>
          <cell r="H376">
            <v>20</v>
          </cell>
          <cell r="I376">
            <v>1640</v>
          </cell>
          <cell r="J376">
            <v>310</v>
          </cell>
          <cell r="K376">
            <v>25420</v>
          </cell>
          <cell r="L376">
            <v>0</v>
          </cell>
        </row>
        <row r="377">
          <cell r="A377">
            <v>375</v>
          </cell>
          <cell r="B377" t="str">
            <v xml:space="preserve">      1.5 사동6공원</v>
          </cell>
          <cell r="G377">
            <v>186475740</v>
          </cell>
          <cell r="H377">
            <v>0</v>
          </cell>
          <cell r="I377">
            <v>102564810</v>
          </cell>
          <cell r="J377">
            <v>0</v>
          </cell>
          <cell r="K377">
            <v>80136540</v>
          </cell>
          <cell r="L377">
            <v>0</v>
          </cell>
          <cell r="M377">
            <v>3774390</v>
          </cell>
        </row>
        <row r="378">
          <cell r="A378">
            <v>376</v>
          </cell>
          <cell r="B378" t="str">
            <v xml:space="preserve">       1.5.1 토공</v>
          </cell>
          <cell r="G378">
            <v>4168800</v>
          </cell>
          <cell r="H378">
            <v>0</v>
          </cell>
          <cell r="I378">
            <v>1486100</v>
          </cell>
          <cell r="J378">
            <v>0</v>
          </cell>
          <cell r="K378">
            <v>1235200</v>
          </cell>
          <cell r="L378">
            <v>0</v>
          </cell>
          <cell r="M378">
            <v>1447500</v>
          </cell>
        </row>
        <row r="379">
          <cell r="A379">
            <v>377</v>
          </cell>
          <cell r="B379" t="str">
            <v xml:space="preserve">          굴착운반(3공구)</v>
          </cell>
          <cell r="C379" t="str">
            <v>백호1.0M3+덤프15TON</v>
          </cell>
          <cell r="D379" t="str">
            <v>M3</v>
          </cell>
          <cell r="E379">
            <v>1930</v>
          </cell>
          <cell r="F379">
            <v>1830</v>
          </cell>
          <cell r="G379">
            <v>3531900</v>
          </cell>
          <cell r="H379">
            <v>650</v>
          </cell>
          <cell r="I379">
            <v>1254500</v>
          </cell>
          <cell r="J379">
            <v>560</v>
          </cell>
          <cell r="K379">
            <v>1080800</v>
          </cell>
          <cell r="L379">
            <v>620</v>
          </cell>
          <cell r="M379">
            <v>1196600</v>
          </cell>
        </row>
        <row r="380">
          <cell r="A380">
            <v>378</v>
          </cell>
          <cell r="B380" t="str">
            <v xml:space="preserve">          도쟈정지</v>
          </cell>
          <cell r="D380" t="str">
            <v>M3</v>
          </cell>
          <cell r="E380">
            <v>1930</v>
          </cell>
          <cell r="F380">
            <v>330</v>
          </cell>
          <cell r="G380">
            <v>636900</v>
          </cell>
          <cell r="H380">
            <v>120</v>
          </cell>
          <cell r="I380">
            <v>231600</v>
          </cell>
          <cell r="J380">
            <v>80</v>
          </cell>
          <cell r="K380">
            <v>154400</v>
          </cell>
          <cell r="L380">
            <v>130</v>
          </cell>
          <cell r="M380">
            <v>250900</v>
          </cell>
        </row>
        <row r="381">
          <cell r="A381">
            <v>379</v>
          </cell>
          <cell r="B381" t="str">
            <v xml:space="preserve">       1.5.2 배수공</v>
          </cell>
          <cell r="G381">
            <v>27403380</v>
          </cell>
          <cell r="H381">
            <v>0</v>
          </cell>
          <cell r="I381">
            <v>12346740</v>
          </cell>
          <cell r="J381">
            <v>0</v>
          </cell>
          <cell r="K381">
            <v>13261750</v>
          </cell>
          <cell r="L381">
            <v>0</v>
          </cell>
          <cell r="M381">
            <v>1794890</v>
          </cell>
        </row>
        <row r="382">
          <cell r="A382">
            <v>380</v>
          </cell>
          <cell r="B382" t="str">
            <v xml:space="preserve">          집수정</v>
          </cell>
          <cell r="C382" t="str">
            <v>700M/M*700</v>
          </cell>
          <cell r="D382" t="str">
            <v>개소</v>
          </cell>
          <cell r="E382">
            <v>9</v>
          </cell>
          <cell r="F382">
            <v>339640</v>
          </cell>
          <cell r="G382">
            <v>3056760</v>
          </cell>
          <cell r="H382">
            <v>198130</v>
          </cell>
          <cell r="I382">
            <v>1783170</v>
          </cell>
          <cell r="J382">
            <v>141490</v>
          </cell>
          <cell r="K382">
            <v>1273410</v>
          </cell>
          <cell r="L382">
            <v>20</v>
          </cell>
          <cell r="M382">
            <v>180</v>
          </cell>
        </row>
        <row r="383">
          <cell r="A383">
            <v>381</v>
          </cell>
          <cell r="B383" t="str">
            <v xml:space="preserve">          흄관부설 및 접합 : 기계</v>
          </cell>
          <cell r="C383" t="str">
            <v>Φ450M/M, 소켓식</v>
          </cell>
          <cell r="D383" t="str">
            <v>M</v>
          </cell>
          <cell r="E383">
            <v>273</v>
          </cell>
          <cell r="F383">
            <v>46630</v>
          </cell>
          <cell r="G383">
            <v>12729990</v>
          </cell>
          <cell r="H383">
            <v>12520</v>
          </cell>
          <cell r="I383">
            <v>3417960</v>
          </cell>
          <cell r="J383">
            <v>28950</v>
          </cell>
          <cell r="K383">
            <v>7903350</v>
          </cell>
          <cell r="L383">
            <v>5160</v>
          </cell>
          <cell r="M383">
            <v>1408680</v>
          </cell>
        </row>
        <row r="384">
          <cell r="A384">
            <v>382</v>
          </cell>
          <cell r="B384" t="str">
            <v xml:space="preserve">          U-형트랜치</v>
          </cell>
          <cell r="C384" t="str">
            <v>300*300</v>
          </cell>
          <cell r="D384" t="str">
            <v>M</v>
          </cell>
          <cell r="E384">
            <v>57</v>
          </cell>
          <cell r="F384">
            <v>71990</v>
          </cell>
          <cell r="G384">
            <v>4103430</v>
          </cell>
          <cell r="H384">
            <v>49690</v>
          </cell>
          <cell r="I384">
            <v>2832330</v>
          </cell>
          <cell r="J384">
            <v>22000</v>
          </cell>
          <cell r="K384">
            <v>1254000</v>
          </cell>
          <cell r="L384">
            <v>300</v>
          </cell>
          <cell r="M384">
            <v>17100</v>
          </cell>
        </row>
        <row r="385">
          <cell r="A385">
            <v>383</v>
          </cell>
          <cell r="B385" t="str">
            <v xml:space="preserve">          맹암거(간선)</v>
          </cell>
          <cell r="C385" t="str">
            <v>Φ200</v>
          </cell>
          <cell r="D385" t="str">
            <v>M</v>
          </cell>
          <cell r="E385">
            <v>52</v>
          </cell>
          <cell r="F385">
            <v>23800</v>
          </cell>
          <cell r="G385">
            <v>1237600</v>
          </cell>
          <cell r="H385">
            <v>22750</v>
          </cell>
          <cell r="I385">
            <v>1183000</v>
          </cell>
          <cell r="J385">
            <v>880</v>
          </cell>
          <cell r="K385">
            <v>45760</v>
          </cell>
          <cell r="L385">
            <v>170</v>
          </cell>
          <cell r="M385">
            <v>8840</v>
          </cell>
        </row>
        <row r="386">
          <cell r="A386">
            <v>384</v>
          </cell>
          <cell r="B386" t="str">
            <v xml:space="preserve">          맹암거(지선)</v>
          </cell>
          <cell r="C386" t="str">
            <v>Φ150</v>
          </cell>
          <cell r="D386" t="str">
            <v>M</v>
          </cell>
          <cell r="E386">
            <v>133</v>
          </cell>
          <cell r="F386">
            <v>14970</v>
          </cell>
          <cell r="G386">
            <v>1991010</v>
          </cell>
          <cell r="H386">
            <v>14170</v>
          </cell>
          <cell r="I386">
            <v>1884610</v>
          </cell>
          <cell r="J386">
            <v>690</v>
          </cell>
          <cell r="K386">
            <v>91770</v>
          </cell>
          <cell r="L386">
            <v>110</v>
          </cell>
          <cell r="M386">
            <v>14630</v>
          </cell>
        </row>
        <row r="387">
          <cell r="A387">
            <v>385</v>
          </cell>
          <cell r="B387" t="str">
            <v xml:space="preserve">          오수맨홀</v>
          </cell>
          <cell r="C387" t="str">
            <v>Φ900M/M</v>
          </cell>
          <cell r="D387" t="str">
            <v>개소</v>
          </cell>
          <cell r="E387">
            <v>2</v>
          </cell>
          <cell r="F387">
            <v>276840</v>
          </cell>
          <cell r="G387">
            <v>553680</v>
          </cell>
          <cell r="H387">
            <v>192230</v>
          </cell>
          <cell r="I387">
            <v>384460</v>
          </cell>
          <cell r="J387">
            <v>84230</v>
          </cell>
          <cell r="K387">
            <v>168460</v>
          </cell>
          <cell r="L387">
            <v>380</v>
          </cell>
          <cell r="M387">
            <v>760</v>
          </cell>
        </row>
        <row r="388">
          <cell r="A388">
            <v>386</v>
          </cell>
          <cell r="B388" t="str">
            <v xml:space="preserve">          오수관부설 및 접합 : 인력</v>
          </cell>
          <cell r="C388" t="str">
            <v>Φ300M/M, 소켓식</v>
          </cell>
          <cell r="D388" t="str">
            <v>M</v>
          </cell>
          <cell r="E388">
            <v>80</v>
          </cell>
          <cell r="F388">
            <v>35590</v>
          </cell>
          <cell r="G388">
            <v>2847200</v>
          </cell>
          <cell r="H388">
            <v>8750</v>
          </cell>
          <cell r="I388">
            <v>700000</v>
          </cell>
          <cell r="J388">
            <v>25500</v>
          </cell>
          <cell r="K388">
            <v>2040000</v>
          </cell>
          <cell r="L388">
            <v>1340</v>
          </cell>
          <cell r="M388">
            <v>107200</v>
          </cell>
        </row>
        <row r="389">
          <cell r="A389">
            <v>387</v>
          </cell>
          <cell r="B389" t="str">
            <v xml:space="preserve">          퇴수관(PVC)</v>
          </cell>
          <cell r="C389" t="str">
            <v>Φ100</v>
          </cell>
          <cell r="D389" t="str">
            <v>M</v>
          </cell>
          <cell r="E389">
            <v>10</v>
          </cell>
          <cell r="F389">
            <v>2600</v>
          </cell>
          <cell r="G389">
            <v>26000</v>
          </cell>
          <cell r="H389">
            <v>1730</v>
          </cell>
          <cell r="I389">
            <v>17300</v>
          </cell>
          <cell r="J389">
            <v>600</v>
          </cell>
          <cell r="K389">
            <v>6000</v>
          </cell>
          <cell r="L389">
            <v>270</v>
          </cell>
          <cell r="M389">
            <v>2700</v>
          </cell>
        </row>
        <row r="390">
          <cell r="A390">
            <v>388</v>
          </cell>
          <cell r="B390" t="str">
            <v xml:space="preserve">          하수관수밀시험</v>
          </cell>
          <cell r="C390" t="str">
            <v>Φ300M/M</v>
          </cell>
          <cell r="D390" t="str">
            <v>개소</v>
          </cell>
          <cell r="E390">
            <v>1</v>
          </cell>
          <cell r="F390">
            <v>187010</v>
          </cell>
          <cell r="G390">
            <v>187010</v>
          </cell>
          <cell r="H390">
            <v>115670</v>
          </cell>
          <cell r="I390">
            <v>115670</v>
          </cell>
          <cell r="J390">
            <v>65990</v>
          </cell>
          <cell r="K390">
            <v>65990</v>
          </cell>
          <cell r="L390">
            <v>5350</v>
          </cell>
          <cell r="M390">
            <v>5350</v>
          </cell>
        </row>
        <row r="391">
          <cell r="A391">
            <v>389</v>
          </cell>
          <cell r="B391" t="str">
            <v xml:space="preserve">          하수관로CCTV조사공</v>
          </cell>
          <cell r="C391" t="str">
            <v>신설</v>
          </cell>
          <cell r="D391" t="str">
            <v>M</v>
          </cell>
          <cell r="E391">
            <v>353</v>
          </cell>
          <cell r="F391">
            <v>1900</v>
          </cell>
          <cell r="G391">
            <v>670700</v>
          </cell>
          <cell r="H391">
            <v>80</v>
          </cell>
          <cell r="I391">
            <v>28240</v>
          </cell>
          <cell r="J391">
            <v>1170</v>
          </cell>
          <cell r="K391">
            <v>413010</v>
          </cell>
          <cell r="L391">
            <v>650</v>
          </cell>
          <cell r="M391">
            <v>229450</v>
          </cell>
        </row>
        <row r="392">
          <cell r="A392">
            <v>390</v>
          </cell>
          <cell r="B392" t="str">
            <v xml:space="preserve">       1.5.3 포장공</v>
          </cell>
          <cell r="G392">
            <v>43463930</v>
          </cell>
          <cell r="H392">
            <v>0</v>
          </cell>
          <cell r="I392">
            <v>22118950</v>
          </cell>
          <cell r="J392">
            <v>0</v>
          </cell>
          <cell r="K392">
            <v>20882790</v>
          </cell>
          <cell r="L392">
            <v>0</v>
          </cell>
          <cell r="M392">
            <v>462190</v>
          </cell>
        </row>
        <row r="393">
          <cell r="A393">
            <v>391</v>
          </cell>
          <cell r="B393" t="str">
            <v xml:space="preserve">          소형고압블럭포장</v>
          </cell>
          <cell r="C393" t="str">
            <v>회 색, T=60</v>
          </cell>
          <cell r="D393" t="str">
            <v>M2</v>
          </cell>
          <cell r="E393">
            <v>1072</v>
          </cell>
          <cell r="F393">
            <v>6370</v>
          </cell>
          <cell r="G393">
            <v>6828640</v>
          </cell>
          <cell r="H393">
            <v>1950</v>
          </cell>
          <cell r="I393">
            <v>2090400</v>
          </cell>
          <cell r="J393">
            <v>4330</v>
          </cell>
          <cell r="K393">
            <v>4641760</v>
          </cell>
          <cell r="L393">
            <v>90</v>
          </cell>
          <cell r="M393">
            <v>96480</v>
          </cell>
        </row>
        <row r="394">
          <cell r="A394">
            <v>392</v>
          </cell>
          <cell r="B394" t="str">
            <v xml:space="preserve">          소형고압블럭포장</v>
          </cell>
          <cell r="C394" t="str">
            <v>적 색, T=60</v>
          </cell>
          <cell r="D394" t="str">
            <v>M2</v>
          </cell>
          <cell r="E394">
            <v>1093</v>
          </cell>
          <cell r="F394">
            <v>6370</v>
          </cell>
          <cell r="G394">
            <v>6962410</v>
          </cell>
          <cell r="H394">
            <v>1950</v>
          </cell>
          <cell r="I394">
            <v>2131350</v>
          </cell>
          <cell r="J394">
            <v>4330</v>
          </cell>
          <cell r="K394">
            <v>4732690</v>
          </cell>
          <cell r="L394">
            <v>90</v>
          </cell>
          <cell r="M394">
            <v>98370</v>
          </cell>
        </row>
        <row r="395">
          <cell r="A395">
            <v>393</v>
          </cell>
          <cell r="B395" t="str">
            <v xml:space="preserve">          소형고압블럭포장</v>
          </cell>
          <cell r="C395" t="str">
            <v>흑 색, T=60</v>
          </cell>
          <cell r="D395" t="str">
            <v>M2</v>
          </cell>
          <cell r="E395">
            <v>89</v>
          </cell>
          <cell r="F395">
            <v>6370</v>
          </cell>
          <cell r="G395">
            <v>566930</v>
          </cell>
          <cell r="H395">
            <v>1950</v>
          </cell>
          <cell r="I395">
            <v>173550</v>
          </cell>
          <cell r="J395">
            <v>4330</v>
          </cell>
          <cell r="K395">
            <v>385370</v>
          </cell>
          <cell r="L395">
            <v>90</v>
          </cell>
          <cell r="M395">
            <v>8010</v>
          </cell>
        </row>
        <row r="396">
          <cell r="A396">
            <v>394</v>
          </cell>
          <cell r="B396" t="str">
            <v xml:space="preserve">          소형고압블럭포장</v>
          </cell>
          <cell r="C396" t="str">
            <v>회 색, T=80</v>
          </cell>
          <cell r="D396" t="str">
            <v>M2</v>
          </cell>
          <cell r="E396">
            <v>342</v>
          </cell>
          <cell r="F396">
            <v>7820</v>
          </cell>
          <cell r="G396">
            <v>2674440</v>
          </cell>
          <cell r="H396">
            <v>3200</v>
          </cell>
          <cell r="I396">
            <v>1094400</v>
          </cell>
          <cell r="J396">
            <v>4470</v>
          </cell>
          <cell r="K396">
            <v>1528740</v>
          </cell>
          <cell r="L396">
            <v>150</v>
          </cell>
          <cell r="M396">
            <v>51300</v>
          </cell>
        </row>
        <row r="397">
          <cell r="A397">
            <v>395</v>
          </cell>
          <cell r="B397" t="str">
            <v xml:space="preserve">          세립도투수콘포장</v>
          </cell>
          <cell r="C397" t="str">
            <v>녹 색, T=70</v>
          </cell>
          <cell r="D397" t="str">
            <v>M2</v>
          </cell>
          <cell r="E397">
            <v>594</v>
          </cell>
          <cell r="F397">
            <v>12000</v>
          </cell>
          <cell r="G397">
            <v>7128000</v>
          </cell>
          <cell r="H397">
            <v>10780</v>
          </cell>
          <cell r="I397">
            <v>6403320</v>
          </cell>
          <cell r="J397">
            <v>980</v>
          </cell>
          <cell r="K397">
            <v>582120</v>
          </cell>
          <cell r="L397">
            <v>240</v>
          </cell>
          <cell r="M397">
            <v>142560</v>
          </cell>
        </row>
        <row r="398">
          <cell r="A398">
            <v>396</v>
          </cell>
          <cell r="B398" t="str">
            <v xml:space="preserve">          마사토포장</v>
          </cell>
          <cell r="C398" t="str">
            <v>T=300MM</v>
          </cell>
          <cell r="D398" t="str">
            <v>M2</v>
          </cell>
          <cell r="E398">
            <v>496</v>
          </cell>
          <cell r="F398">
            <v>8510</v>
          </cell>
          <cell r="G398">
            <v>4220960</v>
          </cell>
          <cell r="H398">
            <v>6220</v>
          </cell>
          <cell r="I398">
            <v>3085120</v>
          </cell>
          <cell r="J398">
            <v>2190</v>
          </cell>
          <cell r="K398">
            <v>1086240</v>
          </cell>
          <cell r="L398">
            <v>100</v>
          </cell>
          <cell r="M398">
            <v>49600</v>
          </cell>
        </row>
        <row r="399">
          <cell r="A399">
            <v>397</v>
          </cell>
          <cell r="B399" t="str">
            <v xml:space="preserve">          철평석포장(A형)</v>
          </cell>
          <cell r="C399" t="str">
            <v>T=50MM</v>
          </cell>
          <cell r="D399" t="str">
            <v>M2</v>
          </cell>
          <cell r="E399">
            <v>41</v>
          </cell>
          <cell r="F399">
            <v>33580</v>
          </cell>
          <cell r="G399">
            <v>1376780</v>
          </cell>
          <cell r="H399">
            <v>28920</v>
          </cell>
          <cell r="I399">
            <v>1185720</v>
          </cell>
          <cell r="J399">
            <v>4660</v>
          </cell>
          <cell r="K399">
            <v>191060</v>
          </cell>
          <cell r="L399">
            <v>0</v>
          </cell>
        </row>
        <row r="400">
          <cell r="A400">
            <v>398</v>
          </cell>
          <cell r="B400" t="str">
            <v xml:space="preserve">          녹지경계블럭</v>
          </cell>
          <cell r="C400" t="str">
            <v>190*160*100</v>
          </cell>
          <cell r="D400" t="str">
            <v>M</v>
          </cell>
          <cell r="E400">
            <v>675</v>
          </cell>
          <cell r="F400">
            <v>8380</v>
          </cell>
          <cell r="G400">
            <v>5656500</v>
          </cell>
          <cell r="H400">
            <v>1810</v>
          </cell>
          <cell r="I400">
            <v>1221750</v>
          </cell>
          <cell r="J400">
            <v>6550</v>
          </cell>
          <cell r="K400">
            <v>4421250</v>
          </cell>
          <cell r="L400">
            <v>20</v>
          </cell>
          <cell r="M400">
            <v>13500</v>
          </cell>
        </row>
        <row r="401">
          <cell r="A401">
            <v>399</v>
          </cell>
          <cell r="B401" t="str">
            <v xml:space="preserve">          보차도경계석(직선)</v>
          </cell>
          <cell r="C401" t="str">
            <v>180*205*250*1000</v>
          </cell>
          <cell r="D401" t="str">
            <v>M</v>
          </cell>
          <cell r="E401">
            <v>77</v>
          </cell>
          <cell r="F401">
            <v>13890</v>
          </cell>
          <cell r="G401">
            <v>1069530</v>
          </cell>
          <cell r="H401">
            <v>6040</v>
          </cell>
          <cell r="I401">
            <v>465080</v>
          </cell>
          <cell r="J401">
            <v>7820</v>
          </cell>
          <cell r="K401">
            <v>602140</v>
          </cell>
          <cell r="L401">
            <v>30</v>
          </cell>
          <cell r="M401">
            <v>2310</v>
          </cell>
        </row>
        <row r="402">
          <cell r="A402">
            <v>400</v>
          </cell>
          <cell r="B402" t="str">
            <v xml:space="preserve">          보차도경계석(곡선)</v>
          </cell>
          <cell r="C402" t="str">
            <v>180*205*250*1000</v>
          </cell>
          <cell r="D402" t="str">
            <v>M</v>
          </cell>
          <cell r="E402">
            <v>2</v>
          </cell>
          <cell r="F402">
            <v>13890</v>
          </cell>
          <cell r="G402">
            <v>27780</v>
          </cell>
          <cell r="H402">
            <v>6040</v>
          </cell>
          <cell r="I402">
            <v>12080</v>
          </cell>
          <cell r="J402">
            <v>7820</v>
          </cell>
          <cell r="K402">
            <v>15640</v>
          </cell>
          <cell r="L402">
            <v>30</v>
          </cell>
          <cell r="M402">
            <v>60</v>
          </cell>
        </row>
        <row r="403">
          <cell r="A403">
            <v>401</v>
          </cell>
          <cell r="B403" t="str">
            <v xml:space="preserve">          재료분리경계석(A형직선/곡선)</v>
          </cell>
          <cell r="C403" t="str">
            <v>180*205*250*1000</v>
          </cell>
          <cell r="D403" t="str">
            <v>M</v>
          </cell>
          <cell r="E403">
            <v>181</v>
          </cell>
          <cell r="F403">
            <v>15440</v>
          </cell>
          <cell r="G403">
            <v>2794640</v>
          </cell>
          <cell r="H403">
            <v>6180</v>
          </cell>
          <cell r="I403">
            <v>1118580</v>
          </cell>
          <cell r="J403">
            <v>9260</v>
          </cell>
          <cell r="K403">
            <v>1676060</v>
          </cell>
          <cell r="L403">
            <v>0</v>
          </cell>
          <cell r="M403">
            <v>0</v>
          </cell>
        </row>
        <row r="404">
          <cell r="A404">
            <v>402</v>
          </cell>
          <cell r="B404" t="str">
            <v xml:space="preserve">          재료분리경계석(B형직선)</v>
          </cell>
          <cell r="C404" t="str">
            <v>120*120*1000</v>
          </cell>
          <cell r="D404" t="str">
            <v>M</v>
          </cell>
          <cell r="E404">
            <v>148</v>
          </cell>
          <cell r="F404">
            <v>28090</v>
          </cell>
          <cell r="G404">
            <v>4157320</v>
          </cell>
          <cell r="H404">
            <v>21200</v>
          </cell>
          <cell r="I404">
            <v>3137600</v>
          </cell>
          <cell r="J404">
            <v>6890</v>
          </cell>
          <cell r="K404">
            <v>1019720</v>
          </cell>
          <cell r="L404">
            <v>0</v>
          </cell>
          <cell r="M404">
            <v>0</v>
          </cell>
        </row>
        <row r="405">
          <cell r="A405">
            <v>403</v>
          </cell>
          <cell r="B405" t="str">
            <v xml:space="preserve">       1.5.4 상수공</v>
          </cell>
          <cell r="G405">
            <v>986630</v>
          </cell>
          <cell r="H405">
            <v>0</v>
          </cell>
          <cell r="I405">
            <v>556430</v>
          </cell>
          <cell r="J405">
            <v>0</v>
          </cell>
          <cell r="K405">
            <v>365520</v>
          </cell>
          <cell r="L405">
            <v>0</v>
          </cell>
          <cell r="M405">
            <v>64680</v>
          </cell>
        </row>
        <row r="406">
          <cell r="A406">
            <v>404</v>
          </cell>
          <cell r="B406" t="str">
            <v xml:space="preserve">          PE관접합및부설</v>
          </cell>
          <cell r="C406" t="str">
            <v>관경Φ10-25MM</v>
          </cell>
          <cell r="D406" t="str">
            <v>M</v>
          </cell>
          <cell r="E406">
            <v>31</v>
          </cell>
          <cell r="F406">
            <v>3940</v>
          </cell>
          <cell r="G406">
            <v>122140</v>
          </cell>
          <cell r="H406">
            <v>1810</v>
          </cell>
          <cell r="I406">
            <v>56110</v>
          </cell>
          <cell r="J406">
            <v>1750</v>
          </cell>
          <cell r="K406">
            <v>54250</v>
          </cell>
          <cell r="L406">
            <v>380</v>
          </cell>
          <cell r="M406">
            <v>11780</v>
          </cell>
        </row>
        <row r="407">
          <cell r="A407">
            <v>405</v>
          </cell>
          <cell r="B407" t="str">
            <v xml:space="preserve">          PE관접합및부설</v>
          </cell>
          <cell r="C407" t="str">
            <v>관경Φ50MM</v>
          </cell>
          <cell r="D407" t="str">
            <v>M</v>
          </cell>
          <cell r="E407">
            <v>115</v>
          </cell>
          <cell r="F407">
            <v>5970</v>
          </cell>
          <cell r="G407">
            <v>686550</v>
          </cell>
          <cell r="H407">
            <v>3100</v>
          </cell>
          <cell r="I407">
            <v>356500</v>
          </cell>
          <cell r="J407">
            <v>2410</v>
          </cell>
          <cell r="K407">
            <v>277150</v>
          </cell>
          <cell r="L407">
            <v>460</v>
          </cell>
          <cell r="M407">
            <v>52900</v>
          </cell>
        </row>
        <row r="408">
          <cell r="A408">
            <v>406</v>
          </cell>
          <cell r="B408" t="str">
            <v xml:space="preserve">          새들접합</v>
          </cell>
          <cell r="C408" t="str">
            <v>관경Φ100*30MM</v>
          </cell>
          <cell r="D408" t="str">
            <v>개소</v>
          </cell>
          <cell r="E408">
            <v>1</v>
          </cell>
          <cell r="F408">
            <v>13380</v>
          </cell>
          <cell r="G408">
            <v>13380</v>
          </cell>
          <cell r="H408">
            <v>10410</v>
          </cell>
          <cell r="I408">
            <v>10410</v>
          </cell>
          <cell r="J408">
            <v>2970</v>
          </cell>
          <cell r="K408">
            <v>2970</v>
          </cell>
          <cell r="L408">
            <v>0</v>
          </cell>
        </row>
        <row r="409">
          <cell r="A409">
            <v>407</v>
          </cell>
          <cell r="B409" t="str">
            <v xml:space="preserve">          PE수도관(이형관)</v>
          </cell>
          <cell r="C409" t="str">
            <v>이경티30*25</v>
          </cell>
          <cell r="D409" t="str">
            <v>개소</v>
          </cell>
          <cell r="E409">
            <v>1</v>
          </cell>
          <cell r="F409">
            <v>4450</v>
          </cell>
          <cell r="G409">
            <v>4450</v>
          </cell>
          <cell r="H409">
            <v>4450</v>
          </cell>
          <cell r="I409">
            <v>4450</v>
          </cell>
          <cell r="J409">
            <v>0</v>
          </cell>
          <cell r="L409">
            <v>0</v>
          </cell>
        </row>
        <row r="410">
          <cell r="A410">
            <v>408</v>
          </cell>
          <cell r="B410" t="str">
            <v xml:space="preserve">          PE수도관(이형관)</v>
          </cell>
          <cell r="C410" t="str">
            <v>엘보30*90도</v>
          </cell>
          <cell r="D410" t="str">
            <v>개소</v>
          </cell>
          <cell r="E410">
            <v>1</v>
          </cell>
          <cell r="F410">
            <v>2750</v>
          </cell>
          <cell r="G410">
            <v>2750</v>
          </cell>
          <cell r="H410">
            <v>2750</v>
          </cell>
          <cell r="I410">
            <v>2750</v>
          </cell>
          <cell r="J410">
            <v>0</v>
          </cell>
          <cell r="L410">
            <v>0</v>
          </cell>
        </row>
        <row r="411">
          <cell r="A411">
            <v>409</v>
          </cell>
          <cell r="B411" t="str">
            <v xml:space="preserve">          T/F접합</v>
          </cell>
          <cell r="C411" t="str">
            <v>관경Φ25MM</v>
          </cell>
          <cell r="D411" t="str">
            <v>개소</v>
          </cell>
          <cell r="E411">
            <v>2</v>
          </cell>
          <cell r="F411">
            <v>9280</v>
          </cell>
          <cell r="G411">
            <v>18560</v>
          </cell>
          <cell r="H411">
            <v>6310</v>
          </cell>
          <cell r="I411">
            <v>12620</v>
          </cell>
          <cell r="J411">
            <v>2970</v>
          </cell>
          <cell r="K411">
            <v>5940</v>
          </cell>
          <cell r="L411">
            <v>0</v>
          </cell>
        </row>
        <row r="412">
          <cell r="A412">
            <v>410</v>
          </cell>
          <cell r="B412" t="str">
            <v xml:space="preserve">          밸브접합</v>
          </cell>
          <cell r="C412" t="str">
            <v>관경Φ15-50MM</v>
          </cell>
          <cell r="D412" t="str">
            <v>개소</v>
          </cell>
          <cell r="E412">
            <v>1</v>
          </cell>
          <cell r="F412">
            <v>7300</v>
          </cell>
          <cell r="G412">
            <v>7300</v>
          </cell>
          <cell r="H412">
            <v>4330</v>
          </cell>
          <cell r="I412">
            <v>4330</v>
          </cell>
          <cell r="J412">
            <v>2970</v>
          </cell>
          <cell r="K412">
            <v>2970</v>
          </cell>
          <cell r="L412">
            <v>0</v>
          </cell>
        </row>
        <row r="413">
          <cell r="A413">
            <v>411</v>
          </cell>
          <cell r="B413" t="str">
            <v xml:space="preserve">          제수변보호통</v>
          </cell>
          <cell r="C413" t="str">
            <v>관경Φ80-200MM</v>
          </cell>
          <cell r="D413" t="str">
            <v>개소</v>
          </cell>
          <cell r="E413">
            <v>1</v>
          </cell>
          <cell r="F413">
            <v>131500</v>
          </cell>
          <cell r="G413">
            <v>131500</v>
          </cell>
          <cell r="H413">
            <v>109260</v>
          </cell>
          <cell r="I413">
            <v>109260</v>
          </cell>
          <cell r="J413">
            <v>22240</v>
          </cell>
          <cell r="K413">
            <v>22240</v>
          </cell>
          <cell r="L413">
            <v>0</v>
          </cell>
        </row>
        <row r="414">
          <cell r="A414">
            <v>412</v>
          </cell>
          <cell r="B414" t="str">
            <v xml:space="preserve">       1.5.5 식재공</v>
          </cell>
          <cell r="G414">
            <v>64569840</v>
          </cell>
          <cell r="H414">
            <v>0</v>
          </cell>
          <cell r="I414">
            <v>30458650</v>
          </cell>
          <cell r="J414">
            <v>0</v>
          </cell>
          <cell r="K414">
            <v>34111190</v>
          </cell>
          <cell r="L414">
            <v>0</v>
          </cell>
        </row>
        <row r="415">
          <cell r="A415">
            <v>413</v>
          </cell>
          <cell r="B415" t="str">
            <v xml:space="preserve">          해송(A형)</v>
          </cell>
          <cell r="C415" t="str">
            <v>H2.5*W0.8</v>
          </cell>
          <cell r="D415" t="str">
            <v>주</v>
          </cell>
          <cell r="E415">
            <v>100</v>
          </cell>
          <cell r="F415">
            <v>35640</v>
          </cell>
          <cell r="G415">
            <v>3564000</v>
          </cell>
          <cell r="H415">
            <v>24890</v>
          </cell>
          <cell r="I415">
            <v>2489000</v>
          </cell>
          <cell r="J415">
            <v>10750</v>
          </cell>
          <cell r="K415">
            <v>1075000</v>
          </cell>
          <cell r="L415">
            <v>0</v>
          </cell>
        </row>
        <row r="416">
          <cell r="A416">
            <v>414</v>
          </cell>
          <cell r="B416" t="str">
            <v xml:space="preserve">          느티나무</v>
          </cell>
          <cell r="C416" t="str">
            <v>H3.5*R8</v>
          </cell>
          <cell r="D416" t="str">
            <v>주</v>
          </cell>
          <cell r="E416">
            <v>6</v>
          </cell>
          <cell r="F416">
            <v>90800</v>
          </cell>
          <cell r="G416">
            <v>544800</v>
          </cell>
          <cell r="H416">
            <v>66520</v>
          </cell>
          <cell r="I416">
            <v>399120</v>
          </cell>
          <cell r="J416">
            <v>24280</v>
          </cell>
          <cell r="K416">
            <v>145680</v>
          </cell>
          <cell r="L416">
            <v>0</v>
          </cell>
        </row>
        <row r="417">
          <cell r="A417">
            <v>415</v>
          </cell>
          <cell r="B417" t="str">
            <v xml:space="preserve">          느티나무(A형)</v>
          </cell>
          <cell r="C417" t="str">
            <v>H4.0*R12</v>
          </cell>
          <cell r="D417" t="str">
            <v>주</v>
          </cell>
          <cell r="E417">
            <v>9</v>
          </cell>
          <cell r="F417">
            <v>216150</v>
          </cell>
          <cell r="G417">
            <v>1945350</v>
          </cell>
          <cell r="H417">
            <v>173390</v>
          </cell>
          <cell r="I417">
            <v>1560510</v>
          </cell>
          <cell r="J417">
            <v>42760</v>
          </cell>
          <cell r="K417">
            <v>384840</v>
          </cell>
          <cell r="L417">
            <v>0</v>
          </cell>
        </row>
        <row r="418">
          <cell r="A418">
            <v>416</v>
          </cell>
          <cell r="B418" t="str">
            <v xml:space="preserve">          중국단풍(A형)</v>
          </cell>
          <cell r="C418" t="str">
            <v>H3.5*R10</v>
          </cell>
          <cell r="D418" t="str">
            <v>주</v>
          </cell>
          <cell r="E418">
            <v>28</v>
          </cell>
          <cell r="F418">
            <v>105960</v>
          </cell>
          <cell r="G418">
            <v>2966880</v>
          </cell>
          <cell r="H418">
            <v>72590</v>
          </cell>
          <cell r="I418">
            <v>2032520</v>
          </cell>
          <cell r="J418">
            <v>33370</v>
          </cell>
          <cell r="K418">
            <v>934360</v>
          </cell>
          <cell r="L418">
            <v>0</v>
          </cell>
        </row>
        <row r="419">
          <cell r="A419">
            <v>417</v>
          </cell>
          <cell r="B419" t="str">
            <v xml:space="preserve">          중국단풍</v>
          </cell>
          <cell r="C419" t="str">
            <v>H4.0*R15</v>
          </cell>
          <cell r="D419" t="str">
            <v>주</v>
          </cell>
          <cell r="E419">
            <v>30</v>
          </cell>
          <cell r="F419">
            <v>197100</v>
          </cell>
          <cell r="G419">
            <v>5913000</v>
          </cell>
          <cell r="H419">
            <v>139930</v>
          </cell>
          <cell r="I419">
            <v>4197900</v>
          </cell>
          <cell r="J419">
            <v>57170</v>
          </cell>
          <cell r="K419">
            <v>1715100</v>
          </cell>
          <cell r="L419">
            <v>0</v>
          </cell>
        </row>
        <row r="420">
          <cell r="A420">
            <v>418</v>
          </cell>
          <cell r="B420" t="str">
            <v xml:space="preserve">          청단풍</v>
          </cell>
          <cell r="C420" t="str">
            <v>H2.0*R6</v>
          </cell>
          <cell r="D420" t="str">
            <v>주</v>
          </cell>
          <cell r="E420">
            <v>7</v>
          </cell>
          <cell r="F420">
            <v>51340</v>
          </cell>
          <cell r="G420">
            <v>359380</v>
          </cell>
          <cell r="H420">
            <v>36150</v>
          </cell>
          <cell r="I420">
            <v>253050</v>
          </cell>
          <cell r="J420">
            <v>15190</v>
          </cell>
          <cell r="K420">
            <v>106330</v>
          </cell>
          <cell r="L420">
            <v>0</v>
          </cell>
        </row>
        <row r="421">
          <cell r="A421">
            <v>419</v>
          </cell>
          <cell r="B421" t="str">
            <v xml:space="preserve">          회화나무</v>
          </cell>
          <cell r="C421" t="str">
            <v>H3.5*R8</v>
          </cell>
          <cell r="D421" t="str">
            <v>주</v>
          </cell>
          <cell r="E421">
            <v>8</v>
          </cell>
          <cell r="F421">
            <v>84430</v>
          </cell>
          <cell r="G421">
            <v>675440</v>
          </cell>
          <cell r="H421">
            <v>60150</v>
          </cell>
          <cell r="I421">
            <v>481200</v>
          </cell>
          <cell r="J421">
            <v>24280</v>
          </cell>
          <cell r="K421">
            <v>194240</v>
          </cell>
          <cell r="L421">
            <v>0</v>
          </cell>
        </row>
        <row r="422">
          <cell r="A422">
            <v>420</v>
          </cell>
          <cell r="B422" t="str">
            <v xml:space="preserve">          은행나무</v>
          </cell>
          <cell r="C422" t="str">
            <v>H3.0*B6</v>
          </cell>
          <cell r="D422" t="str">
            <v>주</v>
          </cell>
          <cell r="E422">
            <v>7</v>
          </cell>
          <cell r="F422">
            <v>52750</v>
          </cell>
          <cell r="G422">
            <v>369250</v>
          </cell>
          <cell r="H422">
            <v>31760</v>
          </cell>
          <cell r="I422">
            <v>222320</v>
          </cell>
          <cell r="J422">
            <v>20990</v>
          </cell>
          <cell r="K422">
            <v>146930</v>
          </cell>
          <cell r="L422">
            <v>0</v>
          </cell>
        </row>
        <row r="423">
          <cell r="A423">
            <v>421</v>
          </cell>
          <cell r="B423" t="str">
            <v xml:space="preserve">          꽃사과</v>
          </cell>
          <cell r="C423" t="str">
            <v>H2.5*R6</v>
          </cell>
          <cell r="D423" t="str">
            <v>주</v>
          </cell>
          <cell r="E423">
            <v>3</v>
          </cell>
          <cell r="F423">
            <v>61230</v>
          </cell>
          <cell r="G423">
            <v>183690</v>
          </cell>
          <cell r="H423">
            <v>46040</v>
          </cell>
          <cell r="I423">
            <v>138120</v>
          </cell>
          <cell r="J423">
            <v>15190</v>
          </cell>
          <cell r="K423">
            <v>45570</v>
          </cell>
          <cell r="L423">
            <v>0</v>
          </cell>
        </row>
        <row r="424">
          <cell r="A424">
            <v>422</v>
          </cell>
          <cell r="B424" t="str">
            <v xml:space="preserve">          왕벗나무</v>
          </cell>
          <cell r="C424" t="str">
            <v>H3.0*B6</v>
          </cell>
          <cell r="D424" t="str">
            <v>주</v>
          </cell>
          <cell r="E424">
            <v>39</v>
          </cell>
          <cell r="F424">
            <v>71340</v>
          </cell>
          <cell r="G424">
            <v>2782260</v>
          </cell>
          <cell r="H424">
            <v>50350</v>
          </cell>
          <cell r="I424">
            <v>1963650</v>
          </cell>
          <cell r="J424">
            <v>20990</v>
          </cell>
          <cell r="K424">
            <v>818610</v>
          </cell>
          <cell r="L424">
            <v>0</v>
          </cell>
        </row>
        <row r="425">
          <cell r="A425">
            <v>423</v>
          </cell>
          <cell r="B425" t="str">
            <v xml:space="preserve">          감나무</v>
          </cell>
          <cell r="C425" t="str">
            <v>H5.0*R20</v>
          </cell>
          <cell r="D425" t="str">
            <v>주</v>
          </cell>
          <cell r="E425">
            <v>1</v>
          </cell>
          <cell r="F425">
            <v>807430</v>
          </cell>
          <cell r="G425">
            <v>807430</v>
          </cell>
          <cell r="H425">
            <v>724900</v>
          </cell>
          <cell r="I425">
            <v>724900</v>
          </cell>
          <cell r="J425">
            <v>82530</v>
          </cell>
          <cell r="K425">
            <v>82530</v>
          </cell>
          <cell r="L425">
            <v>0</v>
          </cell>
        </row>
        <row r="426">
          <cell r="A426">
            <v>424</v>
          </cell>
          <cell r="B426" t="str">
            <v xml:space="preserve">          살구나무</v>
          </cell>
          <cell r="C426" t="str">
            <v>H2.5*R6</v>
          </cell>
          <cell r="D426" t="str">
            <v>주</v>
          </cell>
          <cell r="E426">
            <v>5</v>
          </cell>
          <cell r="F426">
            <v>41750</v>
          </cell>
          <cell r="G426">
            <v>208750</v>
          </cell>
          <cell r="H426">
            <v>26560</v>
          </cell>
          <cell r="I426">
            <v>132800</v>
          </cell>
          <cell r="J426">
            <v>15190</v>
          </cell>
          <cell r="K426">
            <v>75950</v>
          </cell>
          <cell r="L426">
            <v>0</v>
          </cell>
        </row>
        <row r="427">
          <cell r="A427">
            <v>425</v>
          </cell>
          <cell r="B427" t="str">
            <v xml:space="preserve">          쪽동백</v>
          </cell>
          <cell r="C427" t="str">
            <v>H3.5*R8</v>
          </cell>
          <cell r="D427" t="str">
            <v>주</v>
          </cell>
          <cell r="E427">
            <v>5</v>
          </cell>
          <cell r="F427">
            <v>81300</v>
          </cell>
          <cell r="G427">
            <v>406500</v>
          </cell>
          <cell r="H427">
            <v>57020</v>
          </cell>
          <cell r="I427">
            <v>285100</v>
          </cell>
          <cell r="J427">
            <v>24280</v>
          </cell>
          <cell r="K427">
            <v>121400</v>
          </cell>
          <cell r="L427">
            <v>0</v>
          </cell>
        </row>
        <row r="428">
          <cell r="A428">
            <v>426</v>
          </cell>
          <cell r="B428" t="str">
            <v xml:space="preserve">          영산홍</v>
          </cell>
          <cell r="C428" t="str">
            <v>H0.4*W0.5</v>
          </cell>
          <cell r="D428" t="str">
            <v>주</v>
          </cell>
          <cell r="E428">
            <v>400</v>
          </cell>
          <cell r="F428">
            <v>5340</v>
          </cell>
          <cell r="G428">
            <v>2136000</v>
          </cell>
          <cell r="H428">
            <v>3310</v>
          </cell>
          <cell r="I428">
            <v>1324000</v>
          </cell>
          <cell r="J428">
            <v>2030</v>
          </cell>
          <cell r="K428">
            <v>812000</v>
          </cell>
          <cell r="L428">
            <v>0</v>
          </cell>
        </row>
        <row r="429">
          <cell r="A429">
            <v>427</v>
          </cell>
          <cell r="B429" t="str">
            <v xml:space="preserve">          개나리</v>
          </cell>
          <cell r="C429" t="str">
            <v>H1.2*W0.6*5가지</v>
          </cell>
          <cell r="D429" t="str">
            <v>주</v>
          </cell>
          <cell r="E429">
            <v>70</v>
          </cell>
          <cell r="F429">
            <v>7330</v>
          </cell>
          <cell r="G429">
            <v>513100</v>
          </cell>
          <cell r="H429">
            <v>1530</v>
          </cell>
          <cell r="I429">
            <v>107100</v>
          </cell>
          <cell r="J429">
            <v>5800</v>
          </cell>
          <cell r="K429">
            <v>406000</v>
          </cell>
          <cell r="L429">
            <v>0</v>
          </cell>
        </row>
        <row r="430">
          <cell r="A430">
            <v>428</v>
          </cell>
          <cell r="B430" t="str">
            <v xml:space="preserve">          수수꽃다리</v>
          </cell>
          <cell r="C430" t="str">
            <v>H1.8*W0.8</v>
          </cell>
          <cell r="D430" t="str">
            <v>주</v>
          </cell>
          <cell r="E430">
            <v>75</v>
          </cell>
          <cell r="F430">
            <v>20750</v>
          </cell>
          <cell r="G430">
            <v>1556250</v>
          </cell>
          <cell r="H430">
            <v>13220</v>
          </cell>
          <cell r="I430">
            <v>991500</v>
          </cell>
          <cell r="J430">
            <v>7530</v>
          </cell>
          <cell r="K430">
            <v>564750</v>
          </cell>
          <cell r="L430">
            <v>0</v>
          </cell>
        </row>
        <row r="431">
          <cell r="A431">
            <v>429</v>
          </cell>
          <cell r="B431" t="str">
            <v xml:space="preserve">          자산홍</v>
          </cell>
          <cell r="C431" t="str">
            <v>H0.4*W0.4</v>
          </cell>
          <cell r="D431" t="str">
            <v>주</v>
          </cell>
          <cell r="E431">
            <v>450</v>
          </cell>
          <cell r="F431">
            <v>4450</v>
          </cell>
          <cell r="G431">
            <v>2002500</v>
          </cell>
          <cell r="H431">
            <v>2420</v>
          </cell>
          <cell r="I431">
            <v>1089000</v>
          </cell>
          <cell r="J431">
            <v>2030</v>
          </cell>
          <cell r="K431">
            <v>913500</v>
          </cell>
          <cell r="L431">
            <v>0</v>
          </cell>
        </row>
        <row r="432">
          <cell r="A432">
            <v>430</v>
          </cell>
          <cell r="B432" t="str">
            <v xml:space="preserve">          좀작살나무</v>
          </cell>
          <cell r="C432" t="str">
            <v>H1.2*W0.4</v>
          </cell>
          <cell r="D432" t="str">
            <v>주</v>
          </cell>
          <cell r="E432">
            <v>320</v>
          </cell>
          <cell r="F432">
            <v>8030</v>
          </cell>
          <cell r="G432">
            <v>2569600</v>
          </cell>
          <cell r="H432">
            <v>2230</v>
          </cell>
          <cell r="I432">
            <v>713600</v>
          </cell>
          <cell r="J432">
            <v>5800</v>
          </cell>
          <cell r="K432">
            <v>1856000</v>
          </cell>
          <cell r="L432">
            <v>0</v>
          </cell>
        </row>
        <row r="433">
          <cell r="A433">
            <v>431</v>
          </cell>
          <cell r="B433" t="str">
            <v xml:space="preserve">          산철쭉</v>
          </cell>
          <cell r="C433" t="str">
            <v>H0.4*W0.5</v>
          </cell>
          <cell r="D433" t="str">
            <v>주</v>
          </cell>
          <cell r="E433">
            <v>150</v>
          </cell>
          <cell r="F433">
            <v>4650</v>
          </cell>
          <cell r="G433">
            <v>697500</v>
          </cell>
          <cell r="H433">
            <v>2620</v>
          </cell>
          <cell r="I433">
            <v>393000</v>
          </cell>
          <cell r="J433">
            <v>2030</v>
          </cell>
          <cell r="K433">
            <v>304500</v>
          </cell>
          <cell r="L433">
            <v>0</v>
          </cell>
        </row>
        <row r="434">
          <cell r="A434">
            <v>432</v>
          </cell>
          <cell r="B434" t="str">
            <v xml:space="preserve">          백철쭉</v>
          </cell>
          <cell r="C434" t="str">
            <v>H0.4*W0.5</v>
          </cell>
          <cell r="D434" t="str">
            <v>주</v>
          </cell>
          <cell r="E434">
            <v>150</v>
          </cell>
          <cell r="F434">
            <v>5730</v>
          </cell>
          <cell r="G434">
            <v>859500</v>
          </cell>
          <cell r="H434">
            <v>3700</v>
          </cell>
          <cell r="I434">
            <v>555000</v>
          </cell>
          <cell r="J434">
            <v>2030</v>
          </cell>
          <cell r="K434">
            <v>304500</v>
          </cell>
          <cell r="L434">
            <v>0</v>
          </cell>
        </row>
        <row r="435">
          <cell r="A435">
            <v>433</v>
          </cell>
          <cell r="B435" t="str">
            <v xml:space="preserve">          말발도리</v>
          </cell>
          <cell r="C435" t="str">
            <v>H1.2*W0.4</v>
          </cell>
          <cell r="D435" t="str">
            <v>주</v>
          </cell>
          <cell r="E435">
            <v>550</v>
          </cell>
          <cell r="F435">
            <v>8030</v>
          </cell>
          <cell r="G435">
            <v>4416500</v>
          </cell>
          <cell r="H435">
            <v>2230</v>
          </cell>
          <cell r="I435">
            <v>1226500</v>
          </cell>
          <cell r="J435">
            <v>5800</v>
          </cell>
          <cell r="K435">
            <v>3190000</v>
          </cell>
          <cell r="L435">
            <v>0</v>
          </cell>
        </row>
        <row r="436">
          <cell r="A436">
            <v>434</v>
          </cell>
          <cell r="B436" t="str">
            <v xml:space="preserve">          줄  떼</v>
          </cell>
          <cell r="C436" t="str">
            <v>1/3</v>
          </cell>
          <cell r="D436" t="str">
            <v>M2</v>
          </cell>
          <cell r="E436">
            <v>7659</v>
          </cell>
          <cell r="F436">
            <v>3560</v>
          </cell>
          <cell r="G436">
            <v>27266040</v>
          </cell>
          <cell r="H436">
            <v>960</v>
          </cell>
          <cell r="I436">
            <v>7352640</v>
          </cell>
          <cell r="J436">
            <v>2600</v>
          </cell>
          <cell r="K436">
            <v>19913400</v>
          </cell>
          <cell r="L436">
            <v>0</v>
          </cell>
        </row>
        <row r="437">
          <cell r="A437">
            <v>435</v>
          </cell>
          <cell r="B437" t="str">
            <v xml:space="preserve">          야생화+복합양잔디</v>
          </cell>
          <cell r="C437" t="str">
            <v>32종복합</v>
          </cell>
          <cell r="D437" t="str">
            <v>M2</v>
          </cell>
          <cell r="E437">
            <v>643</v>
          </cell>
          <cell r="F437">
            <v>2840</v>
          </cell>
          <cell r="G437">
            <v>1826120</v>
          </cell>
          <cell r="H437">
            <v>2840</v>
          </cell>
          <cell r="I437">
            <v>1826120</v>
          </cell>
          <cell r="J437">
            <v>0</v>
          </cell>
          <cell r="L437">
            <v>0</v>
          </cell>
        </row>
        <row r="438">
          <cell r="A438">
            <v>436</v>
          </cell>
          <cell r="B438" t="str">
            <v xml:space="preserve">       1.5.6 이식공</v>
          </cell>
          <cell r="G438">
            <v>1887860</v>
          </cell>
          <cell r="H438">
            <v>0</v>
          </cell>
          <cell r="I438">
            <v>346000</v>
          </cell>
          <cell r="J438">
            <v>0</v>
          </cell>
          <cell r="K438">
            <v>1541460</v>
          </cell>
          <cell r="L438">
            <v>0</v>
          </cell>
          <cell r="M438">
            <v>400</v>
          </cell>
        </row>
        <row r="439">
          <cell r="A439">
            <v>437</v>
          </cell>
          <cell r="B439" t="str">
            <v xml:space="preserve">          수목이식(모과나무)</v>
          </cell>
          <cell r="C439" t="str">
            <v>H3.0*R6,L0.5KM</v>
          </cell>
          <cell r="D439" t="str">
            <v>주</v>
          </cell>
          <cell r="E439">
            <v>40</v>
          </cell>
          <cell r="F439">
            <v>29680</v>
          </cell>
          <cell r="G439">
            <v>1187200</v>
          </cell>
          <cell r="H439">
            <v>4510</v>
          </cell>
          <cell r="I439">
            <v>180400</v>
          </cell>
          <cell r="J439">
            <v>25160</v>
          </cell>
          <cell r="K439">
            <v>1006400</v>
          </cell>
          <cell r="L439">
            <v>10</v>
          </cell>
          <cell r="M439">
            <v>400</v>
          </cell>
        </row>
        <row r="440">
          <cell r="A440">
            <v>438</v>
          </cell>
          <cell r="B440" t="str">
            <v xml:space="preserve">          수목이식(쥐똥나무)</v>
          </cell>
          <cell r="C440" t="str">
            <v>H1.0*W0.15,L0.5KM</v>
          </cell>
          <cell r="D440" t="str">
            <v>주</v>
          </cell>
          <cell r="E440">
            <v>900</v>
          </cell>
          <cell r="F440">
            <v>740</v>
          </cell>
          <cell r="G440">
            <v>666000</v>
          </cell>
          <cell r="H440">
            <v>180</v>
          </cell>
          <cell r="I440">
            <v>162000</v>
          </cell>
          <cell r="J440">
            <v>560</v>
          </cell>
          <cell r="K440">
            <v>504000</v>
          </cell>
          <cell r="L440">
            <v>0</v>
          </cell>
          <cell r="M440">
            <v>0</v>
          </cell>
        </row>
        <row r="441">
          <cell r="A441">
            <v>439</v>
          </cell>
          <cell r="B441" t="str">
            <v xml:space="preserve">          수목이식(등나무)</v>
          </cell>
          <cell r="C441" t="str">
            <v>H2.0*R2,L0.5KM</v>
          </cell>
          <cell r="D441" t="str">
            <v>주</v>
          </cell>
          <cell r="E441">
            <v>1</v>
          </cell>
          <cell r="F441">
            <v>14730</v>
          </cell>
          <cell r="G441">
            <v>14730</v>
          </cell>
          <cell r="H441">
            <v>1780</v>
          </cell>
          <cell r="I441">
            <v>1780</v>
          </cell>
          <cell r="J441">
            <v>12950</v>
          </cell>
          <cell r="K441">
            <v>12950</v>
          </cell>
          <cell r="L441">
            <v>0</v>
          </cell>
          <cell r="M441">
            <v>0</v>
          </cell>
        </row>
        <row r="442">
          <cell r="A442">
            <v>440</v>
          </cell>
          <cell r="B442" t="str">
            <v xml:space="preserve">          수목이식(등나무)</v>
          </cell>
          <cell r="C442" t="str">
            <v>H4.0*R5,L0.5KM</v>
          </cell>
          <cell r="D442" t="str">
            <v>주</v>
          </cell>
          <cell r="E442">
            <v>1</v>
          </cell>
          <cell r="F442">
            <v>19930</v>
          </cell>
          <cell r="G442">
            <v>19930</v>
          </cell>
          <cell r="H442">
            <v>1820</v>
          </cell>
          <cell r="I442">
            <v>1820</v>
          </cell>
          <cell r="J442">
            <v>18110</v>
          </cell>
          <cell r="K442">
            <v>18110</v>
          </cell>
          <cell r="L442">
            <v>0</v>
          </cell>
          <cell r="M442">
            <v>0</v>
          </cell>
        </row>
        <row r="443">
          <cell r="A443">
            <v>441</v>
          </cell>
          <cell r="B443" t="str">
            <v xml:space="preserve">       1.5.7 시설물공</v>
          </cell>
          <cell r="G443">
            <v>38162200</v>
          </cell>
          <cell r="H443">
            <v>0</v>
          </cell>
          <cell r="I443">
            <v>35098030</v>
          </cell>
          <cell r="J443">
            <v>0</v>
          </cell>
          <cell r="K443">
            <v>3059440</v>
          </cell>
          <cell r="L443">
            <v>0</v>
          </cell>
          <cell r="M443">
            <v>4730</v>
          </cell>
        </row>
        <row r="444">
          <cell r="A444">
            <v>442</v>
          </cell>
          <cell r="B444" t="str">
            <v xml:space="preserve">          사각쉘터B형</v>
          </cell>
          <cell r="C444" t="str">
            <v>5.0*5.0*H3.50</v>
          </cell>
          <cell r="D444" t="str">
            <v>개소</v>
          </cell>
          <cell r="E444">
            <v>2</v>
          </cell>
          <cell r="F444">
            <v>3376620</v>
          </cell>
          <cell r="G444">
            <v>6753240</v>
          </cell>
          <cell r="H444">
            <v>3249550</v>
          </cell>
          <cell r="I444">
            <v>6499100</v>
          </cell>
          <cell r="J444">
            <v>127050</v>
          </cell>
          <cell r="K444">
            <v>254100</v>
          </cell>
          <cell r="L444">
            <v>20</v>
          </cell>
          <cell r="M444">
            <v>40</v>
          </cell>
        </row>
        <row r="445">
          <cell r="A445">
            <v>443</v>
          </cell>
          <cell r="B445" t="str">
            <v xml:space="preserve">          사각파고라A형</v>
          </cell>
          <cell r="C445" t="str">
            <v>7.5*4.2*H2.87</v>
          </cell>
          <cell r="D445" t="str">
            <v>개소</v>
          </cell>
          <cell r="E445">
            <v>1</v>
          </cell>
          <cell r="F445">
            <v>4792620</v>
          </cell>
          <cell r="G445">
            <v>4792620</v>
          </cell>
          <cell r="H445">
            <v>4601140</v>
          </cell>
          <cell r="I445">
            <v>4601140</v>
          </cell>
          <cell r="J445">
            <v>191450</v>
          </cell>
          <cell r="K445">
            <v>191450</v>
          </cell>
          <cell r="L445">
            <v>30</v>
          </cell>
          <cell r="M445">
            <v>30</v>
          </cell>
        </row>
        <row r="446">
          <cell r="A446">
            <v>444</v>
          </cell>
          <cell r="B446" t="str">
            <v xml:space="preserve">          등의자A형</v>
          </cell>
          <cell r="C446" t="str">
            <v>1.8*0.54*H0.83</v>
          </cell>
          <cell r="D446" t="str">
            <v>개소</v>
          </cell>
          <cell r="E446">
            <v>18</v>
          </cell>
          <cell r="F446">
            <v>257800</v>
          </cell>
          <cell r="G446">
            <v>4640400</v>
          </cell>
          <cell r="H446">
            <v>239860</v>
          </cell>
          <cell r="I446">
            <v>4317480</v>
          </cell>
          <cell r="J446">
            <v>17940</v>
          </cell>
          <cell r="K446">
            <v>322920</v>
          </cell>
          <cell r="L446">
            <v>0</v>
          </cell>
          <cell r="M446">
            <v>0</v>
          </cell>
        </row>
        <row r="447">
          <cell r="A447">
            <v>445</v>
          </cell>
          <cell r="B447" t="str">
            <v xml:space="preserve">          평의자A형</v>
          </cell>
          <cell r="C447" t="str">
            <v>1.8*0.41*H0.43</v>
          </cell>
          <cell r="D447" t="str">
            <v>개소</v>
          </cell>
          <cell r="E447">
            <v>12</v>
          </cell>
          <cell r="F447">
            <v>177700</v>
          </cell>
          <cell r="G447">
            <v>2132400</v>
          </cell>
          <cell r="H447">
            <v>159760</v>
          </cell>
          <cell r="I447">
            <v>1917120</v>
          </cell>
          <cell r="J447">
            <v>17940</v>
          </cell>
          <cell r="K447">
            <v>215280</v>
          </cell>
          <cell r="L447">
            <v>0</v>
          </cell>
          <cell r="M447">
            <v>0</v>
          </cell>
        </row>
        <row r="448">
          <cell r="A448">
            <v>446</v>
          </cell>
          <cell r="B448" t="str">
            <v xml:space="preserve">          조합형의자A형</v>
          </cell>
          <cell r="C448" t="str">
            <v>1.6*0.44*H0.4</v>
          </cell>
          <cell r="D448" t="str">
            <v>개소</v>
          </cell>
          <cell r="E448">
            <v>8</v>
          </cell>
          <cell r="F448">
            <v>175670</v>
          </cell>
          <cell r="G448">
            <v>1405360</v>
          </cell>
          <cell r="H448">
            <v>138800</v>
          </cell>
          <cell r="I448">
            <v>1110400</v>
          </cell>
          <cell r="J448">
            <v>36870</v>
          </cell>
          <cell r="K448">
            <v>294960</v>
          </cell>
          <cell r="L448">
            <v>0</v>
          </cell>
          <cell r="M448">
            <v>0</v>
          </cell>
        </row>
        <row r="449">
          <cell r="A449">
            <v>447</v>
          </cell>
          <cell r="B449" t="str">
            <v xml:space="preserve">          조합형의자B형</v>
          </cell>
          <cell r="C449" t="str">
            <v>1.2*0.44*H0.4</v>
          </cell>
          <cell r="D449" t="str">
            <v>개소</v>
          </cell>
          <cell r="E449">
            <v>4</v>
          </cell>
          <cell r="F449">
            <v>165500</v>
          </cell>
          <cell r="G449">
            <v>662000</v>
          </cell>
          <cell r="H449">
            <v>129790</v>
          </cell>
          <cell r="I449">
            <v>519160</v>
          </cell>
          <cell r="J449">
            <v>35710</v>
          </cell>
          <cell r="K449">
            <v>142840</v>
          </cell>
          <cell r="L449">
            <v>0</v>
          </cell>
          <cell r="M449">
            <v>0</v>
          </cell>
        </row>
        <row r="450">
          <cell r="A450">
            <v>448</v>
          </cell>
          <cell r="B450" t="str">
            <v xml:space="preserve">          좌대벽A형</v>
          </cell>
          <cell r="C450" t="str">
            <v>W0.4*H0.4</v>
          </cell>
          <cell r="D450" t="str">
            <v>M</v>
          </cell>
          <cell r="E450">
            <v>8</v>
          </cell>
          <cell r="F450">
            <v>108270</v>
          </cell>
          <cell r="G450">
            <v>866160</v>
          </cell>
          <cell r="H450">
            <v>18630</v>
          </cell>
          <cell r="I450">
            <v>149040</v>
          </cell>
          <cell r="J450">
            <v>89080</v>
          </cell>
          <cell r="K450">
            <v>712640</v>
          </cell>
          <cell r="L450">
            <v>560</v>
          </cell>
          <cell r="M450">
            <v>4480</v>
          </cell>
        </row>
        <row r="451">
          <cell r="A451">
            <v>449</v>
          </cell>
          <cell r="B451" t="str">
            <v xml:space="preserve">          조합놀이대A형</v>
          </cell>
          <cell r="C451" t="str">
            <v>9.65*11.2*H4.1</v>
          </cell>
          <cell r="D451" t="str">
            <v>개</v>
          </cell>
          <cell r="E451">
            <v>1</v>
          </cell>
          <cell r="F451">
            <v>11270200</v>
          </cell>
          <cell r="G451">
            <v>11270200</v>
          </cell>
          <cell r="H451">
            <v>10519630</v>
          </cell>
          <cell r="I451">
            <v>10519630</v>
          </cell>
          <cell r="J451">
            <v>750400</v>
          </cell>
          <cell r="K451">
            <v>750400</v>
          </cell>
          <cell r="L451">
            <v>170</v>
          </cell>
          <cell r="M451">
            <v>170</v>
          </cell>
        </row>
        <row r="452">
          <cell r="A452">
            <v>450</v>
          </cell>
          <cell r="B452" t="str">
            <v xml:space="preserve">          흔들놀이기A형</v>
          </cell>
          <cell r="C452" t="str">
            <v>0.685*0.600*H1.0</v>
          </cell>
          <cell r="D452" t="str">
            <v>개</v>
          </cell>
          <cell r="E452">
            <v>1</v>
          </cell>
          <cell r="F452">
            <v>768840</v>
          </cell>
          <cell r="G452">
            <v>768840</v>
          </cell>
          <cell r="H452">
            <v>761520</v>
          </cell>
          <cell r="I452">
            <v>761520</v>
          </cell>
          <cell r="J452">
            <v>7320</v>
          </cell>
          <cell r="K452">
            <v>7320</v>
          </cell>
          <cell r="L452">
            <v>0</v>
          </cell>
          <cell r="M452">
            <v>0</v>
          </cell>
        </row>
        <row r="453">
          <cell r="A453">
            <v>451</v>
          </cell>
          <cell r="B453" t="str">
            <v xml:space="preserve">          흔들놀이기B형</v>
          </cell>
          <cell r="C453" t="str">
            <v>0.685*0.600*H0.83</v>
          </cell>
          <cell r="D453" t="str">
            <v>개</v>
          </cell>
          <cell r="E453">
            <v>1</v>
          </cell>
          <cell r="F453">
            <v>768840</v>
          </cell>
          <cell r="G453">
            <v>768840</v>
          </cell>
          <cell r="H453">
            <v>761520</v>
          </cell>
          <cell r="I453">
            <v>761520</v>
          </cell>
          <cell r="J453">
            <v>7320</v>
          </cell>
          <cell r="K453">
            <v>7320</v>
          </cell>
          <cell r="L453">
            <v>0</v>
          </cell>
          <cell r="M453">
            <v>0</v>
          </cell>
        </row>
        <row r="454">
          <cell r="A454">
            <v>452</v>
          </cell>
          <cell r="B454" t="str">
            <v xml:space="preserve">          흔들놀이기C형</v>
          </cell>
          <cell r="C454" t="str">
            <v>0.63*0.600*H1.00</v>
          </cell>
          <cell r="D454" t="str">
            <v>개</v>
          </cell>
          <cell r="E454">
            <v>1</v>
          </cell>
          <cell r="F454">
            <v>768840</v>
          </cell>
          <cell r="G454">
            <v>768840</v>
          </cell>
          <cell r="H454">
            <v>761520</v>
          </cell>
          <cell r="I454">
            <v>761520</v>
          </cell>
          <cell r="J454">
            <v>7320</v>
          </cell>
          <cell r="K454">
            <v>7320</v>
          </cell>
          <cell r="L454">
            <v>0</v>
          </cell>
          <cell r="M454">
            <v>0</v>
          </cell>
        </row>
        <row r="455">
          <cell r="A455">
            <v>453</v>
          </cell>
          <cell r="B455" t="str">
            <v xml:space="preserve">          농구대</v>
          </cell>
          <cell r="C455" t="str">
            <v>1.36*H3.05</v>
          </cell>
          <cell r="D455" t="str">
            <v>개</v>
          </cell>
          <cell r="E455">
            <v>2</v>
          </cell>
          <cell r="F455">
            <v>582040</v>
          </cell>
          <cell r="G455">
            <v>1164080</v>
          </cell>
          <cell r="H455">
            <v>550780</v>
          </cell>
          <cell r="I455">
            <v>1101560</v>
          </cell>
          <cell r="J455">
            <v>31260</v>
          </cell>
          <cell r="K455">
            <v>62520</v>
          </cell>
          <cell r="L455">
            <v>0</v>
          </cell>
          <cell r="M455">
            <v>0</v>
          </cell>
        </row>
        <row r="456">
          <cell r="A456">
            <v>454</v>
          </cell>
          <cell r="B456" t="str">
            <v xml:space="preserve">          음수대B형</v>
          </cell>
          <cell r="C456" t="str">
            <v>2.40*0.40</v>
          </cell>
          <cell r="D456" t="str">
            <v>개</v>
          </cell>
          <cell r="E456">
            <v>1</v>
          </cell>
          <cell r="F456">
            <v>677470</v>
          </cell>
          <cell r="G456">
            <v>677470</v>
          </cell>
          <cell r="H456">
            <v>638640</v>
          </cell>
          <cell r="I456">
            <v>638640</v>
          </cell>
          <cell r="J456">
            <v>38820</v>
          </cell>
          <cell r="K456">
            <v>38820</v>
          </cell>
          <cell r="L456">
            <v>10</v>
          </cell>
          <cell r="M456">
            <v>10</v>
          </cell>
        </row>
        <row r="457">
          <cell r="A457">
            <v>455</v>
          </cell>
          <cell r="B457" t="str">
            <v xml:space="preserve">          볼라드A형</v>
          </cell>
          <cell r="C457" t="str">
            <v>Φ0.35*H0.4</v>
          </cell>
          <cell r="D457" t="str">
            <v>개</v>
          </cell>
          <cell r="E457">
            <v>5</v>
          </cell>
          <cell r="F457">
            <v>148830</v>
          </cell>
          <cell r="G457">
            <v>744150</v>
          </cell>
          <cell r="H457">
            <v>138520</v>
          </cell>
          <cell r="I457">
            <v>692600</v>
          </cell>
          <cell r="J457">
            <v>10310</v>
          </cell>
          <cell r="K457">
            <v>51550</v>
          </cell>
          <cell r="L457">
            <v>0</v>
          </cell>
          <cell r="M457">
            <v>0</v>
          </cell>
        </row>
        <row r="458">
          <cell r="A458">
            <v>456</v>
          </cell>
          <cell r="B458" t="str">
            <v xml:space="preserve">          쓰레기분리수거대</v>
          </cell>
          <cell r="C458" t="str">
            <v>0.692*0.58*1.08</v>
          </cell>
          <cell r="D458" t="str">
            <v>개</v>
          </cell>
          <cell r="E458">
            <v>3</v>
          </cell>
          <cell r="F458">
            <v>249200</v>
          </cell>
          <cell r="G458">
            <v>747600</v>
          </cell>
          <cell r="H458">
            <v>249200</v>
          </cell>
          <cell r="I458">
            <v>747600</v>
          </cell>
          <cell r="J458">
            <v>0</v>
          </cell>
          <cell r="L458">
            <v>0</v>
          </cell>
        </row>
        <row r="459">
          <cell r="A459">
            <v>457</v>
          </cell>
          <cell r="B459" t="str">
            <v xml:space="preserve">       1.5.8 유지관리공</v>
          </cell>
          <cell r="G459">
            <v>5833100</v>
          </cell>
          <cell r="H459">
            <v>0</v>
          </cell>
          <cell r="I459">
            <v>153910</v>
          </cell>
          <cell r="J459">
            <v>0</v>
          </cell>
          <cell r="K459">
            <v>5679190</v>
          </cell>
          <cell r="L459">
            <v>0</v>
          </cell>
          <cell r="M459">
            <v>0</v>
          </cell>
        </row>
        <row r="460">
          <cell r="A460">
            <v>458</v>
          </cell>
          <cell r="B460" t="str">
            <v xml:space="preserve">          잔디시비</v>
          </cell>
          <cell r="C460" t="str">
            <v>1회</v>
          </cell>
          <cell r="D460" t="str">
            <v>M2</v>
          </cell>
          <cell r="E460">
            <v>15319</v>
          </cell>
          <cell r="F460">
            <v>20</v>
          </cell>
          <cell r="G460">
            <v>306380</v>
          </cell>
          <cell r="H460">
            <v>10</v>
          </cell>
          <cell r="I460">
            <v>153190</v>
          </cell>
          <cell r="J460">
            <v>10</v>
          </cell>
          <cell r="K460">
            <v>153190</v>
          </cell>
          <cell r="L460">
            <v>0</v>
          </cell>
          <cell r="M460">
            <v>0</v>
          </cell>
        </row>
        <row r="461">
          <cell r="A461">
            <v>459</v>
          </cell>
          <cell r="B461" t="str">
            <v xml:space="preserve">          잔디제초</v>
          </cell>
          <cell r="C461" t="str">
            <v>1회</v>
          </cell>
          <cell r="D461" t="str">
            <v>M2</v>
          </cell>
          <cell r="E461">
            <v>30638</v>
          </cell>
          <cell r="F461">
            <v>130</v>
          </cell>
          <cell r="G461">
            <v>3982940</v>
          </cell>
          <cell r="H461">
            <v>0</v>
          </cell>
          <cell r="J461">
            <v>130</v>
          </cell>
          <cell r="K461">
            <v>3982940</v>
          </cell>
          <cell r="L461">
            <v>0</v>
          </cell>
        </row>
        <row r="462">
          <cell r="A462">
            <v>460</v>
          </cell>
          <cell r="B462" t="str">
            <v xml:space="preserve">          잔디깍기</v>
          </cell>
          <cell r="C462" t="str">
            <v>1회</v>
          </cell>
          <cell r="D462" t="str">
            <v>M2</v>
          </cell>
          <cell r="E462">
            <v>30638</v>
          </cell>
          <cell r="F462">
            <v>50</v>
          </cell>
          <cell r="G462">
            <v>1531900</v>
          </cell>
          <cell r="H462">
            <v>0</v>
          </cell>
          <cell r="J462">
            <v>50</v>
          </cell>
          <cell r="K462">
            <v>1531900</v>
          </cell>
          <cell r="L462">
            <v>0</v>
          </cell>
          <cell r="M462">
            <v>0</v>
          </cell>
        </row>
        <row r="463">
          <cell r="A463">
            <v>461</v>
          </cell>
          <cell r="B463" t="str">
            <v xml:space="preserve">          병충해방제</v>
          </cell>
          <cell r="C463" t="str">
            <v>1회</v>
          </cell>
          <cell r="D463" t="str">
            <v>주</v>
          </cell>
          <cell r="E463">
            <v>36</v>
          </cell>
          <cell r="F463">
            <v>330</v>
          </cell>
          <cell r="G463">
            <v>11880</v>
          </cell>
          <cell r="H463">
            <v>20</v>
          </cell>
          <cell r="I463">
            <v>720</v>
          </cell>
          <cell r="J463">
            <v>310</v>
          </cell>
          <cell r="K463">
            <v>11160</v>
          </cell>
          <cell r="L463">
            <v>0</v>
          </cell>
        </row>
        <row r="464">
          <cell r="A464">
            <v>462</v>
          </cell>
          <cell r="B464" t="str">
            <v xml:space="preserve">   2. 어린이공원조성공사</v>
          </cell>
          <cell r="G464">
            <v>386223800</v>
          </cell>
          <cell r="H464">
            <v>0</v>
          </cell>
          <cell r="I464">
            <v>283794900</v>
          </cell>
          <cell r="J464">
            <v>0</v>
          </cell>
          <cell r="K464">
            <v>100736080</v>
          </cell>
          <cell r="L464">
            <v>0</v>
          </cell>
          <cell r="M464">
            <v>1692820</v>
          </cell>
        </row>
        <row r="465">
          <cell r="A465">
            <v>463</v>
          </cell>
          <cell r="B465" t="str">
            <v xml:space="preserve">      2.1 ６호어린이공원</v>
          </cell>
          <cell r="G465">
            <v>74547950</v>
          </cell>
          <cell r="H465">
            <v>0</v>
          </cell>
          <cell r="I465">
            <v>57008400</v>
          </cell>
          <cell r="J465">
            <v>0</v>
          </cell>
          <cell r="K465">
            <v>17310560</v>
          </cell>
          <cell r="L465">
            <v>0</v>
          </cell>
          <cell r="M465">
            <v>228990</v>
          </cell>
        </row>
        <row r="466">
          <cell r="A466">
            <v>464</v>
          </cell>
          <cell r="B466" t="str">
            <v xml:space="preserve">       2.1.1 배수공</v>
          </cell>
          <cell r="G466">
            <v>4876430</v>
          </cell>
          <cell r="H466">
            <v>0</v>
          </cell>
          <cell r="I466">
            <v>2941780</v>
          </cell>
          <cell r="J466">
            <v>0</v>
          </cell>
          <cell r="K466">
            <v>1847030</v>
          </cell>
          <cell r="L466">
            <v>0</v>
          </cell>
          <cell r="M466">
            <v>87620</v>
          </cell>
        </row>
        <row r="467">
          <cell r="A467">
            <v>465</v>
          </cell>
          <cell r="B467" t="str">
            <v xml:space="preserve">          집수정</v>
          </cell>
          <cell r="C467" t="str">
            <v>700M/M*700</v>
          </cell>
          <cell r="D467" t="str">
            <v>개소</v>
          </cell>
          <cell r="E467">
            <v>4</v>
          </cell>
          <cell r="F467">
            <v>339640</v>
          </cell>
          <cell r="G467">
            <v>1358560</v>
          </cell>
          <cell r="H467">
            <v>198130</v>
          </cell>
          <cell r="I467">
            <v>792520</v>
          </cell>
          <cell r="J467">
            <v>141490</v>
          </cell>
          <cell r="K467">
            <v>565960</v>
          </cell>
          <cell r="L467">
            <v>20</v>
          </cell>
          <cell r="M467">
            <v>80</v>
          </cell>
        </row>
        <row r="468">
          <cell r="A468">
            <v>466</v>
          </cell>
          <cell r="B468" t="str">
            <v xml:space="preserve">          흄관부설 및 접합 : 인력</v>
          </cell>
          <cell r="C468" t="str">
            <v>Φ300M/M, 소켓식</v>
          </cell>
          <cell r="D468" t="str">
            <v>M</v>
          </cell>
          <cell r="E468">
            <v>36</v>
          </cell>
          <cell r="F468">
            <v>35750</v>
          </cell>
          <cell r="G468">
            <v>1287000</v>
          </cell>
          <cell r="H468">
            <v>8760</v>
          </cell>
          <cell r="I468">
            <v>315360</v>
          </cell>
          <cell r="J468">
            <v>25570</v>
          </cell>
          <cell r="K468">
            <v>920520</v>
          </cell>
          <cell r="L468">
            <v>1420</v>
          </cell>
          <cell r="M468">
            <v>51120</v>
          </cell>
        </row>
        <row r="469">
          <cell r="A469">
            <v>467</v>
          </cell>
          <cell r="B469" t="str">
            <v xml:space="preserve">          U-형트랜치</v>
          </cell>
          <cell r="C469" t="str">
            <v>300*300</v>
          </cell>
          <cell r="D469" t="str">
            <v>M</v>
          </cell>
          <cell r="E469">
            <v>12</v>
          </cell>
          <cell r="F469">
            <v>71990</v>
          </cell>
          <cell r="G469">
            <v>863880</v>
          </cell>
          <cell r="H469">
            <v>49690</v>
          </cell>
          <cell r="I469">
            <v>596280</v>
          </cell>
          <cell r="J469">
            <v>22000</v>
          </cell>
          <cell r="K469">
            <v>264000</v>
          </cell>
          <cell r="L469">
            <v>300</v>
          </cell>
          <cell r="M469">
            <v>3600</v>
          </cell>
        </row>
        <row r="470">
          <cell r="A470">
            <v>468</v>
          </cell>
          <cell r="B470" t="str">
            <v xml:space="preserve">          맹암거(간선)</v>
          </cell>
          <cell r="C470" t="str">
            <v>Φ200</v>
          </cell>
          <cell r="D470" t="str">
            <v>M</v>
          </cell>
          <cell r="E470">
            <v>25</v>
          </cell>
          <cell r="F470">
            <v>23800</v>
          </cell>
          <cell r="G470">
            <v>595000</v>
          </cell>
          <cell r="H470">
            <v>22750</v>
          </cell>
          <cell r="I470">
            <v>568750</v>
          </cell>
          <cell r="J470">
            <v>880</v>
          </cell>
          <cell r="K470">
            <v>22000</v>
          </cell>
          <cell r="L470">
            <v>170</v>
          </cell>
          <cell r="M470">
            <v>4250</v>
          </cell>
        </row>
        <row r="471">
          <cell r="A471">
            <v>469</v>
          </cell>
          <cell r="B471" t="str">
            <v xml:space="preserve">          맹암거(지선)</v>
          </cell>
          <cell r="C471" t="str">
            <v>Φ150</v>
          </cell>
          <cell r="D471" t="str">
            <v>M</v>
          </cell>
          <cell r="E471">
            <v>47</v>
          </cell>
          <cell r="F471">
            <v>14970</v>
          </cell>
          <cell r="G471">
            <v>703590</v>
          </cell>
          <cell r="H471">
            <v>14170</v>
          </cell>
          <cell r="I471">
            <v>665990</v>
          </cell>
          <cell r="J471">
            <v>690</v>
          </cell>
          <cell r="K471">
            <v>32430</v>
          </cell>
          <cell r="L471">
            <v>110</v>
          </cell>
          <cell r="M471">
            <v>5170</v>
          </cell>
        </row>
        <row r="472">
          <cell r="A472">
            <v>470</v>
          </cell>
          <cell r="B472" t="str">
            <v xml:space="preserve">          하수관로CCTV조사공</v>
          </cell>
          <cell r="C472" t="str">
            <v>신설</v>
          </cell>
          <cell r="D472" t="str">
            <v>M</v>
          </cell>
          <cell r="E472">
            <v>36</v>
          </cell>
          <cell r="F472">
            <v>1900</v>
          </cell>
          <cell r="G472">
            <v>68400</v>
          </cell>
          <cell r="H472">
            <v>80</v>
          </cell>
          <cell r="I472">
            <v>2880</v>
          </cell>
          <cell r="J472">
            <v>1170</v>
          </cell>
          <cell r="K472">
            <v>42120</v>
          </cell>
          <cell r="L472">
            <v>650</v>
          </cell>
          <cell r="M472">
            <v>23400</v>
          </cell>
        </row>
        <row r="473">
          <cell r="A473">
            <v>471</v>
          </cell>
          <cell r="B473" t="str">
            <v xml:space="preserve">       2.1.2 포장공</v>
          </cell>
          <cell r="G473">
            <v>14519040</v>
          </cell>
          <cell r="H473">
            <v>0</v>
          </cell>
          <cell r="I473">
            <v>8370880</v>
          </cell>
          <cell r="J473">
            <v>0</v>
          </cell>
          <cell r="K473">
            <v>6023960</v>
          </cell>
          <cell r="L473">
            <v>0</v>
          </cell>
          <cell r="M473">
            <v>124200</v>
          </cell>
        </row>
        <row r="474">
          <cell r="A474">
            <v>472</v>
          </cell>
          <cell r="B474" t="str">
            <v xml:space="preserve">          소형고압블럭포장</v>
          </cell>
          <cell r="C474" t="str">
            <v>회 색 T=60</v>
          </cell>
          <cell r="D474" t="str">
            <v>M2</v>
          </cell>
          <cell r="E474">
            <v>213</v>
          </cell>
          <cell r="F474">
            <v>6370</v>
          </cell>
          <cell r="G474">
            <v>1356810</v>
          </cell>
          <cell r="H474">
            <v>1950</v>
          </cell>
          <cell r="I474">
            <v>415350</v>
          </cell>
          <cell r="J474">
            <v>4330</v>
          </cell>
          <cell r="K474">
            <v>922290</v>
          </cell>
          <cell r="L474">
            <v>90</v>
          </cell>
          <cell r="M474">
            <v>19170</v>
          </cell>
        </row>
        <row r="475">
          <cell r="A475">
            <v>473</v>
          </cell>
          <cell r="B475" t="str">
            <v xml:space="preserve">          소형고압블럭포장</v>
          </cell>
          <cell r="C475" t="str">
            <v>적 색 T=60</v>
          </cell>
          <cell r="D475" t="str">
            <v>M2</v>
          </cell>
          <cell r="E475">
            <v>312</v>
          </cell>
          <cell r="F475">
            <v>6370</v>
          </cell>
          <cell r="G475">
            <v>1987440</v>
          </cell>
          <cell r="H475">
            <v>1950</v>
          </cell>
          <cell r="I475">
            <v>608400</v>
          </cell>
          <cell r="J475">
            <v>4330</v>
          </cell>
          <cell r="K475">
            <v>1350960</v>
          </cell>
          <cell r="L475">
            <v>90</v>
          </cell>
          <cell r="M475">
            <v>28080</v>
          </cell>
        </row>
        <row r="476">
          <cell r="A476">
            <v>474</v>
          </cell>
          <cell r="B476" t="str">
            <v xml:space="preserve">          소형고압블럭포장</v>
          </cell>
          <cell r="C476" t="str">
            <v>흑 색 T=60</v>
          </cell>
          <cell r="D476" t="str">
            <v>M2</v>
          </cell>
          <cell r="E476">
            <v>57</v>
          </cell>
          <cell r="F476">
            <v>6370</v>
          </cell>
          <cell r="G476">
            <v>363090</v>
          </cell>
          <cell r="H476">
            <v>1950</v>
          </cell>
          <cell r="I476">
            <v>111150</v>
          </cell>
          <cell r="J476">
            <v>4330</v>
          </cell>
          <cell r="K476">
            <v>246810</v>
          </cell>
          <cell r="L476">
            <v>90</v>
          </cell>
          <cell r="M476">
            <v>5130</v>
          </cell>
        </row>
        <row r="477">
          <cell r="A477">
            <v>475</v>
          </cell>
          <cell r="B477" t="str">
            <v xml:space="preserve">          소형고압블럭포장</v>
          </cell>
          <cell r="C477" t="str">
            <v>황 색 T=60</v>
          </cell>
          <cell r="D477" t="str">
            <v>M2</v>
          </cell>
          <cell r="E477">
            <v>99</v>
          </cell>
          <cell r="F477">
            <v>6370</v>
          </cell>
          <cell r="G477">
            <v>630630</v>
          </cell>
          <cell r="H477">
            <v>1950</v>
          </cell>
          <cell r="I477">
            <v>193050</v>
          </cell>
          <cell r="J477">
            <v>4330</v>
          </cell>
          <cell r="K477">
            <v>428670</v>
          </cell>
          <cell r="L477">
            <v>90</v>
          </cell>
          <cell r="M477">
            <v>8910</v>
          </cell>
        </row>
        <row r="478">
          <cell r="A478">
            <v>476</v>
          </cell>
          <cell r="B478" t="str">
            <v xml:space="preserve">          철평석포장（Ｂ형）</v>
          </cell>
          <cell r="C478" t="str">
            <v>T=５０MM</v>
          </cell>
          <cell r="D478" t="str">
            <v>M2</v>
          </cell>
          <cell r="E478">
            <v>80</v>
          </cell>
          <cell r="F478">
            <v>55330</v>
          </cell>
          <cell r="G478">
            <v>4426400</v>
          </cell>
          <cell r="H478">
            <v>47180</v>
          </cell>
          <cell r="I478">
            <v>3774400</v>
          </cell>
          <cell r="J478">
            <v>7900</v>
          </cell>
          <cell r="K478">
            <v>632000</v>
          </cell>
          <cell r="L478">
            <v>250</v>
          </cell>
          <cell r="M478">
            <v>20000</v>
          </cell>
        </row>
        <row r="479">
          <cell r="A479">
            <v>477</v>
          </cell>
          <cell r="B479" t="str">
            <v xml:space="preserve">          모래포설</v>
          </cell>
          <cell r="C479" t="str">
            <v>T=300MM</v>
          </cell>
          <cell r="D479" t="str">
            <v>M2</v>
          </cell>
          <cell r="E479">
            <v>217</v>
          </cell>
          <cell r="F479">
            <v>4620</v>
          </cell>
          <cell r="G479">
            <v>1002540</v>
          </cell>
          <cell r="H479">
            <v>3460</v>
          </cell>
          <cell r="I479">
            <v>750820</v>
          </cell>
          <cell r="J479">
            <v>1070</v>
          </cell>
          <cell r="K479">
            <v>232190</v>
          </cell>
          <cell r="L479">
            <v>90</v>
          </cell>
          <cell r="M479">
            <v>19530</v>
          </cell>
        </row>
        <row r="480">
          <cell r="A480">
            <v>478</v>
          </cell>
          <cell r="B480" t="str">
            <v xml:space="preserve">          녹지경계블럭</v>
          </cell>
          <cell r="C480" t="str">
            <v>190*160*100</v>
          </cell>
          <cell r="D480" t="str">
            <v>M</v>
          </cell>
          <cell r="E480">
            <v>115</v>
          </cell>
          <cell r="F480">
            <v>8380</v>
          </cell>
          <cell r="G480">
            <v>963700</v>
          </cell>
          <cell r="H480">
            <v>1810</v>
          </cell>
          <cell r="I480">
            <v>208150</v>
          </cell>
          <cell r="J480">
            <v>6550</v>
          </cell>
          <cell r="K480">
            <v>753250</v>
          </cell>
          <cell r="L480">
            <v>20</v>
          </cell>
          <cell r="M480">
            <v>2300</v>
          </cell>
        </row>
        <row r="481">
          <cell r="A481">
            <v>479</v>
          </cell>
          <cell r="B481" t="str">
            <v xml:space="preserve">          모래막이</v>
          </cell>
          <cell r="C481" t="str">
            <v>W600, 2단</v>
          </cell>
          <cell r="D481" t="str">
            <v>M</v>
          </cell>
          <cell r="E481">
            <v>68</v>
          </cell>
          <cell r="F481">
            <v>31340</v>
          </cell>
          <cell r="G481">
            <v>2131120</v>
          </cell>
          <cell r="H481">
            <v>15570</v>
          </cell>
          <cell r="I481">
            <v>1058760</v>
          </cell>
          <cell r="J481">
            <v>15460</v>
          </cell>
          <cell r="K481">
            <v>1051280</v>
          </cell>
          <cell r="L481">
            <v>310</v>
          </cell>
          <cell r="M481">
            <v>21080</v>
          </cell>
        </row>
        <row r="482">
          <cell r="A482">
            <v>480</v>
          </cell>
          <cell r="B482" t="str">
            <v xml:space="preserve">          재료분리경계석(B형직선)</v>
          </cell>
          <cell r="C482" t="str">
            <v>120*120*1000</v>
          </cell>
          <cell r="D482" t="str">
            <v>M</v>
          </cell>
          <cell r="E482">
            <v>59</v>
          </cell>
          <cell r="F482">
            <v>28090</v>
          </cell>
          <cell r="G482">
            <v>1657310</v>
          </cell>
          <cell r="H482">
            <v>21200</v>
          </cell>
          <cell r="I482">
            <v>1250800</v>
          </cell>
          <cell r="J482">
            <v>6890</v>
          </cell>
          <cell r="K482">
            <v>406510</v>
          </cell>
          <cell r="L482">
            <v>0</v>
          </cell>
          <cell r="M482">
            <v>0</v>
          </cell>
        </row>
        <row r="483">
          <cell r="A483">
            <v>481</v>
          </cell>
          <cell r="B483" t="str">
            <v xml:space="preserve">       2.1.3 상수공</v>
          </cell>
          <cell r="G483">
            <v>36150</v>
          </cell>
          <cell r="H483">
            <v>0</v>
          </cell>
          <cell r="I483">
            <v>18270</v>
          </cell>
          <cell r="J483">
            <v>0</v>
          </cell>
          <cell r="K483">
            <v>15220</v>
          </cell>
          <cell r="L483">
            <v>0</v>
          </cell>
          <cell r="M483">
            <v>2660</v>
          </cell>
        </row>
        <row r="484">
          <cell r="A484">
            <v>482</v>
          </cell>
          <cell r="B484" t="str">
            <v xml:space="preserve">          PE관접합및부설</v>
          </cell>
          <cell r="C484" t="str">
            <v>관경Φ25MM</v>
          </cell>
          <cell r="D484" t="str">
            <v>M</v>
          </cell>
          <cell r="E484">
            <v>7</v>
          </cell>
          <cell r="F484">
            <v>3940</v>
          </cell>
          <cell r="G484">
            <v>27580</v>
          </cell>
          <cell r="H484">
            <v>1810</v>
          </cell>
          <cell r="I484">
            <v>12670</v>
          </cell>
          <cell r="J484">
            <v>1750</v>
          </cell>
          <cell r="K484">
            <v>12250</v>
          </cell>
          <cell r="L484">
            <v>380</v>
          </cell>
          <cell r="M484">
            <v>2660</v>
          </cell>
        </row>
        <row r="485">
          <cell r="A485">
            <v>483</v>
          </cell>
          <cell r="B485" t="str">
            <v xml:space="preserve">          새들접합</v>
          </cell>
          <cell r="C485" t="str">
            <v>관경Φ50*25MM</v>
          </cell>
          <cell r="D485" t="str">
            <v>개소</v>
          </cell>
          <cell r="E485">
            <v>1</v>
          </cell>
          <cell r="F485">
            <v>8570</v>
          </cell>
          <cell r="G485">
            <v>8570</v>
          </cell>
          <cell r="H485">
            <v>5600</v>
          </cell>
          <cell r="I485">
            <v>5600</v>
          </cell>
          <cell r="J485">
            <v>2970</v>
          </cell>
          <cell r="K485">
            <v>2970</v>
          </cell>
          <cell r="L485">
            <v>0</v>
          </cell>
        </row>
        <row r="486">
          <cell r="A486">
            <v>484</v>
          </cell>
          <cell r="B486" t="str">
            <v xml:space="preserve">       2.1.4 식재공</v>
          </cell>
          <cell r="G486">
            <v>8174680</v>
          </cell>
          <cell r="H486">
            <v>0</v>
          </cell>
          <cell r="I486">
            <v>4590540</v>
          </cell>
          <cell r="J486">
            <v>0</v>
          </cell>
          <cell r="K486">
            <v>3584140</v>
          </cell>
          <cell r="L486">
            <v>0</v>
          </cell>
        </row>
        <row r="487">
          <cell r="A487">
            <v>485</v>
          </cell>
          <cell r="B487" t="str">
            <v xml:space="preserve">          해송(A형)</v>
          </cell>
          <cell r="C487" t="str">
            <v>H2.5*W0.8</v>
          </cell>
          <cell r="D487" t="str">
            <v>주</v>
          </cell>
          <cell r="E487">
            <v>28</v>
          </cell>
          <cell r="F487">
            <v>35640</v>
          </cell>
          <cell r="G487">
            <v>997920</v>
          </cell>
          <cell r="H487">
            <v>24890</v>
          </cell>
          <cell r="I487">
            <v>696920</v>
          </cell>
          <cell r="J487">
            <v>10750</v>
          </cell>
          <cell r="K487">
            <v>301000</v>
          </cell>
          <cell r="L487">
            <v>0</v>
          </cell>
        </row>
        <row r="488">
          <cell r="A488">
            <v>486</v>
          </cell>
          <cell r="B488" t="str">
            <v xml:space="preserve">          느티나무(A형)</v>
          </cell>
          <cell r="C488" t="str">
            <v>H3.5*R10</v>
          </cell>
          <cell r="D488" t="str">
            <v>주</v>
          </cell>
          <cell r="E488">
            <v>3</v>
          </cell>
          <cell r="F488">
            <v>149230</v>
          </cell>
          <cell r="G488">
            <v>447690</v>
          </cell>
          <cell r="H488">
            <v>115860</v>
          </cell>
          <cell r="I488">
            <v>347580</v>
          </cell>
          <cell r="J488">
            <v>33370</v>
          </cell>
          <cell r="K488">
            <v>100110</v>
          </cell>
          <cell r="L488">
            <v>0</v>
          </cell>
        </row>
        <row r="489">
          <cell r="A489">
            <v>487</v>
          </cell>
          <cell r="B489" t="str">
            <v xml:space="preserve">          중국단풍</v>
          </cell>
          <cell r="C489" t="str">
            <v>H3.0*R7</v>
          </cell>
          <cell r="D489" t="str">
            <v>주</v>
          </cell>
          <cell r="E489">
            <v>10</v>
          </cell>
          <cell r="F489">
            <v>43940</v>
          </cell>
          <cell r="G489">
            <v>439400</v>
          </cell>
          <cell r="H489">
            <v>24210</v>
          </cell>
          <cell r="I489">
            <v>242100</v>
          </cell>
          <cell r="J489">
            <v>19730</v>
          </cell>
          <cell r="K489">
            <v>197300</v>
          </cell>
          <cell r="L489">
            <v>0</v>
          </cell>
        </row>
        <row r="490">
          <cell r="A490">
            <v>488</v>
          </cell>
          <cell r="B490" t="str">
            <v xml:space="preserve">          회화나무</v>
          </cell>
          <cell r="C490" t="str">
            <v>H6.0*R20</v>
          </cell>
          <cell r="D490" t="str">
            <v>주</v>
          </cell>
          <cell r="E490">
            <v>1</v>
          </cell>
          <cell r="F490">
            <v>906800</v>
          </cell>
          <cell r="G490">
            <v>906800</v>
          </cell>
          <cell r="H490">
            <v>823310</v>
          </cell>
          <cell r="I490">
            <v>823310</v>
          </cell>
          <cell r="J490">
            <v>82990</v>
          </cell>
          <cell r="K490">
            <v>82990</v>
          </cell>
          <cell r="L490">
            <v>500</v>
          </cell>
          <cell r="M490">
            <v>500</v>
          </cell>
        </row>
        <row r="491">
          <cell r="A491">
            <v>489</v>
          </cell>
          <cell r="B491" t="str">
            <v xml:space="preserve">          꽃사과</v>
          </cell>
          <cell r="C491" t="str">
            <v>H2.5*R6</v>
          </cell>
          <cell r="D491" t="str">
            <v>주</v>
          </cell>
          <cell r="E491">
            <v>2</v>
          </cell>
          <cell r="F491">
            <v>61230</v>
          </cell>
          <cell r="G491">
            <v>122460</v>
          </cell>
          <cell r="H491">
            <v>46040</v>
          </cell>
          <cell r="I491">
            <v>92080</v>
          </cell>
          <cell r="J491">
            <v>15190</v>
          </cell>
          <cell r="K491">
            <v>30380</v>
          </cell>
          <cell r="L491">
            <v>0</v>
          </cell>
        </row>
        <row r="492">
          <cell r="A492">
            <v>490</v>
          </cell>
          <cell r="B492" t="str">
            <v xml:space="preserve">          왕벗나무(A형)</v>
          </cell>
          <cell r="C492" t="str">
            <v>H3.5*B8</v>
          </cell>
          <cell r="D492" t="str">
            <v>주</v>
          </cell>
          <cell r="E492">
            <v>9</v>
          </cell>
          <cell r="F492">
            <v>108110</v>
          </cell>
          <cell r="G492">
            <v>972990</v>
          </cell>
          <cell r="H492">
            <v>75520</v>
          </cell>
          <cell r="I492">
            <v>679680</v>
          </cell>
          <cell r="J492">
            <v>32590</v>
          </cell>
          <cell r="K492">
            <v>293310</v>
          </cell>
          <cell r="L492">
            <v>0</v>
          </cell>
        </row>
        <row r="493">
          <cell r="A493">
            <v>491</v>
          </cell>
          <cell r="B493" t="str">
            <v>　　  　매실나무</v>
          </cell>
          <cell r="C493" t="str">
            <v>H2.5*R6</v>
          </cell>
          <cell r="D493" t="str">
            <v>주</v>
          </cell>
          <cell r="E493">
            <v>3</v>
          </cell>
          <cell r="F493">
            <v>44000</v>
          </cell>
          <cell r="G493">
            <v>132000</v>
          </cell>
          <cell r="H493">
            <v>28810</v>
          </cell>
          <cell r="I493">
            <v>86430</v>
          </cell>
          <cell r="J493">
            <v>15190</v>
          </cell>
          <cell r="K493">
            <v>45570</v>
          </cell>
          <cell r="L493">
            <v>0</v>
          </cell>
        </row>
        <row r="494">
          <cell r="A494">
            <v>492</v>
          </cell>
          <cell r="B494" t="str">
            <v xml:space="preserve">          살구나무</v>
          </cell>
          <cell r="C494" t="str">
            <v>H2.5*R6</v>
          </cell>
          <cell r="D494" t="str">
            <v>주</v>
          </cell>
          <cell r="E494">
            <v>2</v>
          </cell>
          <cell r="F494">
            <v>41750</v>
          </cell>
          <cell r="G494">
            <v>83500</v>
          </cell>
          <cell r="H494">
            <v>26560</v>
          </cell>
          <cell r="I494">
            <v>53120</v>
          </cell>
          <cell r="J494">
            <v>15190</v>
          </cell>
          <cell r="K494">
            <v>30380</v>
          </cell>
          <cell r="L494">
            <v>0</v>
          </cell>
        </row>
        <row r="495">
          <cell r="A495">
            <v>493</v>
          </cell>
          <cell r="B495" t="str">
            <v xml:space="preserve">          영산홍</v>
          </cell>
          <cell r="C495" t="str">
            <v>H0.4*W0.5</v>
          </cell>
          <cell r="D495" t="str">
            <v>주</v>
          </cell>
          <cell r="E495">
            <v>80</v>
          </cell>
          <cell r="F495">
            <v>5340</v>
          </cell>
          <cell r="G495">
            <v>427200</v>
          </cell>
          <cell r="H495">
            <v>3310</v>
          </cell>
          <cell r="I495">
            <v>264800</v>
          </cell>
          <cell r="J495">
            <v>2030</v>
          </cell>
          <cell r="K495">
            <v>162400</v>
          </cell>
          <cell r="L495">
            <v>0</v>
          </cell>
        </row>
        <row r="496">
          <cell r="A496">
            <v>494</v>
          </cell>
          <cell r="B496" t="str">
            <v xml:space="preserve">          박태기나무</v>
          </cell>
          <cell r="C496" t="str">
            <v>H1.0*W0.3</v>
          </cell>
          <cell r="D496" t="str">
            <v>주</v>
          </cell>
          <cell r="E496">
            <v>100</v>
          </cell>
          <cell r="F496">
            <v>6100</v>
          </cell>
          <cell r="G496">
            <v>610000</v>
          </cell>
          <cell r="H496">
            <v>2820</v>
          </cell>
          <cell r="I496">
            <v>282000</v>
          </cell>
          <cell r="J496">
            <v>3280</v>
          </cell>
          <cell r="K496">
            <v>328000</v>
          </cell>
          <cell r="L496">
            <v>0</v>
          </cell>
        </row>
        <row r="497">
          <cell r="A497">
            <v>495</v>
          </cell>
          <cell r="B497" t="str">
            <v xml:space="preserve">          박태기나무</v>
          </cell>
          <cell r="C497" t="str">
            <v>H1.8*W0.8</v>
          </cell>
          <cell r="D497" t="str">
            <v>주</v>
          </cell>
          <cell r="E497">
            <v>4</v>
          </cell>
          <cell r="F497">
            <v>16250</v>
          </cell>
          <cell r="G497">
            <v>65000</v>
          </cell>
          <cell r="H497">
            <v>8720</v>
          </cell>
          <cell r="I497">
            <v>34880</v>
          </cell>
          <cell r="J497">
            <v>7530</v>
          </cell>
          <cell r="K497">
            <v>30120</v>
          </cell>
          <cell r="L497">
            <v>0</v>
          </cell>
        </row>
        <row r="498">
          <cell r="A498">
            <v>496</v>
          </cell>
          <cell r="B498" t="str">
            <v xml:space="preserve">          산철쭉</v>
          </cell>
          <cell r="C498" t="str">
            <v>H0.4*W0.5</v>
          </cell>
          <cell r="D498" t="str">
            <v>주</v>
          </cell>
          <cell r="E498">
            <v>30</v>
          </cell>
          <cell r="F498">
            <v>4650</v>
          </cell>
          <cell r="G498">
            <v>139500</v>
          </cell>
          <cell r="H498">
            <v>2620</v>
          </cell>
          <cell r="I498">
            <v>78600</v>
          </cell>
          <cell r="J498">
            <v>2030</v>
          </cell>
          <cell r="K498">
            <v>60900</v>
          </cell>
          <cell r="L498">
            <v>0</v>
          </cell>
        </row>
        <row r="499">
          <cell r="A499">
            <v>497</v>
          </cell>
          <cell r="B499" t="str">
            <v xml:space="preserve">          백철쭉</v>
          </cell>
          <cell r="C499" t="str">
            <v>H0.4*W0.5</v>
          </cell>
          <cell r="D499" t="str">
            <v>주</v>
          </cell>
          <cell r="E499">
            <v>30</v>
          </cell>
          <cell r="F499">
            <v>5730</v>
          </cell>
          <cell r="G499">
            <v>171900</v>
          </cell>
          <cell r="H499">
            <v>3700</v>
          </cell>
          <cell r="I499">
            <v>111000</v>
          </cell>
          <cell r="J499">
            <v>2030</v>
          </cell>
          <cell r="K499">
            <v>60900</v>
          </cell>
          <cell r="L499">
            <v>0</v>
          </cell>
        </row>
        <row r="500">
          <cell r="A500">
            <v>498</v>
          </cell>
          <cell r="B500" t="str">
            <v xml:space="preserve">          줄 떼</v>
          </cell>
          <cell r="C500" t="str">
            <v>1/3</v>
          </cell>
          <cell r="D500" t="str">
            <v>M2</v>
          </cell>
          <cell r="E500">
            <v>704</v>
          </cell>
          <cell r="F500">
            <v>3560</v>
          </cell>
          <cell r="G500">
            <v>2506240</v>
          </cell>
          <cell r="H500">
            <v>960</v>
          </cell>
          <cell r="I500">
            <v>675840</v>
          </cell>
          <cell r="J500">
            <v>2600</v>
          </cell>
          <cell r="K500">
            <v>1830400</v>
          </cell>
          <cell r="L500">
            <v>0</v>
          </cell>
        </row>
        <row r="501">
          <cell r="A501">
            <v>499</v>
          </cell>
          <cell r="B501" t="str">
            <v xml:space="preserve">          등나무</v>
          </cell>
          <cell r="C501" t="str">
            <v>R6*L3.0</v>
          </cell>
          <cell r="D501" t="str">
            <v>주</v>
          </cell>
          <cell r="E501">
            <v>2</v>
          </cell>
          <cell r="F501">
            <v>76290</v>
          </cell>
          <cell r="G501">
            <v>152580</v>
          </cell>
          <cell r="H501">
            <v>61100</v>
          </cell>
          <cell r="I501">
            <v>122200</v>
          </cell>
          <cell r="J501">
            <v>15190</v>
          </cell>
          <cell r="K501">
            <v>30380</v>
          </cell>
          <cell r="L501">
            <v>0</v>
          </cell>
        </row>
        <row r="502">
          <cell r="A502">
            <v>500</v>
          </cell>
          <cell r="B502" t="str">
            <v xml:space="preserve">       2.1.5 시설물공</v>
          </cell>
          <cell r="G502">
            <v>46404070</v>
          </cell>
          <cell r="H502">
            <v>0</v>
          </cell>
          <cell r="I502">
            <v>41072720</v>
          </cell>
          <cell r="J502">
            <v>0</v>
          </cell>
          <cell r="K502">
            <v>5316840</v>
          </cell>
          <cell r="L502">
            <v>0</v>
          </cell>
          <cell r="M502">
            <v>14510</v>
          </cell>
        </row>
        <row r="503">
          <cell r="A503">
            <v>501</v>
          </cell>
          <cell r="B503" t="str">
            <v xml:space="preserve">          사각파고라A형</v>
          </cell>
          <cell r="C503" t="str">
            <v>7.5*4.2*H2.87</v>
          </cell>
          <cell r="D503" t="str">
            <v>개소</v>
          </cell>
          <cell r="E503">
            <v>1</v>
          </cell>
          <cell r="F503">
            <v>4792620</v>
          </cell>
          <cell r="G503">
            <v>4792620</v>
          </cell>
          <cell r="H503">
            <v>4601140</v>
          </cell>
          <cell r="I503">
            <v>4601140</v>
          </cell>
          <cell r="J503">
            <v>191450</v>
          </cell>
          <cell r="K503">
            <v>191450</v>
          </cell>
          <cell r="L503">
            <v>30</v>
          </cell>
          <cell r="M503">
            <v>30</v>
          </cell>
        </row>
        <row r="504">
          <cell r="A504">
            <v>502</v>
          </cell>
          <cell r="B504" t="str">
            <v>　　　　팔각정자</v>
          </cell>
          <cell r="C504" t="str">
            <v>6.0*6.0*H4.00</v>
          </cell>
          <cell r="D504" t="str">
            <v>개소</v>
          </cell>
          <cell r="E504">
            <v>1</v>
          </cell>
          <cell r="F504">
            <v>12994670</v>
          </cell>
          <cell r="G504">
            <v>12994670</v>
          </cell>
          <cell r="H504">
            <v>12699490</v>
          </cell>
          <cell r="I504">
            <v>12699490</v>
          </cell>
          <cell r="J504">
            <v>295180</v>
          </cell>
          <cell r="K504">
            <v>295180</v>
          </cell>
          <cell r="L504">
            <v>0</v>
          </cell>
        </row>
        <row r="505">
          <cell r="A505">
            <v>503</v>
          </cell>
          <cell r="B505" t="str">
            <v xml:space="preserve">          등의자A형</v>
          </cell>
          <cell r="C505" t="str">
            <v>1.8*0.54*H0.83</v>
          </cell>
          <cell r="D505" t="str">
            <v>개소</v>
          </cell>
          <cell r="E505">
            <v>2</v>
          </cell>
          <cell r="F505">
            <v>257800</v>
          </cell>
          <cell r="G505">
            <v>515600</v>
          </cell>
          <cell r="H505">
            <v>239860</v>
          </cell>
          <cell r="I505">
            <v>479720</v>
          </cell>
          <cell r="J505">
            <v>17940</v>
          </cell>
          <cell r="K505">
            <v>35880</v>
          </cell>
          <cell r="L505">
            <v>0</v>
          </cell>
          <cell r="M505">
            <v>0</v>
          </cell>
        </row>
        <row r="506">
          <cell r="A506">
            <v>504</v>
          </cell>
          <cell r="B506" t="str">
            <v xml:space="preserve">          평의자A형</v>
          </cell>
          <cell r="C506" t="str">
            <v>1.8*0.41*H0.43</v>
          </cell>
          <cell r="D506" t="str">
            <v>개소</v>
          </cell>
          <cell r="E506">
            <v>6</v>
          </cell>
          <cell r="F506">
            <v>177700</v>
          </cell>
          <cell r="G506">
            <v>1066200</v>
          </cell>
          <cell r="H506">
            <v>159760</v>
          </cell>
          <cell r="I506">
            <v>958560</v>
          </cell>
          <cell r="J506">
            <v>17940</v>
          </cell>
          <cell r="K506">
            <v>107640</v>
          </cell>
          <cell r="L506">
            <v>0</v>
          </cell>
          <cell r="M506">
            <v>0</v>
          </cell>
        </row>
        <row r="507">
          <cell r="A507">
            <v>505</v>
          </cell>
          <cell r="B507" t="str">
            <v xml:space="preserve">          좌대벽A형</v>
          </cell>
          <cell r="C507" t="str">
            <v>W0.4*H0.4</v>
          </cell>
          <cell r="D507" t="str">
            <v>M</v>
          </cell>
          <cell r="E507">
            <v>11</v>
          </cell>
          <cell r="F507">
            <v>108270</v>
          </cell>
          <cell r="G507">
            <v>1190970</v>
          </cell>
          <cell r="H507">
            <v>18630</v>
          </cell>
          <cell r="I507">
            <v>204930</v>
          </cell>
          <cell r="J507">
            <v>89080</v>
          </cell>
          <cell r="K507">
            <v>979880</v>
          </cell>
          <cell r="L507">
            <v>560</v>
          </cell>
          <cell r="M507">
            <v>6160</v>
          </cell>
        </row>
        <row r="508">
          <cell r="A508">
            <v>506</v>
          </cell>
          <cell r="B508" t="str">
            <v xml:space="preserve">          조합놀이대Ｃ형</v>
          </cell>
          <cell r="C508" t="str">
            <v>5.55*6.6*H4.1</v>
          </cell>
          <cell r="D508" t="str">
            <v>개</v>
          </cell>
          <cell r="E508">
            <v>1</v>
          </cell>
          <cell r="F508">
            <v>6885760</v>
          </cell>
          <cell r="G508">
            <v>6885760</v>
          </cell>
          <cell r="H508">
            <v>6541100</v>
          </cell>
          <cell r="I508">
            <v>6541100</v>
          </cell>
          <cell r="J508">
            <v>344580</v>
          </cell>
          <cell r="K508">
            <v>344580</v>
          </cell>
          <cell r="L508">
            <v>80</v>
          </cell>
          <cell r="M508">
            <v>80</v>
          </cell>
        </row>
        <row r="509">
          <cell r="A509">
            <v>507</v>
          </cell>
          <cell r="B509" t="str">
            <v xml:space="preserve">          흔들놀이기A형</v>
          </cell>
          <cell r="C509" t="str">
            <v>0.685*0.6*H1.0</v>
          </cell>
          <cell r="D509" t="str">
            <v>개</v>
          </cell>
          <cell r="E509">
            <v>1</v>
          </cell>
          <cell r="F509">
            <v>768840</v>
          </cell>
          <cell r="G509">
            <v>768840</v>
          </cell>
          <cell r="H509">
            <v>761520</v>
          </cell>
          <cell r="I509">
            <v>761520</v>
          </cell>
          <cell r="J509">
            <v>7320</v>
          </cell>
          <cell r="K509">
            <v>7320</v>
          </cell>
          <cell r="L509">
            <v>0</v>
          </cell>
          <cell r="M509">
            <v>0</v>
          </cell>
        </row>
        <row r="510">
          <cell r="A510">
            <v>508</v>
          </cell>
          <cell r="B510" t="str">
            <v xml:space="preserve">          흔들놀이기B형</v>
          </cell>
          <cell r="C510" t="str">
            <v>0.685*0.6*H0.83</v>
          </cell>
          <cell r="D510" t="str">
            <v>개</v>
          </cell>
          <cell r="E510">
            <v>1</v>
          </cell>
          <cell r="F510">
            <v>768840</v>
          </cell>
          <cell r="G510">
            <v>768840</v>
          </cell>
          <cell r="H510">
            <v>761520</v>
          </cell>
          <cell r="I510">
            <v>761520</v>
          </cell>
          <cell r="J510">
            <v>7320</v>
          </cell>
          <cell r="K510">
            <v>7320</v>
          </cell>
          <cell r="L510">
            <v>0</v>
          </cell>
          <cell r="M510">
            <v>0</v>
          </cell>
        </row>
        <row r="511">
          <cell r="A511">
            <v>509</v>
          </cell>
          <cell r="B511" t="str">
            <v xml:space="preserve">          흔들놀이기C형</v>
          </cell>
          <cell r="C511" t="str">
            <v>0.63*0.6*H1.00</v>
          </cell>
          <cell r="D511" t="str">
            <v>개</v>
          </cell>
          <cell r="E511">
            <v>1</v>
          </cell>
          <cell r="F511">
            <v>768840</v>
          </cell>
          <cell r="G511">
            <v>768840</v>
          </cell>
          <cell r="H511">
            <v>761520</v>
          </cell>
          <cell r="I511">
            <v>761520</v>
          </cell>
          <cell r="J511">
            <v>7320</v>
          </cell>
          <cell r="K511">
            <v>7320</v>
          </cell>
          <cell r="L511">
            <v>0</v>
          </cell>
          <cell r="M511">
            <v>0</v>
          </cell>
        </row>
        <row r="512">
          <cell r="A512">
            <v>510</v>
          </cell>
          <cell r="B512" t="str">
            <v xml:space="preserve">          바둑, 장기판</v>
          </cell>
          <cell r="C512" t="str">
            <v>1.60*1.6*H0.63</v>
          </cell>
          <cell r="D512" t="str">
            <v>개</v>
          </cell>
          <cell r="E512">
            <v>2</v>
          </cell>
          <cell r="F512">
            <v>536520</v>
          </cell>
          <cell r="G512">
            <v>1073040</v>
          </cell>
          <cell r="H512">
            <v>166780</v>
          </cell>
          <cell r="I512">
            <v>333560</v>
          </cell>
          <cell r="J512">
            <v>369240</v>
          </cell>
          <cell r="K512">
            <v>738480</v>
          </cell>
          <cell r="L512">
            <v>500</v>
          </cell>
          <cell r="M512">
            <v>1000</v>
          </cell>
        </row>
        <row r="513">
          <cell r="A513">
            <v>511</v>
          </cell>
          <cell r="B513" t="str">
            <v xml:space="preserve">          달통과</v>
          </cell>
          <cell r="C513" t="str">
            <v>1.6*2.0*5개</v>
          </cell>
          <cell r="D513" t="str">
            <v>식</v>
          </cell>
          <cell r="E513">
            <v>1</v>
          </cell>
          <cell r="F513">
            <v>8701180</v>
          </cell>
          <cell r="G513">
            <v>8701180</v>
          </cell>
          <cell r="H513">
            <v>6594010</v>
          </cell>
          <cell r="I513">
            <v>6594010</v>
          </cell>
          <cell r="J513">
            <v>2100050</v>
          </cell>
          <cell r="K513">
            <v>2100050</v>
          </cell>
          <cell r="L513">
            <v>7120</v>
          </cell>
          <cell r="M513">
            <v>7120</v>
          </cell>
        </row>
        <row r="514">
          <cell r="A514">
            <v>512</v>
          </cell>
          <cell r="B514" t="str">
            <v xml:space="preserve">          음수대C형</v>
          </cell>
          <cell r="C514" t="str">
            <v>1.115*0.64</v>
          </cell>
          <cell r="D514" t="str">
            <v>개</v>
          </cell>
          <cell r="E514">
            <v>1</v>
          </cell>
          <cell r="F514">
            <v>736690</v>
          </cell>
          <cell r="G514">
            <v>736690</v>
          </cell>
          <cell r="H514">
            <v>688710</v>
          </cell>
          <cell r="I514">
            <v>688710</v>
          </cell>
          <cell r="J514">
            <v>47860</v>
          </cell>
          <cell r="K514">
            <v>47860</v>
          </cell>
          <cell r="L514">
            <v>120</v>
          </cell>
          <cell r="M514">
            <v>120</v>
          </cell>
        </row>
        <row r="515">
          <cell r="A515">
            <v>513</v>
          </cell>
          <cell r="B515" t="str">
            <v xml:space="preserve">          볼라드A형</v>
          </cell>
          <cell r="C515" t="str">
            <v>Φ0.35*H0.4</v>
          </cell>
          <cell r="D515" t="str">
            <v>개</v>
          </cell>
          <cell r="E515">
            <v>14</v>
          </cell>
          <cell r="F515">
            <v>148830</v>
          </cell>
          <cell r="G515">
            <v>2083620</v>
          </cell>
          <cell r="H515">
            <v>138520</v>
          </cell>
          <cell r="I515">
            <v>1939280</v>
          </cell>
          <cell r="J515">
            <v>10310</v>
          </cell>
          <cell r="K515">
            <v>144340</v>
          </cell>
          <cell r="L515">
            <v>0</v>
          </cell>
          <cell r="M515">
            <v>0</v>
          </cell>
        </row>
        <row r="516">
          <cell r="A516">
            <v>514</v>
          </cell>
          <cell r="B516" t="str">
            <v xml:space="preserve">          울타리B형</v>
          </cell>
          <cell r="C516" t="str">
            <v>H1.05</v>
          </cell>
          <cell r="D516" t="str">
            <v>경간</v>
          </cell>
          <cell r="E516">
            <v>42</v>
          </cell>
          <cell r="F516">
            <v>96600</v>
          </cell>
          <cell r="G516">
            <v>4057200</v>
          </cell>
          <cell r="H516">
            <v>89230</v>
          </cell>
          <cell r="I516">
            <v>3747660</v>
          </cell>
          <cell r="J516">
            <v>7370</v>
          </cell>
          <cell r="K516">
            <v>309540</v>
          </cell>
          <cell r="L516">
            <v>0</v>
          </cell>
          <cell r="M516">
            <v>0</v>
          </cell>
        </row>
        <row r="517">
          <cell r="A517">
            <v>515</v>
          </cell>
          <cell r="B517" t="str">
            <v xml:space="preserve">       2.1.6 유지관리공</v>
          </cell>
          <cell r="G517">
            <v>537580</v>
          </cell>
          <cell r="H517">
            <v>0</v>
          </cell>
          <cell r="I517">
            <v>14210</v>
          </cell>
          <cell r="J517">
            <v>0</v>
          </cell>
          <cell r="K517">
            <v>523370</v>
          </cell>
          <cell r="L517">
            <v>0</v>
          </cell>
          <cell r="M517">
            <v>0</v>
          </cell>
        </row>
        <row r="518">
          <cell r="A518">
            <v>516</v>
          </cell>
          <cell r="B518" t="str">
            <v xml:space="preserve">          잔디시비</v>
          </cell>
          <cell r="C518" t="str">
            <v>1회</v>
          </cell>
          <cell r="D518" t="str">
            <v>M2</v>
          </cell>
          <cell r="E518">
            <v>1409</v>
          </cell>
          <cell r="F518">
            <v>20</v>
          </cell>
          <cell r="G518">
            <v>28180</v>
          </cell>
          <cell r="H518">
            <v>10</v>
          </cell>
          <cell r="I518">
            <v>14090</v>
          </cell>
          <cell r="J518">
            <v>10</v>
          </cell>
          <cell r="K518">
            <v>14090</v>
          </cell>
          <cell r="L518">
            <v>0</v>
          </cell>
          <cell r="M518">
            <v>0</v>
          </cell>
        </row>
        <row r="519">
          <cell r="A519">
            <v>517</v>
          </cell>
          <cell r="B519" t="str">
            <v xml:space="preserve">          잔디제초</v>
          </cell>
          <cell r="C519" t="str">
            <v>1회</v>
          </cell>
          <cell r="D519" t="str">
            <v>M2</v>
          </cell>
          <cell r="E519">
            <v>2819</v>
          </cell>
          <cell r="F519">
            <v>130</v>
          </cell>
          <cell r="G519">
            <v>366470</v>
          </cell>
          <cell r="H519">
            <v>0</v>
          </cell>
          <cell r="J519">
            <v>130</v>
          </cell>
          <cell r="K519">
            <v>366470</v>
          </cell>
          <cell r="L519">
            <v>0</v>
          </cell>
        </row>
        <row r="520">
          <cell r="A520">
            <v>518</v>
          </cell>
          <cell r="B520" t="str">
            <v xml:space="preserve">          잔디깍기</v>
          </cell>
          <cell r="C520" t="str">
            <v>1회</v>
          </cell>
          <cell r="D520" t="str">
            <v>M2</v>
          </cell>
          <cell r="E520">
            <v>2819</v>
          </cell>
          <cell r="F520">
            <v>50</v>
          </cell>
          <cell r="G520">
            <v>140950</v>
          </cell>
          <cell r="H520">
            <v>0</v>
          </cell>
          <cell r="J520">
            <v>50</v>
          </cell>
          <cell r="K520">
            <v>140950</v>
          </cell>
          <cell r="L520">
            <v>0</v>
          </cell>
          <cell r="M520">
            <v>0</v>
          </cell>
        </row>
        <row r="521">
          <cell r="A521">
            <v>519</v>
          </cell>
          <cell r="B521" t="str">
            <v xml:space="preserve">          병충해방제</v>
          </cell>
          <cell r="C521" t="str">
            <v>1회</v>
          </cell>
          <cell r="D521" t="str">
            <v>주</v>
          </cell>
          <cell r="E521">
            <v>6</v>
          </cell>
          <cell r="F521">
            <v>330</v>
          </cell>
          <cell r="G521">
            <v>1980</v>
          </cell>
          <cell r="H521">
            <v>20</v>
          </cell>
          <cell r="I521">
            <v>120</v>
          </cell>
          <cell r="J521">
            <v>310</v>
          </cell>
          <cell r="K521">
            <v>1860</v>
          </cell>
          <cell r="L521">
            <v>0</v>
          </cell>
        </row>
        <row r="522">
          <cell r="A522">
            <v>520</v>
          </cell>
          <cell r="B522" t="str">
            <v xml:space="preserve">      2.2 ７호어린이공원</v>
          </cell>
          <cell r="G522">
            <v>57218270</v>
          </cell>
          <cell r="H522">
            <v>0</v>
          </cell>
          <cell r="I522">
            <v>39245450</v>
          </cell>
          <cell r="J522">
            <v>0</v>
          </cell>
          <cell r="K522">
            <v>17688530</v>
          </cell>
          <cell r="L522">
            <v>0</v>
          </cell>
          <cell r="M522">
            <v>284290</v>
          </cell>
        </row>
        <row r="523">
          <cell r="A523">
            <v>521</v>
          </cell>
          <cell r="B523" t="str">
            <v xml:space="preserve">       2.2.1 배수공</v>
          </cell>
          <cell r="G523">
            <v>6416050</v>
          </cell>
          <cell r="H523">
            <v>0</v>
          </cell>
          <cell r="I523">
            <v>3357150</v>
          </cell>
          <cell r="J523">
            <v>0</v>
          </cell>
          <cell r="K523">
            <v>2902450</v>
          </cell>
          <cell r="L523">
            <v>0</v>
          </cell>
          <cell r="M523">
            <v>156450</v>
          </cell>
        </row>
        <row r="524">
          <cell r="A524">
            <v>522</v>
          </cell>
          <cell r="B524" t="str">
            <v xml:space="preserve">          집수정</v>
          </cell>
          <cell r="C524" t="str">
            <v>700M/M*700</v>
          </cell>
          <cell r="D524" t="str">
            <v>개소</v>
          </cell>
          <cell r="E524">
            <v>7</v>
          </cell>
          <cell r="F524">
            <v>339640</v>
          </cell>
          <cell r="G524">
            <v>2377480</v>
          </cell>
          <cell r="H524">
            <v>198130</v>
          </cell>
          <cell r="I524">
            <v>1386910</v>
          </cell>
          <cell r="J524">
            <v>141490</v>
          </cell>
          <cell r="K524">
            <v>990430</v>
          </cell>
          <cell r="L524">
            <v>20</v>
          </cell>
          <cell r="M524">
            <v>140</v>
          </cell>
        </row>
        <row r="525">
          <cell r="A525">
            <v>523</v>
          </cell>
          <cell r="B525" t="str">
            <v xml:space="preserve">          흄관부설 및 접합 : 인력</v>
          </cell>
          <cell r="C525" t="str">
            <v>Φ300M/M, 소켓식</v>
          </cell>
          <cell r="D525" t="str">
            <v>M</v>
          </cell>
          <cell r="E525">
            <v>69</v>
          </cell>
          <cell r="F525">
            <v>35750</v>
          </cell>
          <cell r="G525">
            <v>2466750</v>
          </cell>
          <cell r="H525">
            <v>8760</v>
          </cell>
          <cell r="I525">
            <v>604440</v>
          </cell>
          <cell r="J525">
            <v>25570</v>
          </cell>
          <cell r="K525">
            <v>1764330</v>
          </cell>
          <cell r="L525">
            <v>1420</v>
          </cell>
          <cell r="M525">
            <v>97980</v>
          </cell>
        </row>
        <row r="526">
          <cell r="A526">
            <v>524</v>
          </cell>
          <cell r="B526" t="str">
            <v xml:space="preserve">          맹암거(간선)</v>
          </cell>
          <cell r="C526" t="str">
            <v>Φ200</v>
          </cell>
          <cell r="D526" t="str">
            <v>M</v>
          </cell>
          <cell r="E526">
            <v>24</v>
          </cell>
          <cell r="F526">
            <v>23800</v>
          </cell>
          <cell r="G526">
            <v>571200</v>
          </cell>
          <cell r="H526">
            <v>22750</v>
          </cell>
          <cell r="I526">
            <v>546000</v>
          </cell>
          <cell r="J526">
            <v>880</v>
          </cell>
          <cell r="K526">
            <v>21120</v>
          </cell>
          <cell r="L526">
            <v>170</v>
          </cell>
          <cell r="M526">
            <v>4080</v>
          </cell>
        </row>
        <row r="527">
          <cell r="A527">
            <v>525</v>
          </cell>
          <cell r="B527" t="str">
            <v xml:space="preserve">          맹암거(지선)</v>
          </cell>
          <cell r="C527" t="str">
            <v>Φ150</v>
          </cell>
          <cell r="D527" t="str">
            <v>M</v>
          </cell>
          <cell r="E527">
            <v>56</v>
          </cell>
          <cell r="F527">
            <v>14970</v>
          </cell>
          <cell r="G527">
            <v>838320</v>
          </cell>
          <cell r="H527">
            <v>14170</v>
          </cell>
          <cell r="I527">
            <v>793520</v>
          </cell>
          <cell r="J527">
            <v>690</v>
          </cell>
          <cell r="K527">
            <v>38640</v>
          </cell>
          <cell r="L527">
            <v>110</v>
          </cell>
          <cell r="M527">
            <v>6160</v>
          </cell>
        </row>
        <row r="528">
          <cell r="A528">
            <v>526</v>
          </cell>
          <cell r="B528" t="str">
            <v xml:space="preserve">          퇴수관(PVC)</v>
          </cell>
          <cell r="C528" t="str">
            <v>Φ100</v>
          </cell>
          <cell r="D528" t="str">
            <v>M</v>
          </cell>
          <cell r="E528">
            <v>12</v>
          </cell>
          <cell r="F528">
            <v>2600</v>
          </cell>
          <cell r="G528">
            <v>31200</v>
          </cell>
          <cell r="H528">
            <v>1730</v>
          </cell>
          <cell r="I528">
            <v>20760</v>
          </cell>
          <cell r="J528">
            <v>600</v>
          </cell>
          <cell r="K528">
            <v>7200</v>
          </cell>
          <cell r="L528">
            <v>270</v>
          </cell>
          <cell r="M528">
            <v>3240</v>
          </cell>
        </row>
        <row r="529">
          <cell r="A529">
            <v>527</v>
          </cell>
          <cell r="B529" t="str">
            <v xml:space="preserve">          하수관로CCTV조사공</v>
          </cell>
          <cell r="C529" t="str">
            <v>신설</v>
          </cell>
          <cell r="D529" t="str">
            <v>M</v>
          </cell>
          <cell r="E529">
            <v>69</v>
          </cell>
          <cell r="F529">
            <v>1900</v>
          </cell>
          <cell r="G529">
            <v>131100</v>
          </cell>
          <cell r="H529">
            <v>80</v>
          </cell>
          <cell r="I529">
            <v>5520</v>
          </cell>
          <cell r="J529">
            <v>1170</v>
          </cell>
          <cell r="K529">
            <v>80730</v>
          </cell>
          <cell r="L529">
            <v>650</v>
          </cell>
          <cell r="M529">
            <v>44850</v>
          </cell>
        </row>
        <row r="530">
          <cell r="A530">
            <v>528</v>
          </cell>
          <cell r="B530" t="str">
            <v xml:space="preserve">       2.２.2 포장공</v>
          </cell>
          <cell r="G530">
            <v>10879920</v>
          </cell>
          <cell r="H530">
            <v>0</v>
          </cell>
          <cell r="I530">
            <v>4727650</v>
          </cell>
          <cell r="J530">
            <v>0</v>
          </cell>
          <cell r="K530">
            <v>6037350</v>
          </cell>
          <cell r="L530">
            <v>0</v>
          </cell>
          <cell r="M530">
            <v>114920</v>
          </cell>
        </row>
        <row r="531">
          <cell r="A531">
            <v>529</v>
          </cell>
          <cell r="B531" t="str">
            <v xml:space="preserve">          소형고압블럭포장</v>
          </cell>
          <cell r="C531" t="str">
            <v>회 색， T=60</v>
          </cell>
          <cell r="D531" t="str">
            <v>M2</v>
          </cell>
          <cell r="E531">
            <v>297</v>
          </cell>
          <cell r="F531">
            <v>6370</v>
          </cell>
          <cell r="G531">
            <v>1891890</v>
          </cell>
          <cell r="H531">
            <v>1950</v>
          </cell>
          <cell r="I531">
            <v>579150</v>
          </cell>
          <cell r="J531">
            <v>4330</v>
          </cell>
          <cell r="K531">
            <v>1286010</v>
          </cell>
          <cell r="L531">
            <v>90</v>
          </cell>
          <cell r="M531">
            <v>26730</v>
          </cell>
        </row>
        <row r="532">
          <cell r="A532">
            <v>530</v>
          </cell>
          <cell r="B532" t="str">
            <v xml:space="preserve">          소형고압블럭포장</v>
          </cell>
          <cell r="C532" t="str">
            <v>적 색， T=60</v>
          </cell>
          <cell r="D532" t="str">
            <v>M2</v>
          </cell>
          <cell r="E532">
            <v>56</v>
          </cell>
          <cell r="F532">
            <v>6370</v>
          </cell>
          <cell r="G532">
            <v>356720</v>
          </cell>
          <cell r="H532">
            <v>1950</v>
          </cell>
          <cell r="I532">
            <v>109200</v>
          </cell>
          <cell r="J532">
            <v>4330</v>
          </cell>
          <cell r="K532">
            <v>242480</v>
          </cell>
          <cell r="L532">
            <v>90</v>
          </cell>
          <cell r="M532">
            <v>5040</v>
          </cell>
        </row>
        <row r="533">
          <cell r="A533">
            <v>531</v>
          </cell>
          <cell r="B533" t="str">
            <v xml:space="preserve">          소형고압블럭포장</v>
          </cell>
          <cell r="C533" t="str">
            <v>황 색， T=60</v>
          </cell>
          <cell r="D533" t="str">
            <v>M2</v>
          </cell>
          <cell r="E533">
            <v>203</v>
          </cell>
          <cell r="F533">
            <v>6370</v>
          </cell>
          <cell r="G533">
            <v>1293110</v>
          </cell>
          <cell r="H533">
            <v>1950</v>
          </cell>
          <cell r="I533">
            <v>395850</v>
          </cell>
          <cell r="J533">
            <v>4330</v>
          </cell>
          <cell r="K533">
            <v>878990</v>
          </cell>
          <cell r="L533">
            <v>90</v>
          </cell>
          <cell r="M533">
            <v>18270</v>
          </cell>
        </row>
        <row r="534">
          <cell r="A534">
            <v>532</v>
          </cell>
          <cell r="B534" t="str">
            <v xml:space="preserve">          소형고압블럭포장</v>
          </cell>
          <cell r="C534" t="str">
            <v>청 색， T=60</v>
          </cell>
          <cell r="D534" t="str">
            <v>M2</v>
          </cell>
          <cell r="E534">
            <v>153</v>
          </cell>
          <cell r="F534">
            <v>6370</v>
          </cell>
          <cell r="G534">
            <v>974610</v>
          </cell>
          <cell r="H534">
            <v>1950</v>
          </cell>
          <cell r="I534">
            <v>298350</v>
          </cell>
          <cell r="J534">
            <v>4330</v>
          </cell>
          <cell r="K534">
            <v>662490</v>
          </cell>
          <cell r="L534">
            <v>90</v>
          </cell>
          <cell r="M534">
            <v>13770</v>
          </cell>
        </row>
        <row r="535">
          <cell r="A535">
            <v>533</v>
          </cell>
          <cell r="B535" t="str">
            <v xml:space="preserve">          모래포설</v>
          </cell>
          <cell r="C535" t="str">
            <v>T=300MM</v>
          </cell>
          <cell r="D535" t="str">
            <v>M2</v>
          </cell>
          <cell r="E535">
            <v>268</v>
          </cell>
          <cell r="F535">
            <v>4620</v>
          </cell>
          <cell r="G535">
            <v>1238160</v>
          </cell>
          <cell r="H535">
            <v>3460</v>
          </cell>
          <cell r="I535">
            <v>927280</v>
          </cell>
          <cell r="J535">
            <v>1070</v>
          </cell>
          <cell r="K535">
            <v>286760</v>
          </cell>
          <cell r="L535">
            <v>90</v>
          </cell>
          <cell r="M535">
            <v>24120</v>
          </cell>
        </row>
        <row r="536">
          <cell r="A536">
            <v>534</v>
          </cell>
          <cell r="B536" t="str">
            <v xml:space="preserve">          녹지경계블럭</v>
          </cell>
          <cell r="C536" t="str">
            <v>190*160*100</v>
          </cell>
          <cell r="D536" t="str">
            <v>M</v>
          </cell>
          <cell r="E536">
            <v>187</v>
          </cell>
          <cell r="F536">
            <v>8380</v>
          </cell>
          <cell r="G536">
            <v>1567060</v>
          </cell>
          <cell r="H536">
            <v>1810</v>
          </cell>
          <cell r="I536">
            <v>338470</v>
          </cell>
          <cell r="J536">
            <v>6550</v>
          </cell>
          <cell r="K536">
            <v>1224850</v>
          </cell>
          <cell r="L536">
            <v>20</v>
          </cell>
          <cell r="M536">
            <v>3740</v>
          </cell>
        </row>
        <row r="537">
          <cell r="A537">
            <v>535</v>
          </cell>
          <cell r="B537" t="str">
            <v xml:space="preserve">          모래막이</v>
          </cell>
          <cell r="C537" t="str">
            <v>W600, 2단</v>
          </cell>
          <cell r="D537" t="str">
            <v>M</v>
          </cell>
          <cell r="E537">
            <v>75</v>
          </cell>
          <cell r="F537">
            <v>31340</v>
          </cell>
          <cell r="G537">
            <v>2350500</v>
          </cell>
          <cell r="H537">
            <v>15570</v>
          </cell>
          <cell r="I537">
            <v>1167750</v>
          </cell>
          <cell r="J537">
            <v>15460</v>
          </cell>
          <cell r="K537">
            <v>1159500</v>
          </cell>
          <cell r="L537">
            <v>310</v>
          </cell>
          <cell r="M537">
            <v>23250</v>
          </cell>
        </row>
        <row r="538">
          <cell r="A538">
            <v>536</v>
          </cell>
          <cell r="B538" t="str">
            <v xml:space="preserve">          재료분리경계석(B형직선)</v>
          </cell>
          <cell r="C538" t="str">
            <v>120*120*1000</v>
          </cell>
          <cell r="D538" t="str">
            <v>M</v>
          </cell>
          <cell r="E538">
            <v>43</v>
          </cell>
          <cell r="F538">
            <v>28090</v>
          </cell>
          <cell r="G538">
            <v>1207870</v>
          </cell>
          <cell r="H538">
            <v>21200</v>
          </cell>
          <cell r="I538">
            <v>911600</v>
          </cell>
          <cell r="J538">
            <v>6890</v>
          </cell>
          <cell r="K538">
            <v>296270</v>
          </cell>
          <cell r="L538">
            <v>0</v>
          </cell>
          <cell r="M538">
            <v>0</v>
          </cell>
        </row>
        <row r="539">
          <cell r="A539">
            <v>537</v>
          </cell>
          <cell r="B539" t="str">
            <v xml:space="preserve">       2.2.3 상수공</v>
          </cell>
          <cell r="G539">
            <v>73730</v>
          </cell>
          <cell r="H539">
            <v>0</v>
          </cell>
          <cell r="I539">
            <v>34670</v>
          </cell>
          <cell r="J539">
            <v>0</v>
          </cell>
          <cell r="K539">
            <v>33170</v>
          </cell>
          <cell r="L539">
            <v>0</v>
          </cell>
          <cell r="M539">
            <v>5890</v>
          </cell>
        </row>
        <row r="540">
          <cell r="A540">
            <v>538</v>
          </cell>
          <cell r="B540" t="str">
            <v xml:space="preserve">          PE관접합및부설</v>
          </cell>
          <cell r="C540" t="str">
            <v>관경Φ25MM</v>
          </cell>
          <cell r="D540" t="str">
            <v>M</v>
          </cell>
          <cell r="E540">
            <v>14</v>
          </cell>
          <cell r="F540">
            <v>3940</v>
          </cell>
          <cell r="G540">
            <v>55160</v>
          </cell>
          <cell r="H540">
            <v>1810</v>
          </cell>
          <cell r="I540">
            <v>25340</v>
          </cell>
          <cell r="J540">
            <v>1750</v>
          </cell>
          <cell r="K540">
            <v>24500</v>
          </cell>
          <cell r="L540">
            <v>380</v>
          </cell>
          <cell r="M540">
            <v>5320</v>
          </cell>
        </row>
        <row r="541">
          <cell r="A541">
            <v>539</v>
          </cell>
          <cell r="B541" t="str">
            <v xml:space="preserve">          새들접합</v>
          </cell>
          <cell r="C541" t="str">
            <v>관경Φ50*25MM</v>
          </cell>
          <cell r="D541" t="str">
            <v>개소</v>
          </cell>
          <cell r="E541">
            <v>1</v>
          </cell>
          <cell r="F541">
            <v>8570</v>
          </cell>
          <cell r="G541">
            <v>8570</v>
          </cell>
          <cell r="H541">
            <v>5600</v>
          </cell>
          <cell r="I541">
            <v>5600</v>
          </cell>
          <cell r="J541">
            <v>2970</v>
          </cell>
          <cell r="K541">
            <v>2970</v>
          </cell>
          <cell r="L541">
            <v>0</v>
          </cell>
        </row>
        <row r="542">
          <cell r="A542">
            <v>540</v>
          </cell>
          <cell r="B542" t="str">
            <v xml:space="preserve">  　　　엘보관접합및부설</v>
          </cell>
          <cell r="C542" t="str">
            <v>엘보25*90도</v>
          </cell>
          <cell r="D542" t="str">
            <v>개소</v>
          </cell>
          <cell r="E542">
            <v>1</v>
          </cell>
          <cell r="F542">
            <v>10000</v>
          </cell>
          <cell r="G542">
            <v>10000</v>
          </cell>
          <cell r="H542">
            <v>3730</v>
          </cell>
          <cell r="I542">
            <v>3730</v>
          </cell>
          <cell r="J542">
            <v>5700</v>
          </cell>
          <cell r="K542">
            <v>5700</v>
          </cell>
          <cell r="L542">
            <v>570</v>
          </cell>
          <cell r="M542">
            <v>570</v>
          </cell>
        </row>
        <row r="543">
          <cell r="A543">
            <v>541</v>
          </cell>
          <cell r="B543" t="str">
            <v xml:space="preserve">       2.２.4 식재공</v>
          </cell>
          <cell r="G543">
            <v>8742740</v>
          </cell>
          <cell r="H543">
            <v>0</v>
          </cell>
          <cell r="I543">
            <v>4671560</v>
          </cell>
          <cell r="J543">
            <v>0</v>
          </cell>
          <cell r="K543">
            <v>4071180</v>
          </cell>
          <cell r="L543">
            <v>0</v>
          </cell>
        </row>
        <row r="544">
          <cell r="A544">
            <v>542</v>
          </cell>
          <cell r="B544" t="str">
            <v xml:space="preserve">          해송(A형)</v>
          </cell>
          <cell r="C544" t="str">
            <v>H2.5*W0.8</v>
          </cell>
          <cell r="D544" t="str">
            <v>주</v>
          </cell>
          <cell r="E544">
            <v>33</v>
          </cell>
          <cell r="F544">
            <v>35640</v>
          </cell>
          <cell r="G544">
            <v>1176120</v>
          </cell>
          <cell r="H544">
            <v>24890</v>
          </cell>
          <cell r="I544">
            <v>821370</v>
          </cell>
          <cell r="J544">
            <v>10750</v>
          </cell>
          <cell r="K544">
            <v>354750</v>
          </cell>
          <cell r="L544">
            <v>0</v>
          </cell>
        </row>
        <row r="545">
          <cell r="A545">
            <v>543</v>
          </cell>
          <cell r="B545" t="str">
            <v xml:space="preserve">          중국단풍</v>
          </cell>
          <cell r="C545" t="str">
            <v>H3.0*R7</v>
          </cell>
          <cell r="D545" t="str">
            <v>주</v>
          </cell>
          <cell r="E545">
            <v>14</v>
          </cell>
          <cell r="F545">
            <v>43940</v>
          </cell>
          <cell r="G545">
            <v>615160</v>
          </cell>
          <cell r="H545">
            <v>24210</v>
          </cell>
          <cell r="I545">
            <v>338940</v>
          </cell>
          <cell r="J545">
            <v>19730</v>
          </cell>
          <cell r="K545">
            <v>276220</v>
          </cell>
          <cell r="L545">
            <v>0</v>
          </cell>
        </row>
        <row r="546">
          <cell r="A546">
            <v>544</v>
          </cell>
          <cell r="B546" t="str">
            <v xml:space="preserve">          자귀나무</v>
          </cell>
          <cell r="C546" t="str">
            <v>H2.5*R6</v>
          </cell>
          <cell r="D546" t="str">
            <v>주</v>
          </cell>
          <cell r="E546">
            <v>3</v>
          </cell>
          <cell r="F546">
            <v>49770</v>
          </cell>
          <cell r="G546">
            <v>149310</v>
          </cell>
          <cell r="H546">
            <v>34580</v>
          </cell>
          <cell r="I546">
            <v>103740</v>
          </cell>
          <cell r="J546">
            <v>15190</v>
          </cell>
          <cell r="K546">
            <v>45570</v>
          </cell>
          <cell r="L546">
            <v>0</v>
          </cell>
        </row>
        <row r="547">
          <cell r="A547">
            <v>545</v>
          </cell>
          <cell r="B547" t="str">
            <v xml:space="preserve">          팽나무</v>
          </cell>
          <cell r="C547" t="str">
            <v>H3.0*R8</v>
          </cell>
          <cell r="D547" t="str">
            <v>주</v>
          </cell>
          <cell r="E547">
            <v>4</v>
          </cell>
          <cell r="F547">
            <v>103230</v>
          </cell>
          <cell r="G547">
            <v>412920</v>
          </cell>
          <cell r="H547">
            <v>78950</v>
          </cell>
          <cell r="I547">
            <v>315800</v>
          </cell>
          <cell r="J547">
            <v>24280</v>
          </cell>
          <cell r="K547">
            <v>97120</v>
          </cell>
          <cell r="L547">
            <v>0</v>
          </cell>
        </row>
        <row r="548">
          <cell r="A548">
            <v>546</v>
          </cell>
          <cell r="B548" t="str">
            <v xml:space="preserve">          왕벗나무(A형）</v>
          </cell>
          <cell r="C548" t="str">
            <v>H3.5*B8</v>
          </cell>
          <cell r="D548" t="str">
            <v>주</v>
          </cell>
          <cell r="E548">
            <v>7</v>
          </cell>
          <cell r="F548">
            <v>108110</v>
          </cell>
          <cell r="G548">
            <v>756770</v>
          </cell>
          <cell r="H548">
            <v>75520</v>
          </cell>
          <cell r="I548">
            <v>528640</v>
          </cell>
          <cell r="J548">
            <v>32590</v>
          </cell>
          <cell r="K548">
            <v>228130</v>
          </cell>
          <cell r="L548">
            <v>0</v>
          </cell>
        </row>
        <row r="549">
          <cell r="A549">
            <v>547</v>
          </cell>
          <cell r="B549" t="str">
            <v xml:space="preserve">          왕벗나무</v>
          </cell>
          <cell r="C549" t="str">
            <v>H4.5*B15</v>
          </cell>
          <cell r="D549" t="str">
            <v>주</v>
          </cell>
          <cell r="E549">
            <v>1</v>
          </cell>
          <cell r="F549">
            <v>456320</v>
          </cell>
          <cell r="G549">
            <v>456320</v>
          </cell>
          <cell r="H549">
            <v>382990</v>
          </cell>
          <cell r="I549">
            <v>382990</v>
          </cell>
          <cell r="J549">
            <v>73330</v>
          </cell>
          <cell r="K549">
            <v>73330</v>
          </cell>
          <cell r="L549">
            <v>0</v>
          </cell>
        </row>
        <row r="550">
          <cell r="A550">
            <v>548</v>
          </cell>
          <cell r="B550" t="str">
            <v xml:space="preserve">  　　　느릅나무(A형)</v>
          </cell>
          <cell r="C550" t="str">
            <v>H4.0*R10</v>
          </cell>
          <cell r="D550" t="str">
            <v>주</v>
          </cell>
          <cell r="E550">
            <v>6</v>
          </cell>
          <cell r="F550">
            <v>119420</v>
          </cell>
          <cell r="G550">
            <v>716520</v>
          </cell>
          <cell r="H550">
            <v>86050</v>
          </cell>
          <cell r="I550">
            <v>516300</v>
          </cell>
          <cell r="J550">
            <v>33370</v>
          </cell>
          <cell r="K550">
            <v>200220</v>
          </cell>
          <cell r="L550">
            <v>0</v>
          </cell>
        </row>
        <row r="551">
          <cell r="A551">
            <v>549</v>
          </cell>
          <cell r="B551" t="str">
            <v xml:space="preserve">  　　　마가목</v>
          </cell>
          <cell r="C551" t="str">
            <v>H2.5*R5</v>
          </cell>
          <cell r="D551" t="str">
            <v>주</v>
          </cell>
          <cell r="E551">
            <v>3</v>
          </cell>
          <cell r="F551">
            <v>46680</v>
          </cell>
          <cell r="G551">
            <v>140040</v>
          </cell>
          <cell r="H551">
            <v>35560</v>
          </cell>
          <cell r="I551">
            <v>106680</v>
          </cell>
          <cell r="J551">
            <v>11120</v>
          </cell>
          <cell r="K551">
            <v>33360</v>
          </cell>
          <cell r="L551">
            <v>0</v>
          </cell>
        </row>
        <row r="552">
          <cell r="A552">
            <v>550</v>
          </cell>
          <cell r="B552" t="str">
            <v xml:space="preserve">  　　　영산홍</v>
          </cell>
          <cell r="C552" t="str">
            <v>H0.4*W0.5</v>
          </cell>
          <cell r="D552" t="str">
            <v>주</v>
          </cell>
          <cell r="E552">
            <v>50</v>
          </cell>
          <cell r="F552">
            <v>5340</v>
          </cell>
          <cell r="G552">
            <v>267000</v>
          </cell>
          <cell r="H552">
            <v>3310</v>
          </cell>
          <cell r="I552">
            <v>165500</v>
          </cell>
          <cell r="J552">
            <v>2030</v>
          </cell>
          <cell r="K552">
            <v>101500</v>
          </cell>
          <cell r="L552">
            <v>0</v>
          </cell>
        </row>
        <row r="553">
          <cell r="A553">
            <v>551</v>
          </cell>
          <cell r="B553" t="str">
            <v xml:space="preserve">  　　　산철쭉</v>
          </cell>
          <cell r="C553" t="str">
            <v>H0.4*W0.5</v>
          </cell>
          <cell r="D553" t="str">
            <v>주</v>
          </cell>
          <cell r="E553">
            <v>60</v>
          </cell>
          <cell r="F553">
            <v>4650</v>
          </cell>
          <cell r="G553">
            <v>279000</v>
          </cell>
          <cell r="H553">
            <v>2620</v>
          </cell>
          <cell r="I553">
            <v>157200</v>
          </cell>
          <cell r="J553">
            <v>2030</v>
          </cell>
          <cell r="K553">
            <v>121800</v>
          </cell>
          <cell r="L553">
            <v>0</v>
          </cell>
        </row>
        <row r="554">
          <cell r="A554">
            <v>552</v>
          </cell>
          <cell r="B554" t="str">
            <v xml:space="preserve">  　　　백철쭉</v>
          </cell>
          <cell r="C554" t="str">
            <v>H0.4*W0.5</v>
          </cell>
          <cell r="D554" t="str">
            <v>주</v>
          </cell>
          <cell r="E554">
            <v>60</v>
          </cell>
          <cell r="F554">
            <v>5730</v>
          </cell>
          <cell r="G554">
            <v>343800</v>
          </cell>
          <cell r="H554">
            <v>3700</v>
          </cell>
          <cell r="I554">
            <v>222000</v>
          </cell>
          <cell r="J554">
            <v>2030</v>
          </cell>
          <cell r="K554">
            <v>121800</v>
          </cell>
          <cell r="L554">
            <v>0</v>
          </cell>
        </row>
        <row r="555">
          <cell r="A555">
            <v>553</v>
          </cell>
          <cell r="B555" t="str">
            <v xml:space="preserve">  　　　말발도리</v>
          </cell>
          <cell r="C555" t="str">
            <v>H1.2*W0.4</v>
          </cell>
          <cell r="D555" t="str">
            <v>주</v>
          </cell>
          <cell r="E555">
            <v>100</v>
          </cell>
          <cell r="F555">
            <v>8030</v>
          </cell>
          <cell r="G555">
            <v>803000</v>
          </cell>
          <cell r="H555">
            <v>2230</v>
          </cell>
          <cell r="I555">
            <v>223000</v>
          </cell>
          <cell r="J555">
            <v>5800</v>
          </cell>
          <cell r="K555">
            <v>580000</v>
          </cell>
          <cell r="L555">
            <v>0</v>
          </cell>
        </row>
        <row r="556">
          <cell r="A556">
            <v>554</v>
          </cell>
          <cell r="B556" t="str">
            <v>　        줄  떼</v>
          </cell>
          <cell r="C556" t="str">
            <v>1/3</v>
          </cell>
          <cell r="D556" t="str">
            <v>M2</v>
          </cell>
          <cell r="E556">
            <v>695</v>
          </cell>
          <cell r="F556">
            <v>3560</v>
          </cell>
          <cell r="G556">
            <v>2474200</v>
          </cell>
          <cell r="H556">
            <v>960</v>
          </cell>
          <cell r="I556">
            <v>667200</v>
          </cell>
          <cell r="J556">
            <v>2600</v>
          </cell>
          <cell r="K556">
            <v>1807000</v>
          </cell>
          <cell r="L556">
            <v>0</v>
          </cell>
        </row>
        <row r="557">
          <cell r="A557">
            <v>555</v>
          </cell>
          <cell r="B557" t="str">
            <v>　        등나무</v>
          </cell>
          <cell r="C557" t="str">
            <v>R6*L3.0</v>
          </cell>
          <cell r="D557" t="str">
            <v>주</v>
          </cell>
          <cell r="E557">
            <v>2</v>
          </cell>
          <cell r="F557">
            <v>76290</v>
          </cell>
          <cell r="G557">
            <v>152580</v>
          </cell>
          <cell r="H557">
            <v>61100</v>
          </cell>
          <cell r="I557">
            <v>122200</v>
          </cell>
          <cell r="J557">
            <v>15190</v>
          </cell>
          <cell r="K557">
            <v>30380</v>
          </cell>
          <cell r="L557">
            <v>0</v>
          </cell>
        </row>
        <row r="558">
          <cell r="A558">
            <v>556</v>
          </cell>
          <cell r="B558" t="str">
            <v xml:space="preserve">       2.2.5 시설물공</v>
          </cell>
          <cell r="G558">
            <v>30575650</v>
          </cell>
          <cell r="H558">
            <v>0</v>
          </cell>
          <cell r="I558">
            <v>26440400</v>
          </cell>
          <cell r="J558">
            <v>0</v>
          </cell>
          <cell r="K558">
            <v>4128220</v>
          </cell>
          <cell r="L558">
            <v>0</v>
          </cell>
          <cell r="M558">
            <v>7030</v>
          </cell>
        </row>
        <row r="559">
          <cell r="A559">
            <v>557</v>
          </cell>
          <cell r="B559" t="str">
            <v xml:space="preserve">  　　　사각파고라Ａ형</v>
          </cell>
          <cell r="C559" t="str">
            <v>7.5*4.2*H2.87</v>
          </cell>
          <cell r="D559" t="str">
            <v>개소</v>
          </cell>
          <cell r="E559">
            <v>1</v>
          </cell>
          <cell r="F559">
            <v>4792620</v>
          </cell>
          <cell r="G559">
            <v>4792620</v>
          </cell>
          <cell r="H559">
            <v>4601140</v>
          </cell>
          <cell r="I559">
            <v>4601140</v>
          </cell>
          <cell r="J559">
            <v>191450</v>
          </cell>
          <cell r="K559">
            <v>191450</v>
          </cell>
          <cell r="L559">
            <v>30</v>
          </cell>
          <cell r="M559">
            <v>30</v>
          </cell>
        </row>
        <row r="560">
          <cell r="A560">
            <v>558</v>
          </cell>
          <cell r="B560" t="str">
            <v>　        등의자A형</v>
          </cell>
          <cell r="C560" t="str">
            <v>1.8*0.54*H0.83</v>
          </cell>
          <cell r="D560" t="str">
            <v>개소</v>
          </cell>
          <cell r="E560">
            <v>2</v>
          </cell>
          <cell r="F560">
            <v>257800</v>
          </cell>
          <cell r="G560">
            <v>515600</v>
          </cell>
          <cell r="H560">
            <v>239860</v>
          </cell>
          <cell r="I560">
            <v>479720</v>
          </cell>
          <cell r="J560">
            <v>17940</v>
          </cell>
          <cell r="K560">
            <v>35880</v>
          </cell>
          <cell r="L560">
            <v>0</v>
          </cell>
          <cell r="M560">
            <v>0</v>
          </cell>
        </row>
        <row r="561">
          <cell r="A561">
            <v>559</v>
          </cell>
          <cell r="B561" t="str">
            <v>　        평의자A형</v>
          </cell>
          <cell r="C561" t="str">
            <v>1.8*0.41*H0.43</v>
          </cell>
          <cell r="D561" t="str">
            <v>개소</v>
          </cell>
          <cell r="E561">
            <v>6</v>
          </cell>
          <cell r="F561">
            <v>177700</v>
          </cell>
          <cell r="G561">
            <v>1066200</v>
          </cell>
          <cell r="H561">
            <v>159760</v>
          </cell>
          <cell r="I561">
            <v>958560</v>
          </cell>
          <cell r="J561">
            <v>17940</v>
          </cell>
          <cell r="K561">
            <v>107640</v>
          </cell>
          <cell r="L561">
            <v>0</v>
          </cell>
          <cell r="M561">
            <v>0</v>
          </cell>
        </row>
        <row r="562">
          <cell r="A562">
            <v>560</v>
          </cell>
          <cell r="B562" t="str">
            <v xml:space="preserve">           침목좌대</v>
          </cell>
          <cell r="C562" t="str">
            <v>W3.0*H0.3*L6.0</v>
          </cell>
          <cell r="D562" t="str">
            <v>개소</v>
          </cell>
          <cell r="E562">
            <v>7</v>
          </cell>
          <cell r="F562">
            <v>368520</v>
          </cell>
          <cell r="G562">
            <v>2579640</v>
          </cell>
          <cell r="H562">
            <v>289640</v>
          </cell>
          <cell r="I562">
            <v>2027480</v>
          </cell>
          <cell r="J562">
            <v>78850</v>
          </cell>
          <cell r="K562">
            <v>551950</v>
          </cell>
          <cell r="L562">
            <v>30</v>
          </cell>
          <cell r="M562">
            <v>210</v>
          </cell>
        </row>
        <row r="563">
          <cell r="A563">
            <v>561</v>
          </cell>
          <cell r="B563" t="str">
            <v xml:space="preserve">           통나무의자</v>
          </cell>
          <cell r="C563" t="str">
            <v>Φ0.35*H0.4</v>
          </cell>
          <cell r="D563" t="str">
            <v>개소</v>
          </cell>
          <cell r="E563">
            <v>8</v>
          </cell>
          <cell r="F563">
            <v>72060</v>
          </cell>
          <cell r="G563">
            <v>576480</v>
          </cell>
          <cell r="H563">
            <v>63330</v>
          </cell>
          <cell r="I563">
            <v>506640</v>
          </cell>
          <cell r="J563">
            <v>8730</v>
          </cell>
          <cell r="K563">
            <v>69840</v>
          </cell>
          <cell r="L563">
            <v>0</v>
          </cell>
          <cell r="M563">
            <v>0</v>
          </cell>
        </row>
        <row r="564">
          <cell r="A564">
            <v>562</v>
          </cell>
          <cell r="B564" t="str">
            <v>　        좌대벽A형</v>
          </cell>
          <cell r="C564" t="str">
            <v>W0.4*H0.4</v>
          </cell>
          <cell r="D564" t="str">
            <v>M</v>
          </cell>
          <cell r="E564">
            <v>9</v>
          </cell>
          <cell r="F564">
            <v>108270</v>
          </cell>
          <cell r="G564">
            <v>974430</v>
          </cell>
          <cell r="H564">
            <v>18630</v>
          </cell>
          <cell r="I564">
            <v>167670</v>
          </cell>
          <cell r="J564">
            <v>89080</v>
          </cell>
          <cell r="K564">
            <v>801720</v>
          </cell>
          <cell r="L564">
            <v>560</v>
          </cell>
          <cell r="M564">
            <v>5040</v>
          </cell>
        </row>
        <row r="565">
          <cell r="A565">
            <v>563</v>
          </cell>
          <cell r="B565" t="str">
            <v>　        조합놀이대B형</v>
          </cell>
          <cell r="C565" t="str">
            <v>8.2*10.1*H4.1</v>
          </cell>
          <cell r="D565" t="str">
            <v>개</v>
          </cell>
          <cell r="E565">
            <v>1</v>
          </cell>
          <cell r="F565">
            <v>9257350</v>
          </cell>
          <cell r="G565">
            <v>9257350</v>
          </cell>
          <cell r="H565">
            <v>8672330</v>
          </cell>
          <cell r="I565">
            <v>8672330</v>
          </cell>
          <cell r="J565">
            <v>584890</v>
          </cell>
          <cell r="K565">
            <v>584890</v>
          </cell>
          <cell r="L565">
            <v>130</v>
          </cell>
          <cell r="M565">
            <v>130</v>
          </cell>
        </row>
        <row r="566">
          <cell r="A566">
            <v>564</v>
          </cell>
          <cell r="B566" t="str">
            <v xml:space="preserve">           바둑, 장기판</v>
          </cell>
          <cell r="C566" t="str">
            <v>1.60*1.60*H0.63</v>
          </cell>
          <cell r="D566" t="str">
            <v>개</v>
          </cell>
          <cell r="E566">
            <v>3</v>
          </cell>
          <cell r="F566">
            <v>536520</v>
          </cell>
          <cell r="G566">
            <v>1609560</v>
          </cell>
          <cell r="H566">
            <v>166780</v>
          </cell>
          <cell r="I566">
            <v>500340</v>
          </cell>
          <cell r="J566">
            <v>369240</v>
          </cell>
          <cell r="K566">
            <v>1107720</v>
          </cell>
          <cell r="L566">
            <v>500</v>
          </cell>
          <cell r="M566">
            <v>1500</v>
          </cell>
        </row>
        <row r="567">
          <cell r="A567">
            <v>565</v>
          </cell>
          <cell r="B567" t="str">
            <v xml:space="preserve">           음수대C형</v>
          </cell>
          <cell r="C567" t="str">
            <v>1.115*0.64</v>
          </cell>
          <cell r="D567" t="str">
            <v>개</v>
          </cell>
          <cell r="E567">
            <v>1</v>
          </cell>
          <cell r="F567">
            <v>736690</v>
          </cell>
          <cell r="G567">
            <v>736690</v>
          </cell>
          <cell r="H567">
            <v>688710</v>
          </cell>
          <cell r="I567">
            <v>688710</v>
          </cell>
          <cell r="J567">
            <v>47860</v>
          </cell>
          <cell r="K567">
            <v>47860</v>
          </cell>
          <cell r="L567">
            <v>120</v>
          </cell>
          <cell r="M567">
            <v>120</v>
          </cell>
        </row>
        <row r="568">
          <cell r="A568">
            <v>566</v>
          </cell>
          <cell r="B568" t="str">
            <v xml:space="preserve">           볼라드A형</v>
          </cell>
          <cell r="C568" t="str">
            <v>Φ0.35*H0.4</v>
          </cell>
          <cell r="D568" t="str">
            <v>개</v>
          </cell>
          <cell r="E568">
            <v>16</v>
          </cell>
          <cell r="F568">
            <v>148830</v>
          </cell>
          <cell r="G568">
            <v>2381280</v>
          </cell>
          <cell r="H568">
            <v>138520</v>
          </cell>
          <cell r="I568">
            <v>2216320</v>
          </cell>
          <cell r="J568">
            <v>10310</v>
          </cell>
          <cell r="K568">
            <v>164960</v>
          </cell>
          <cell r="L568">
            <v>0</v>
          </cell>
          <cell r="M568">
            <v>0</v>
          </cell>
        </row>
        <row r="569">
          <cell r="A569">
            <v>567</v>
          </cell>
          <cell r="B569" t="str">
            <v xml:space="preserve">           울타리B형</v>
          </cell>
          <cell r="C569" t="str">
            <v>H1.05</v>
          </cell>
          <cell r="D569" t="str">
            <v>경간</v>
          </cell>
          <cell r="E569">
            <v>63</v>
          </cell>
          <cell r="F569">
            <v>96600</v>
          </cell>
          <cell r="G569">
            <v>6085800</v>
          </cell>
          <cell r="H569">
            <v>89230</v>
          </cell>
          <cell r="I569">
            <v>5621490</v>
          </cell>
          <cell r="J569">
            <v>7370</v>
          </cell>
          <cell r="K569">
            <v>464310</v>
          </cell>
          <cell r="L569">
            <v>0</v>
          </cell>
          <cell r="M569">
            <v>0</v>
          </cell>
        </row>
        <row r="570">
          <cell r="A570">
            <v>568</v>
          </cell>
          <cell r="B570" t="str">
            <v xml:space="preserve">       2.2.6 유지관리공</v>
          </cell>
          <cell r="G570">
            <v>530180</v>
          </cell>
          <cell r="H570">
            <v>0</v>
          </cell>
          <cell r="I570">
            <v>14020</v>
          </cell>
          <cell r="J570">
            <v>0</v>
          </cell>
          <cell r="K570">
            <v>516160</v>
          </cell>
          <cell r="L570">
            <v>0</v>
          </cell>
          <cell r="M570">
            <v>0</v>
          </cell>
        </row>
        <row r="571">
          <cell r="A571">
            <v>569</v>
          </cell>
          <cell r="B571" t="str">
            <v xml:space="preserve">          잔디시비</v>
          </cell>
          <cell r="C571" t="str">
            <v>1회</v>
          </cell>
          <cell r="D571" t="str">
            <v>M2</v>
          </cell>
          <cell r="E571">
            <v>1390</v>
          </cell>
          <cell r="F571">
            <v>20</v>
          </cell>
          <cell r="G571">
            <v>27800</v>
          </cell>
          <cell r="H571">
            <v>10</v>
          </cell>
          <cell r="I571">
            <v>13900</v>
          </cell>
          <cell r="J571">
            <v>10</v>
          </cell>
          <cell r="K571">
            <v>13900</v>
          </cell>
          <cell r="L571">
            <v>0</v>
          </cell>
          <cell r="M571">
            <v>0</v>
          </cell>
        </row>
        <row r="572">
          <cell r="A572">
            <v>570</v>
          </cell>
          <cell r="B572" t="str">
            <v xml:space="preserve">          잔디제초</v>
          </cell>
          <cell r="C572" t="str">
            <v>1회</v>
          </cell>
          <cell r="D572" t="str">
            <v>M2</v>
          </cell>
          <cell r="E572">
            <v>2780</v>
          </cell>
          <cell r="F572">
            <v>130</v>
          </cell>
          <cell r="G572">
            <v>361400</v>
          </cell>
          <cell r="H572">
            <v>0</v>
          </cell>
          <cell r="J572">
            <v>130</v>
          </cell>
          <cell r="K572">
            <v>361400</v>
          </cell>
          <cell r="L572">
            <v>0</v>
          </cell>
        </row>
        <row r="573">
          <cell r="A573">
            <v>571</v>
          </cell>
          <cell r="B573" t="str">
            <v xml:space="preserve">          잔디깍기</v>
          </cell>
          <cell r="C573" t="str">
            <v>1회</v>
          </cell>
          <cell r="D573" t="str">
            <v>M2</v>
          </cell>
          <cell r="E573">
            <v>2780</v>
          </cell>
          <cell r="F573">
            <v>50</v>
          </cell>
          <cell r="G573">
            <v>139000</v>
          </cell>
          <cell r="H573">
            <v>0</v>
          </cell>
          <cell r="J573">
            <v>50</v>
          </cell>
          <cell r="K573">
            <v>139000</v>
          </cell>
          <cell r="L573">
            <v>0</v>
          </cell>
          <cell r="M573">
            <v>0</v>
          </cell>
        </row>
        <row r="574">
          <cell r="A574">
            <v>572</v>
          </cell>
          <cell r="B574" t="str">
            <v xml:space="preserve">          병충해방제</v>
          </cell>
          <cell r="C574" t="str">
            <v>1회</v>
          </cell>
          <cell r="D574" t="str">
            <v>주</v>
          </cell>
          <cell r="E574">
            <v>6</v>
          </cell>
          <cell r="F574">
            <v>330</v>
          </cell>
          <cell r="G574">
            <v>1980</v>
          </cell>
          <cell r="H574">
            <v>20</v>
          </cell>
          <cell r="I574">
            <v>120</v>
          </cell>
          <cell r="J574">
            <v>310</v>
          </cell>
          <cell r="K574">
            <v>1860</v>
          </cell>
          <cell r="L574">
            <v>0</v>
          </cell>
        </row>
        <row r="575">
          <cell r="A575">
            <v>573</v>
          </cell>
          <cell r="B575" t="str">
            <v xml:space="preserve">      2.3 8호어린이공원</v>
          </cell>
          <cell r="G575">
            <v>76490760</v>
          </cell>
          <cell r="H575">
            <v>0</v>
          </cell>
          <cell r="I575">
            <v>56630240</v>
          </cell>
          <cell r="J575">
            <v>0</v>
          </cell>
          <cell r="K575">
            <v>19528740</v>
          </cell>
          <cell r="L575">
            <v>0</v>
          </cell>
          <cell r="M575">
            <v>331780</v>
          </cell>
        </row>
        <row r="576">
          <cell r="A576">
            <v>574</v>
          </cell>
          <cell r="B576" t="str">
            <v xml:space="preserve">       2.3.1 배수공</v>
          </cell>
          <cell r="G576">
            <v>6357490</v>
          </cell>
          <cell r="H576">
            <v>0</v>
          </cell>
          <cell r="I576">
            <v>3022000</v>
          </cell>
          <cell r="J576">
            <v>0</v>
          </cell>
          <cell r="K576">
            <v>3150070</v>
          </cell>
          <cell r="L576">
            <v>0</v>
          </cell>
          <cell r="M576">
            <v>185420</v>
          </cell>
        </row>
        <row r="577">
          <cell r="A577">
            <v>575</v>
          </cell>
          <cell r="B577" t="str">
            <v xml:space="preserve">          집수정</v>
          </cell>
          <cell r="C577" t="str">
            <v>700M/M*700</v>
          </cell>
          <cell r="D577" t="str">
            <v>개소</v>
          </cell>
          <cell r="E577">
            <v>6</v>
          </cell>
          <cell r="F577">
            <v>339640</v>
          </cell>
          <cell r="G577">
            <v>2037840</v>
          </cell>
          <cell r="H577">
            <v>198130</v>
          </cell>
          <cell r="I577">
            <v>1188780</v>
          </cell>
          <cell r="J577">
            <v>141490</v>
          </cell>
          <cell r="K577">
            <v>848940</v>
          </cell>
          <cell r="L577">
            <v>20</v>
          </cell>
          <cell r="M577">
            <v>120</v>
          </cell>
        </row>
        <row r="578">
          <cell r="A578">
            <v>576</v>
          </cell>
          <cell r="B578" t="str">
            <v xml:space="preserve">          흄관부설 및 접합 : 인력</v>
          </cell>
          <cell r="C578" t="str">
            <v>Φ300M/M, 소켓식</v>
          </cell>
          <cell r="D578" t="str">
            <v>M</v>
          </cell>
          <cell r="E578">
            <v>84</v>
          </cell>
          <cell r="F578">
            <v>35750</v>
          </cell>
          <cell r="G578">
            <v>3003000</v>
          </cell>
          <cell r="H578">
            <v>8760</v>
          </cell>
          <cell r="I578">
            <v>735840</v>
          </cell>
          <cell r="J578">
            <v>25570</v>
          </cell>
          <cell r="K578">
            <v>2147880</v>
          </cell>
          <cell r="L578">
            <v>1420</v>
          </cell>
          <cell r="M578">
            <v>119280</v>
          </cell>
        </row>
        <row r="579">
          <cell r="A579">
            <v>577</v>
          </cell>
          <cell r="B579" t="str">
            <v xml:space="preserve">          맹암거(간선)</v>
          </cell>
          <cell r="C579" t="str">
            <v>Φ200</v>
          </cell>
          <cell r="D579" t="str">
            <v>M</v>
          </cell>
          <cell r="E579">
            <v>19</v>
          </cell>
          <cell r="F579">
            <v>23800</v>
          </cell>
          <cell r="G579">
            <v>452200</v>
          </cell>
          <cell r="H579">
            <v>22750</v>
          </cell>
          <cell r="I579">
            <v>432250</v>
          </cell>
          <cell r="J579">
            <v>880</v>
          </cell>
          <cell r="K579">
            <v>16720</v>
          </cell>
          <cell r="L579">
            <v>170</v>
          </cell>
          <cell r="M579">
            <v>3230</v>
          </cell>
        </row>
        <row r="580">
          <cell r="A580">
            <v>578</v>
          </cell>
          <cell r="B580" t="str">
            <v xml:space="preserve">          맹암거(지선)</v>
          </cell>
          <cell r="C580" t="str">
            <v>Φ150</v>
          </cell>
          <cell r="D580" t="str">
            <v>M</v>
          </cell>
          <cell r="E580">
            <v>45</v>
          </cell>
          <cell r="F580">
            <v>14970</v>
          </cell>
          <cell r="G580">
            <v>673650</v>
          </cell>
          <cell r="H580">
            <v>14170</v>
          </cell>
          <cell r="I580">
            <v>637650</v>
          </cell>
          <cell r="J580">
            <v>690</v>
          </cell>
          <cell r="K580">
            <v>31050</v>
          </cell>
          <cell r="L580">
            <v>110</v>
          </cell>
          <cell r="M580">
            <v>4950</v>
          </cell>
        </row>
        <row r="581">
          <cell r="A581">
            <v>579</v>
          </cell>
          <cell r="B581" t="str">
            <v xml:space="preserve">          퇴수관(PVC)</v>
          </cell>
          <cell r="C581" t="str">
            <v>Φ100</v>
          </cell>
          <cell r="D581" t="str">
            <v>M</v>
          </cell>
          <cell r="E581">
            <v>12</v>
          </cell>
          <cell r="F581">
            <v>2600</v>
          </cell>
          <cell r="G581">
            <v>31200</v>
          </cell>
          <cell r="H581">
            <v>1730</v>
          </cell>
          <cell r="I581">
            <v>20760</v>
          </cell>
          <cell r="J581">
            <v>600</v>
          </cell>
          <cell r="K581">
            <v>7200</v>
          </cell>
          <cell r="L581">
            <v>270</v>
          </cell>
          <cell r="M581">
            <v>3240</v>
          </cell>
        </row>
        <row r="582">
          <cell r="A582">
            <v>580</v>
          </cell>
          <cell r="B582" t="str">
            <v xml:space="preserve">          하수관로CCTV조사공</v>
          </cell>
          <cell r="C582" t="str">
            <v>신설</v>
          </cell>
          <cell r="D582" t="str">
            <v>M</v>
          </cell>
          <cell r="E582">
            <v>84</v>
          </cell>
          <cell r="F582">
            <v>1900</v>
          </cell>
          <cell r="G582">
            <v>159600</v>
          </cell>
          <cell r="H582">
            <v>80</v>
          </cell>
          <cell r="I582">
            <v>6720</v>
          </cell>
          <cell r="J582">
            <v>1170</v>
          </cell>
          <cell r="K582">
            <v>98280</v>
          </cell>
          <cell r="L582">
            <v>650</v>
          </cell>
          <cell r="M582">
            <v>54600</v>
          </cell>
        </row>
        <row r="583">
          <cell r="A583">
            <v>581</v>
          </cell>
          <cell r="B583" t="str">
            <v xml:space="preserve">       2.3.2 포장공</v>
          </cell>
          <cell r="G583">
            <v>16249200</v>
          </cell>
          <cell r="H583">
            <v>0</v>
          </cell>
          <cell r="I583">
            <v>10005630</v>
          </cell>
          <cell r="J583">
            <v>0</v>
          </cell>
          <cell r="K583">
            <v>6112440</v>
          </cell>
          <cell r="L583">
            <v>0</v>
          </cell>
          <cell r="M583">
            <v>131130</v>
          </cell>
        </row>
        <row r="584">
          <cell r="A584">
            <v>582</v>
          </cell>
          <cell r="B584" t="str">
            <v xml:space="preserve">          소형고압블럭포장</v>
          </cell>
          <cell r="C584" t="str">
            <v>회 색, T=60</v>
          </cell>
          <cell r="D584" t="str">
            <v>M2</v>
          </cell>
          <cell r="E584">
            <v>308</v>
          </cell>
          <cell r="F584">
            <v>6370</v>
          </cell>
          <cell r="G584">
            <v>1961960</v>
          </cell>
          <cell r="H584">
            <v>1950</v>
          </cell>
          <cell r="I584">
            <v>600600</v>
          </cell>
          <cell r="J584">
            <v>4330</v>
          </cell>
          <cell r="K584">
            <v>1333640</v>
          </cell>
          <cell r="L584">
            <v>90</v>
          </cell>
          <cell r="M584">
            <v>27720</v>
          </cell>
        </row>
        <row r="585">
          <cell r="A585">
            <v>583</v>
          </cell>
          <cell r="B585" t="str">
            <v xml:space="preserve">          소형고압블럭포장</v>
          </cell>
          <cell r="C585" t="str">
            <v>적 색, T=60</v>
          </cell>
          <cell r="D585" t="str">
            <v>M2</v>
          </cell>
          <cell r="E585">
            <v>88</v>
          </cell>
          <cell r="F585">
            <v>6370</v>
          </cell>
          <cell r="G585">
            <v>560560</v>
          </cell>
          <cell r="H585">
            <v>1950</v>
          </cell>
          <cell r="I585">
            <v>171600</v>
          </cell>
          <cell r="J585">
            <v>4330</v>
          </cell>
          <cell r="K585">
            <v>381040</v>
          </cell>
          <cell r="L585">
            <v>90</v>
          </cell>
          <cell r="M585">
            <v>7920</v>
          </cell>
        </row>
        <row r="586">
          <cell r="A586">
            <v>584</v>
          </cell>
          <cell r="B586" t="str">
            <v xml:space="preserve">          소형고압블럭포장</v>
          </cell>
          <cell r="C586" t="str">
            <v>황 색, T=60</v>
          </cell>
          <cell r="D586" t="str">
            <v>M2</v>
          </cell>
          <cell r="E586">
            <v>72</v>
          </cell>
          <cell r="F586">
            <v>6370</v>
          </cell>
          <cell r="G586">
            <v>458640</v>
          </cell>
          <cell r="H586">
            <v>1950</v>
          </cell>
          <cell r="I586">
            <v>140400</v>
          </cell>
          <cell r="J586">
            <v>4330</v>
          </cell>
          <cell r="K586">
            <v>311760</v>
          </cell>
          <cell r="L586">
            <v>90</v>
          </cell>
          <cell r="M586">
            <v>6480</v>
          </cell>
        </row>
        <row r="587">
          <cell r="A587">
            <v>585</v>
          </cell>
          <cell r="B587" t="str">
            <v xml:space="preserve">          소형고압블럭포장</v>
          </cell>
          <cell r="C587" t="str">
            <v>청 색, T=60</v>
          </cell>
          <cell r="D587" t="str">
            <v>M2</v>
          </cell>
          <cell r="E587">
            <v>153</v>
          </cell>
          <cell r="F587">
            <v>6370</v>
          </cell>
          <cell r="G587">
            <v>974610</v>
          </cell>
          <cell r="H587">
            <v>1950</v>
          </cell>
          <cell r="I587">
            <v>298350</v>
          </cell>
          <cell r="J587">
            <v>4330</v>
          </cell>
          <cell r="K587">
            <v>662490</v>
          </cell>
          <cell r="L587">
            <v>90</v>
          </cell>
          <cell r="M587">
            <v>13770</v>
          </cell>
        </row>
        <row r="588">
          <cell r="A588">
            <v>586</v>
          </cell>
          <cell r="B588" t="str">
            <v xml:space="preserve">          철평석포장(B형)</v>
          </cell>
          <cell r="C588" t="str">
            <v>T=50MM</v>
          </cell>
          <cell r="D588" t="str">
            <v>M2</v>
          </cell>
          <cell r="E588">
            <v>121</v>
          </cell>
          <cell r="F588">
            <v>55330</v>
          </cell>
          <cell r="G588">
            <v>6694930</v>
          </cell>
          <cell r="H588">
            <v>47180</v>
          </cell>
          <cell r="I588">
            <v>5708780</v>
          </cell>
          <cell r="J588">
            <v>7900</v>
          </cell>
          <cell r="K588">
            <v>955900</v>
          </cell>
          <cell r="L588">
            <v>250</v>
          </cell>
          <cell r="M588">
            <v>30250</v>
          </cell>
        </row>
        <row r="589">
          <cell r="A589">
            <v>587</v>
          </cell>
          <cell r="B589" t="str">
            <v xml:space="preserve">          모래포설</v>
          </cell>
          <cell r="C589" t="str">
            <v>T=300MM</v>
          </cell>
          <cell r="D589" t="str">
            <v>M2</v>
          </cell>
          <cell r="E589">
            <v>240</v>
          </cell>
          <cell r="F589">
            <v>4620</v>
          </cell>
          <cell r="G589">
            <v>1108800</v>
          </cell>
          <cell r="H589">
            <v>3460</v>
          </cell>
          <cell r="I589">
            <v>830400</v>
          </cell>
          <cell r="J589">
            <v>1070</v>
          </cell>
          <cell r="K589">
            <v>256800</v>
          </cell>
          <cell r="L589">
            <v>90</v>
          </cell>
          <cell r="M589">
            <v>21600</v>
          </cell>
        </row>
        <row r="590">
          <cell r="A590">
            <v>588</v>
          </cell>
          <cell r="B590" t="str">
            <v xml:space="preserve">          녹지경계블럭</v>
          </cell>
          <cell r="C590" t="str">
            <v>190*160*100</v>
          </cell>
          <cell r="D590" t="str">
            <v>M</v>
          </cell>
          <cell r="E590">
            <v>131</v>
          </cell>
          <cell r="F590">
            <v>8380</v>
          </cell>
          <cell r="G590">
            <v>1097780</v>
          </cell>
          <cell r="H590">
            <v>1810</v>
          </cell>
          <cell r="I590">
            <v>237110</v>
          </cell>
          <cell r="J590">
            <v>6550</v>
          </cell>
          <cell r="K590">
            <v>858050</v>
          </cell>
          <cell r="L590">
            <v>20</v>
          </cell>
          <cell r="M590">
            <v>2620</v>
          </cell>
        </row>
        <row r="591">
          <cell r="A591">
            <v>589</v>
          </cell>
          <cell r="B591" t="str">
            <v xml:space="preserve">          모래막이</v>
          </cell>
          <cell r="C591" t="str">
            <v>W600, 2단</v>
          </cell>
          <cell r="D591" t="str">
            <v>M</v>
          </cell>
          <cell r="E591">
            <v>67</v>
          </cell>
          <cell r="F591">
            <v>31340</v>
          </cell>
          <cell r="G591">
            <v>2099780</v>
          </cell>
          <cell r="H591">
            <v>15570</v>
          </cell>
          <cell r="I591">
            <v>1043190</v>
          </cell>
          <cell r="J591">
            <v>15460</v>
          </cell>
          <cell r="K591">
            <v>1035820</v>
          </cell>
          <cell r="L591">
            <v>310</v>
          </cell>
          <cell r="M591">
            <v>20770</v>
          </cell>
        </row>
        <row r="592">
          <cell r="A592">
            <v>590</v>
          </cell>
          <cell r="B592" t="str">
            <v xml:space="preserve">          재료분리경계석(B형직선)</v>
          </cell>
          <cell r="C592" t="str">
            <v>120*120*1000</v>
          </cell>
          <cell r="D592" t="str">
            <v>M</v>
          </cell>
          <cell r="E592">
            <v>46</v>
          </cell>
          <cell r="F592">
            <v>28090</v>
          </cell>
          <cell r="G592">
            <v>1292140</v>
          </cell>
          <cell r="H592">
            <v>21200</v>
          </cell>
          <cell r="I592">
            <v>975200</v>
          </cell>
          <cell r="J592">
            <v>6890</v>
          </cell>
          <cell r="K592">
            <v>316940</v>
          </cell>
          <cell r="L592">
            <v>0</v>
          </cell>
          <cell r="M592">
            <v>0</v>
          </cell>
        </row>
        <row r="593">
          <cell r="A593">
            <v>591</v>
          </cell>
          <cell r="B593" t="str">
            <v xml:space="preserve">       2.3.3 상수공</v>
          </cell>
          <cell r="G593">
            <v>89490</v>
          </cell>
          <cell r="H593">
            <v>0</v>
          </cell>
          <cell r="I593">
            <v>41910</v>
          </cell>
          <cell r="J593">
            <v>0</v>
          </cell>
          <cell r="K593">
            <v>40170</v>
          </cell>
          <cell r="L593">
            <v>0</v>
          </cell>
          <cell r="M593">
            <v>7410</v>
          </cell>
        </row>
        <row r="594">
          <cell r="A594">
            <v>592</v>
          </cell>
          <cell r="B594" t="str">
            <v xml:space="preserve">          PE관접합및부설</v>
          </cell>
          <cell r="C594" t="str">
            <v>관경Φ25MM</v>
          </cell>
          <cell r="D594" t="str">
            <v>M</v>
          </cell>
          <cell r="E594">
            <v>18</v>
          </cell>
          <cell r="F594">
            <v>3940</v>
          </cell>
          <cell r="G594">
            <v>70920</v>
          </cell>
          <cell r="H594">
            <v>1810</v>
          </cell>
          <cell r="I594">
            <v>32580</v>
          </cell>
          <cell r="J594">
            <v>1750</v>
          </cell>
          <cell r="K594">
            <v>31500</v>
          </cell>
          <cell r="L594">
            <v>380</v>
          </cell>
          <cell r="M594">
            <v>6840</v>
          </cell>
        </row>
        <row r="595">
          <cell r="A595">
            <v>593</v>
          </cell>
          <cell r="B595" t="str">
            <v xml:space="preserve">          새들접합</v>
          </cell>
          <cell r="C595" t="str">
            <v>관경Φ50*25MM</v>
          </cell>
          <cell r="D595" t="str">
            <v>개소</v>
          </cell>
          <cell r="E595">
            <v>1</v>
          </cell>
          <cell r="F595">
            <v>8570</v>
          </cell>
          <cell r="G595">
            <v>8570</v>
          </cell>
          <cell r="H595">
            <v>5600</v>
          </cell>
          <cell r="I595">
            <v>5600</v>
          </cell>
          <cell r="J595">
            <v>2970</v>
          </cell>
          <cell r="K595">
            <v>2970</v>
          </cell>
          <cell r="L595">
            <v>0</v>
          </cell>
        </row>
        <row r="596">
          <cell r="A596">
            <v>594</v>
          </cell>
          <cell r="B596" t="str">
            <v xml:space="preserve">          엘보관접합및부설</v>
          </cell>
          <cell r="C596" t="str">
            <v>관경Φ25*90도</v>
          </cell>
          <cell r="D596" t="str">
            <v>개소</v>
          </cell>
          <cell r="E596">
            <v>1</v>
          </cell>
          <cell r="F596">
            <v>10000</v>
          </cell>
          <cell r="G596">
            <v>10000</v>
          </cell>
          <cell r="H596">
            <v>3730</v>
          </cell>
          <cell r="I596">
            <v>3730</v>
          </cell>
          <cell r="J596">
            <v>5700</v>
          </cell>
          <cell r="K596">
            <v>5700</v>
          </cell>
          <cell r="L596">
            <v>570</v>
          </cell>
          <cell r="M596">
            <v>570</v>
          </cell>
        </row>
        <row r="597">
          <cell r="A597">
            <v>595</v>
          </cell>
          <cell r="B597" t="str">
            <v xml:space="preserve">       2.3.4 식재공</v>
          </cell>
          <cell r="G597">
            <v>11143230</v>
          </cell>
          <cell r="H597">
            <v>0</v>
          </cell>
          <cell r="I597">
            <v>6080250</v>
          </cell>
          <cell r="J597">
            <v>0</v>
          </cell>
          <cell r="K597">
            <v>5062480</v>
          </cell>
          <cell r="L597">
            <v>0</v>
          </cell>
          <cell r="M597">
            <v>500</v>
          </cell>
        </row>
        <row r="598">
          <cell r="A598">
            <v>596</v>
          </cell>
          <cell r="B598" t="str">
            <v xml:space="preserve">          해송(A형)</v>
          </cell>
          <cell r="C598" t="str">
            <v>H2.5*W0.8</v>
          </cell>
          <cell r="D598" t="str">
            <v>주</v>
          </cell>
          <cell r="E598">
            <v>37</v>
          </cell>
          <cell r="F598">
            <v>35640</v>
          </cell>
          <cell r="G598">
            <v>1318680</v>
          </cell>
          <cell r="H598">
            <v>24890</v>
          </cell>
          <cell r="I598">
            <v>920930</v>
          </cell>
          <cell r="J598">
            <v>10750</v>
          </cell>
          <cell r="K598">
            <v>397750</v>
          </cell>
          <cell r="L598">
            <v>0</v>
          </cell>
        </row>
        <row r="599">
          <cell r="A599">
            <v>597</v>
          </cell>
          <cell r="B599" t="str">
            <v xml:space="preserve">          느티나무(A형)</v>
          </cell>
          <cell r="C599" t="str">
            <v>H3.5*R10</v>
          </cell>
          <cell r="D599" t="str">
            <v>주</v>
          </cell>
          <cell r="E599">
            <v>3</v>
          </cell>
          <cell r="F599">
            <v>149230</v>
          </cell>
          <cell r="G599">
            <v>447690</v>
          </cell>
          <cell r="H599">
            <v>115860</v>
          </cell>
          <cell r="I599">
            <v>347580</v>
          </cell>
          <cell r="J599">
            <v>33370</v>
          </cell>
          <cell r="K599">
            <v>100110</v>
          </cell>
          <cell r="L599">
            <v>0</v>
          </cell>
        </row>
        <row r="600">
          <cell r="A600">
            <v>598</v>
          </cell>
          <cell r="B600" t="str">
            <v xml:space="preserve">          중국단풍</v>
          </cell>
          <cell r="C600" t="str">
            <v>H3.0*R7</v>
          </cell>
          <cell r="D600" t="str">
            <v>주</v>
          </cell>
          <cell r="E600">
            <v>12</v>
          </cell>
          <cell r="F600">
            <v>43940</v>
          </cell>
          <cell r="G600">
            <v>527280</v>
          </cell>
          <cell r="H600">
            <v>24210</v>
          </cell>
          <cell r="I600">
            <v>290520</v>
          </cell>
          <cell r="J600">
            <v>19730</v>
          </cell>
          <cell r="K600">
            <v>236760</v>
          </cell>
          <cell r="L600">
            <v>0</v>
          </cell>
        </row>
        <row r="601">
          <cell r="A601">
            <v>599</v>
          </cell>
          <cell r="B601" t="str">
            <v xml:space="preserve">          회화나무</v>
          </cell>
          <cell r="C601" t="str">
            <v>H6.0*R20</v>
          </cell>
          <cell r="D601" t="str">
            <v>주</v>
          </cell>
          <cell r="E601">
            <v>1</v>
          </cell>
          <cell r="F601">
            <v>906800</v>
          </cell>
          <cell r="G601">
            <v>906800</v>
          </cell>
          <cell r="H601">
            <v>823310</v>
          </cell>
          <cell r="I601">
            <v>823310</v>
          </cell>
          <cell r="J601">
            <v>82990</v>
          </cell>
          <cell r="K601">
            <v>82990</v>
          </cell>
          <cell r="L601">
            <v>500</v>
          </cell>
          <cell r="M601">
            <v>500</v>
          </cell>
        </row>
        <row r="602">
          <cell r="A602">
            <v>600</v>
          </cell>
          <cell r="B602" t="str">
            <v xml:space="preserve">          은행나무</v>
          </cell>
          <cell r="C602" t="str">
            <v>H3.0*B6</v>
          </cell>
          <cell r="D602" t="str">
            <v>주</v>
          </cell>
          <cell r="E602">
            <v>5</v>
          </cell>
          <cell r="F602">
            <v>52750</v>
          </cell>
          <cell r="G602">
            <v>263750</v>
          </cell>
          <cell r="H602">
            <v>31760</v>
          </cell>
          <cell r="I602">
            <v>158800</v>
          </cell>
          <cell r="J602">
            <v>20990</v>
          </cell>
          <cell r="K602">
            <v>104950</v>
          </cell>
          <cell r="L602">
            <v>0</v>
          </cell>
        </row>
        <row r="603">
          <cell r="A603">
            <v>601</v>
          </cell>
          <cell r="B603" t="str">
            <v xml:space="preserve">          꽃사과</v>
          </cell>
          <cell r="C603" t="str">
            <v>H2.5*R6</v>
          </cell>
          <cell r="D603" t="str">
            <v>주</v>
          </cell>
          <cell r="E603">
            <v>4</v>
          </cell>
          <cell r="F603">
            <v>61230</v>
          </cell>
          <cell r="G603">
            <v>244920</v>
          </cell>
          <cell r="H603">
            <v>46040</v>
          </cell>
          <cell r="I603">
            <v>184160</v>
          </cell>
          <cell r="J603">
            <v>15190</v>
          </cell>
          <cell r="K603">
            <v>60760</v>
          </cell>
          <cell r="L603">
            <v>0</v>
          </cell>
        </row>
        <row r="604">
          <cell r="A604">
            <v>602</v>
          </cell>
          <cell r="B604" t="str">
            <v xml:space="preserve">          왕벗나무(A형)</v>
          </cell>
          <cell r="C604" t="str">
            <v>H3.5*B8</v>
          </cell>
          <cell r="D604" t="str">
            <v>주</v>
          </cell>
          <cell r="E604">
            <v>13</v>
          </cell>
          <cell r="F604">
            <v>108110</v>
          </cell>
          <cell r="G604">
            <v>1405430</v>
          </cell>
          <cell r="H604">
            <v>75520</v>
          </cell>
          <cell r="I604">
            <v>981760</v>
          </cell>
          <cell r="J604">
            <v>32590</v>
          </cell>
          <cell r="K604">
            <v>423670</v>
          </cell>
          <cell r="L604">
            <v>0</v>
          </cell>
        </row>
        <row r="605">
          <cell r="A605">
            <v>603</v>
          </cell>
          <cell r="B605" t="str">
            <v xml:space="preserve">          이팝나무</v>
          </cell>
          <cell r="C605" t="str">
            <v>H3.0*R8</v>
          </cell>
          <cell r="D605" t="str">
            <v>주</v>
          </cell>
          <cell r="E605">
            <v>3</v>
          </cell>
          <cell r="F605">
            <v>91290</v>
          </cell>
          <cell r="G605">
            <v>273870</v>
          </cell>
          <cell r="H605">
            <v>67010</v>
          </cell>
          <cell r="I605">
            <v>201030</v>
          </cell>
          <cell r="J605">
            <v>24280</v>
          </cell>
          <cell r="K605">
            <v>72840</v>
          </cell>
          <cell r="L605">
            <v>0</v>
          </cell>
        </row>
        <row r="606">
          <cell r="A606">
            <v>604</v>
          </cell>
          <cell r="B606" t="str">
            <v xml:space="preserve">          살구나무</v>
          </cell>
          <cell r="C606" t="str">
            <v>H2.5*R6</v>
          </cell>
          <cell r="D606" t="str">
            <v>주</v>
          </cell>
          <cell r="E606">
            <v>3</v>
          </cell>
          <cell r="F606">
            <v>41750</v>
          </cell>
          <cell r="G606">
            <v>125250</v>
          </cell>
          <cell r="H606">
            <v>26560</v>
          </cell>
          <cell r="I606">
            <v>79680</v>
          </cell>
          <cell r="J606">
            <v>15190</v>
          </cell>
          <cell r="K606">
            <v>45570</v>
          </cell>
          <cell r="L606">
            <v>0</v>
          </cell>
        </row>
        <row r="607">
          <cell r="A607">
            <v>605</v>
          </cell>
          <cell r="B607" t="str">
            <v xml:space="preserve">          영산홍</v>
          </cell>
          <cell r="C607" t="str">
            <v>H0.4*W0.5</v>
          </cell>
          <cell r="D607" t="str">
            <v>주</v>
          </cell>
          <cell r="E607">
            <v>80</v>
          </cell>
          <cell r="F607">
            <v>5340</v>
          </cell>
          <cell r="G607">
            <v>427200</v>
          </cell>
          <cell r="H607">
            <v>3310</v>
          </cell>
          <cell r="I607">
            <v>264800</v>
          </cell>
          <cell r="J607">
            <v>2030</v>
          </cell>
          <cell r="K607">
            <v>162400</v>
          </cell>
          <cell r="L607">
            <v>0</v>
          </cell>
        </row>
        <row r="608">
          <cell r="A608">
            <v>606</v>
          </cell>
          <cell r="B608" t="str">
            <v xml:space="preserve">          박태기나무</v>
          </cell>
          <cell r="C608" t="str">
            <v>H1.0*W0.3</v>
          </cell>
          <cell r="D608" t="str">
            <v>주</v>
          </cell>
          <cell r="E608">
            <v>100</v>
          </cell>
          <cell r="F608">
            <v>6100</v>
          </cell>
          <cell r="G608">
            <v>610000</v>
          </cell>
          <cell r="H608">
            <v>2820</v>
          </cell>
          <cell r="I608">
            <v>282000</v>
          </cell>
          <cell r="J608">
            <v>3280</v>
          </cell>
          <cell r="K608">
            <v>328000</v>
          </cell>
          <cell r="L608">
            <v>0</v>
          </cell>
        </row>
        <row r="609">
          <cell r="A609">
            <v>607</v>
          </cell>
          <cell r="B609" t="str">
            <v xml:space="preserve">          자산홍</v>
          </cell>
          <cell r="C609" t="str">
            <v>H0.4*W0.4</v>
          </cell>
          <cell r="D609" t="str">
            <v>주</v>
          </cell>
          <cell r="E609">
            <v>70</v>
          </cell>
          <cell r="F609">
            <v>4450</v>
          </cell>
          <cell r="G609">
            <v>311500</v>
          </cell>
          <cell r="H609">
            <v>2420</v>
          </cell>
          <cell r="I609">
            <v>169400</v>
          </cell>
          <cell r="J609">
            <v>2030</v>
          </cell>
          <cell r="K609">
            <v>142100</v>
          </cell>
          <cell r="L609">
            <v>0</v>
          </cell>
        </row>
        <row r="610">
          <cell r="A610">
            <v>608</v>
          </cell>
          <cell r="B610" t="str">
            <v xml:space="preserve">          산철쭉</v>
          </cell>
          <cell r="C610" t="str">
            <v>H0.4*W0.5</v>
          </cell>
          <cell r="D610" t="str">
            <v>주</v>
          </cell>
          <cell r="E610">
            <v>40</v>
          </cell>
          <cell r="F610">
            <v>4650</v>
          </cell>
          <cell r="G610">
            <v>186000</v>
          </cell>
          <cell r="H610">
            <v>2620</v>
          </cell>
          <cell r="I610">
            <v>104800</v>
          </cell>
          <cell r="J610">
            <v>2030</v>
          </cell>
          <cell r="K610">
            <v>81200</v>
          </cell>
          <cell r="L610">
            <v>0</v>
          </cell>
        </row>
        <row r="611">
          <cell r="A611">
            <v>609</v>
          </cell>
          <cell r="B611" t="str">
            <v xml:space="preserve">          백철쭉</v>
          </cell>
          <cell r="C611" t="str">
            <v>H0.4*W0.5</v>
          </cell>
          <cell r="D611" t="str">
            <v>주</v>
          </cell>
          <cell r="E611">
            <v>40</v>
          </cell>
          <cell r="F611">
            <v>5730</v>
          </cell>
          <cell r="G611">
            <v>229200</v>
          </cell>
          <cell r="H611">
            <v>3700</v>
          </cell>
          <cell r="I611">
            <v>148000</v>
          </cell>
          <cell r="J611">
            <v>2030</v>
          </cell>
          <cell r="K611">
            <v>81200</v>
          </cell>
          <cell r="L611">
            <v>0</v>
          </cell>
        </row>
        <row r="612">
          <cell r="A612">
            <v>610</v>
          </cell>
          <cell r="B612" t="str">
            <v xml:space="preserve">          줄  떼</v>
          </cell>
          <cell r="C612" t="str">
            <v>1/3</v>
          </cell>
          <cell r="D612" t="str">
            <v>M2</v>
          </cell>
          <cell r="E612">
            <v>1043</v>
          </cell>
          <cell r="F612">
            <v>3560</v>
          </cell>
          <cell r="G612">
            <v>3713080</v>
          </cell>
          <cell r="H612">
            <v>960</v>
          </cell>
          <cell r="I612">
            <v>1001280</v>
          </cell>
          <cell r="J612">
            <v>2600</v>
          </cell>
          <cell r="K612">
            <v>2711800</v>
          </cell>
          <cell r="L612">
            <v>0</v>
          </cell>
        </row>
        <row r="613">
          <cell r="A613">
            <v>611</v>
          </cell>
          <cell r="B613" t="str">
            <v xml:space="preserve">          등나무</v>
          </cell>
          <cell r="C613" t="str">
            <v>R6*L3.0</v>
          </cell>
          <cell r="D613" t="str">
            <v>주</v>
          </cell>
          <cell r="E613">
            <v>2</v>
          </cell>
          <cell r="F613">
            <v>76290</v>
          </cell>
          <cell r="G613">
            <v>152580</v>
          </cell>
          <cell r="H613">
            <v>61100</v>
          </cell>
          <cell r="I613">
            <v>122200</v>
          </cell>
          <cell r="J613">
            <v>15190</v>
          </cell>
          <cell r="K613">
            <v>30380</v>
          </cell>
          <cell r="L613">
            <v>0</v>
          </cell>
        </row>
        <row r="614">
          <cell r="A614">
            <v>612</v>
          </cell>
          <cell r="B614" t="str">
            <v xml:space="preserve">       2.3.5 시설물공</v>
          </cell>
          <cell r="G614">
            <v>41856030</v>
          </cell>
          <cell r="H614">
            <v>0</v>
          </cell>
          <cell r="I614">
            <v>37459430</v>
          </cell>
          <cell r="J614">
            <v>0</v>
          </cell>
          <cell r="K614">
            <v>4389280</v>
          </cell>
          <cell r="L614">
            <v>0</v>
          </cell>
          <cell r="M614">
            <v>7320</v>
          </cell>
        </row>
        <row r="615">
          <cell r="A615">
            <v>613</v>
          </cell>
          <cell r="B615" t="str">
            <v xml:space="preserve">          원형파고라</v>
          </cell>
          <cell r="C615" t="str">
            <v>W3.0*H2.70</v>
          </cell>
          <cell r="D615" t="str">
            <v>개소</v>
          </cell>
          <cell r="E615">
            <v>3</v>
          </cell>
          <cell r="F615">
            <v>2400790</v>
          </cell>
          <cell r="G615">
            <v>7202370</v>
          </cell>
          <cell r="H615">
            <v>2337210</v>
          </cell>
          <cell r="I615">
            <v>7011630</v>
          </cell>
          <cell r="J615">
            <v>63570</v>
          </cell>
          <cell r="K615">
            <v>190710</v>
          </cell>
          <cell r="L615">
            <v>10</v>
          </cell>
          <cell r="M615">
            <v>30</v>
          </cell>
        </row>
        <row r="616">
          <cell r="A616">
            <v>614</v>
          </cell>
          <cell r="B616" t="str">
            <v xml:space="preserve">          팔각정자</v>
          </cell>
          <cell r="C616" t="str">
            <v>6.0*6.0*H4.00</v>
          </cell>
          <cell r="D616" t="str">
            <v>개소</v>
          </cell>
          <cell r="E616">
            <v>1</v>
          </cell>
          <cell r="F616">
            <v>12994670</v>
          </cell>
          <cell r="G616">
            <v>12994670</v>
          </cell>
          <cell r="H616">
            <v>12699490</v>
          </cell>
          <cell r="I616">
            <v>12699490</v>
          </cell>
          <cell r="J616">
            <v>295180</v>
          </cell>
          <cell r="K616">
            <v>295180</v>
          </cell>
          <cell r="L616">
            <v>0</v>
          </cell>
        </row>
        <row r="617">
          <cell r="A617">
            <v>615</v>
          </cell>
          <cell r="B617" t="str">
            <v xml:space="preserve">          등의자A형</v>
          </cell>
          <cell r="C617" t="str">
            <v>1.8*0.54*H0.83</v>
          </cell>
          <cell r="D617" t="str">
            <v>개소</v>
          </cell>
          <cell r="E617">
            <v>5</v>
          </cell>
          <cell r="F617">
            <v>257800</v>
          </cell>
          <cell r="G617">
            <v>1289000</v>
          </cell>
          <cell r="H617">
            <v>239860</v>
          </cell>
          <cell r="I617">
            <v>1199300</v>
          </cell>
          <cell r="J617">
            <v>17940</v>
          </cell>
          <cell r="K617">
            <v>89700</v>
          </cell>
          <cell r="L617">
            <v>0</v>
          </cell>
          <cell r="M617">
            <v>0</v>
          </cell>
        </row>
        <row r="618">
          <cell r="A618">
            <v>616</v>
          </cell>
          <cell r="B618" t="str">
            <v xml:space="preserve">          평의자A형</v>
          </cell>
          <cell r="C618" t="str">
            <v>1.8*0.41*H0.43</v>
          </cell>
          <cell r="D618" t="str">
            <v>개소</v>
          </cell>
          <cell r="E618">
            <v>6</v>
          </cell>
          <cell r="F618">
            <v>177700</v>
          </cell>
          <cell r="G618">
            <v>1066200</v>
          </cell>
          <cell r="H618">
            <v>159760</v>
          </cell>
          <cell r="I618">
            <v>958560</v>
          </cell>
          <cell r="J618">
            <v>17940</v>
          </cell>
          <cell r="K618">
            <v>107640</v>
          </cell>
          <cell r="L618">
            <v>0</v>
          </cell>
          <cell r="M618">
            <v>0</v>
          </cell>
        </row>
        <row r="619">
          <cell r="A619">
            <v>617</v>
          </cell>
          <cell r="B619" t="str">
            <v xml:space="preserve">          통나무의자</v>
          </cell>
          <cell r="C619" t="str">
            <v>Φ0.35*H0.4</v>
          </cell>
          <cell r="D619" t="str">
            <v>개소</v>
          </cell>
          <cell r="E619">
            <v>4</v>
          </cell>
          <cell r="F619">
            <v>72060</v>
          </cell>
          <cell r="G619">
            <v>288240</v>
          </cell>
          <cell r="H619">
            <v>63330</v>
          </cell>
          <cell r="I619">
            <v>253320</v>
          </cell>
          <cell r="J619">
            <v>8730</v>
          </cell>
          <cell r="K619">
            <v>34920</v>
          </cell>
          <cell r="L619">
            <v>0</v>
          </cell>
          <cell r="M619">
            <v>0</v>
          </cell>
        </row>
        <row r="620">
          <cell r="A620">
            <v>618</v>
          </cell>
          <cell r="B620" t="str">
            <v xml:space="preserve">          좌대벽A형</v>
          </cell>
          <cell r="C620" t="str">
            <v>W0.4*H0.4</v>
          </cell>
          <cell r="D620" t="str">
            <v>M</v>
          </cell>
          <cell r="E620">
            <v>7</v>
          </cell>
          <cell r="F620">
            <v>108270</v>
          </cell>
          <cell r="G620">
            <v>757890</v>
          </cell>
          <cell r="H620">
            <v>18630</v>
          </cell>
          <cell r="I620">
            <v>130410</v>
          </cell>
          <cell r="J620">
            <v>89080</v>
          </cell>
          <cell r="K620">
            <v>623560</v>
          </cell>
          <cell r="L620">
            <v>560</v>
          </cell>
          <cell r="M620">
            <v>3920</v>
          </cell>
        </row>
        <row r="621">
          <cell r="A621">
            <v>619</v>
          </cell>
          <cell r="B621" t="str">
            <v xml:space="preserve">          좌대벽B형</v>
          </cell>
          <cell r="C621" t="str">
            <v>W0.35*H0.4</v>
          </cell>
          <cell r="D621" t="str">
            <v>M</v>
          </cell>
          <cell r="E621">
            <v>6</v>
          </cell>
          <cell r="F621">
            <v>249160</v>
          </cell>
          <cell r="G621">
            <v>1494960</v>
          </cell>
          <cell r="H621">
            <v>94900</v>
          </cell>
          <cell r="I621">
            <v>569400</v>
          </cell>
          <cell r="J621">
            <v>153990</v>
          </cell>
          <cell r="K621">
            <v>923940</v>
          </cell>
          <cell r="L621">
            <v>270</v>
          </cell>
          <cell r="M621">
            <v>1620</v>
          </cell>
        </row>
        <row r="622">
          <cell r="A622">
            <v>620</v>
          </cell>
          <cell r="B622" t="str">
            <v xml:space="preserve">          조합놀이대B형</v>
          </cell>
          <cell r="C622" t="str">
            <v>8.2*10.1*H4.1</v>
          </cell>
          <cell r="D622" t="str">
            <v>개</v>
          </cell>
          <cell r="E622">
            <v>1</v>
          </cell>
          <cell r="F622">
            <v>9257350</v>
          </cell>
          <cell r="G622">
            <v>9257350</v>
          </cell>
          <cell r="H622">
            <v>8672330</v>
          </cell>
          <cell r="I622">
            <v>8672330</v>
          </cell>
          <cell r="J622">
            <v>584890</v>
          </cell>
          <cell r="K622">
            <v>584890</v>
          </cell>
          <cell r="L622">
            <v>130</v>
          </cell>
          <cell r="M622">
            <v>130</v>
          </cell>
        </row>
        <row r="623">
          <cell r="A623">
            <v>621</v>
          </cell>
          <cell r="B623" t="str">
            <v xml:space="preserve">          바둑, 장기판</v>
          </cell>
          <cell r="C623" t="str">
            <v>1.60*1.60*H0.63</v>
          </cell>
          <cell r="D623" t="str">
            <v>개</v>
          </cell>
          <cell r="E623">
            <v>3</v>
          </cell>
          <cell r="F623">
            <v>536520</v>
          </cell>
          <cell r="G623">
            <v>1609560</v>
          </cell>
          <cell r="H623">
            <v>166780</v>
          </cell>
          <cell r="I623">
            <v>500340</v>
          </cell>
          <cell r="J623">
            <v>369240</v>
          </cell>
          <cell r="K623">
            <v>1107720</v>
          </cell>
          <cell r="L623">
            <v>500</v>
          </cell>
          <cell r="M623">
            <v>1500</v>
          </cell>
        </row>
        <row r="624">
          <cell r="A624">
            <v>622</v>
          </cell>
          <cell r="B624" t="str">
            <v xml:space="preserve">          음수대C형</v>
          </cell>
          <cell r="C624" t="str">
            <v>1.115*0.64</v>
          </cell>
          <cell r="D624" t="str">
            <v>개</v>
          </cell>
          <cell r="E624">
            <v>1</v>
          </cell>
          <cell r="F624">
            <v>736690</v>
          </cell>
          <cell r="G624">
            <v>736690</v>
          </cell>
          <cell r="H624">
            <v>688710</v>
          </cell>
          <cell r="I624">
            <v>688710</v>
          </cell>
          <cell r="J624">
            <v>47860</v>
          </cell>
          <cell r="K624">
            <v>47860</v>
          </cell>
          <cell r="L624">
            <v>120</v>
          </cell>
          <cell r="M624">
            <v>120</v>
          </cell>
        </row>
        <row r="625">
          <cell r="A625">
            <v>623</v>
          </cell>
          <cell r="B625" t="str">
            <v xml:space="preserve">          볼라드A형</v>
          </cell>
          <cell r="C625" t="str">
            <v>Φ0.35*H0.4</v>
          </cell>
          <cell r="D625" t="str">
            <v>개</v>
          </cell>
          <cell r="E625">
            <v>10</v>
          </cell>
          <cell r="F625">
            <v>148830</v>
          </cell>
          <cell r="G625">
            <v>1488300</v>
          </cell>
          <cell r="H625">
            <v>138520</v>
          </cell>
          <cell r="I625">
            <v>1385200</v>
          </cell>
          <cell r="J625">
            <v>10310</v>
          </cell>
          <cell r="K625">
            <v>103100</v>
          </cell>
          <cell r="L625">
            <v>0</v>
          </cell>
          <cell r="M625">
            <v>0</v>
          </cell>
        </row>
        <row r="626">
          <cell r="A626">
            <v>624</v>
          </cell>
          <cell r="B626" t="str">
            <v xml:space="preserve">          울타리B형</v>
          </cell>
          <cell r="C626" t="str">
            <v>H1.05</v>
          </cell>
          <cell r="D626" t="str">
            <v>경간</v>
          </cell>
          <cell r="E626">
            <v>38</v>
          </cell>
          <cell r="F626">
            <v>96600</v>
          </cell>
          <cell r="G626">
            <v>3670800</v>
          </cell>
          <cell r="H626">
            <v>89230</v>
          </cell>
          <cell r="I626">
            <v>3390740</v>
          </cell>
          <cell r="J626">
            <v>7370</v>
          </cell>
          <cell r="K626">
            <v>280060</v>
          </cell>
          <cell r="L626">
            <v>0</v>
          </cell>
          <cell r="M626">
            <v>0</v>
          </cell>
        </row>
        <row r="627">
          <cell r="A627">
            <v>625</v>
          </cell>
          <cell r="B627" t="str">
            <v xml:space="preserve">       2.3.6 유지관리공</v>
          </cell>
          <cell r="G627">
            <v>795320</v>
          </cell>
          <cell r="H627">
            <v>0</v>
          </cell>
          <cell r="I627">
            <v>21020</v>
          </cell>
          <cell r="J627">
            <v>0</v>
          </cell>
          <cell r="K627">
            <v>774300</v>
          </cell>
          <cell r="L627">
            <v>0</v>
          </cell>
          <cell r="M627">
            <v>0</v>
          </cell>
        </row>
        <row r="628">
          <cell r="A628">
            <v>626</v>
          </cell>
          <cell r="B628" t="str">
            <v xml:space="preserve">          잔디시비</v>
          </cell>
          <cell r="C628" t="str">
            <v>1회</v>
          </cell>
          <cell r="D628" t="str">
            <v>M2</v>
          </cell>
          <cell r="E628">
            <v>2086</v>
          </cell>
          <cell r="F628">
            <v>20</v>
          </cell>
          <cell r="G628">
            <v>41720</v>
          </cell>
          <cell r="H628">
            <v>10</v>
          </cell>
          <cell r="I628">
            <v>20860</v>
          </cell>
          <cell r="J628">
            <v>10</v>
          </cell>
          <cell r="K628">
            <v>20860</v>
          </cell>
          <cell r="L628">
            <v>0</v>
          </cell>
          <cell r="M628">
            <v>0</v>
          </cell>
        </row>
        <row r="629">
          <cell r="A629">
            <v>627</v>
          </cell>
          <cell r="B629" t="str">
            <v xml:space="preserve">          잔디제초</v>
          </cell>
          <cell r="C629" t="str">
            <v>1회</v>
          </cell>
          <cell r="D629" t="str">
            <v>M2</v>
          </cell>
          <cell r="E629">
            <v>4172</v>
          </cell>
          <cell r="F629">
            <v>130</v>
          </cell>
          <cell r="G629">
            <v>542360</v>
          </cell>
          <cell r="H629">
            <v>0</v>
          </cell>
          <cell r="J629">
            <v>130</v>
          </cell>
          <cell r="K629">
            <v>542360</v>
          </cell>
          <cell r="L629">
            <v>0</v>
          </cell>
        </row>
        <row r="630">
          <cell r="A630">
            <v>628</v>
          </cell>
          <cell r="B630" t="str">
            <v xml:space="preserve">          잔디깍기</v>
          </cell>
          <cell r="C630" t="str">
            <v>1회</v>
          </cell>
          <cell r="D630" t="str">
            <v>M2</v>
          </cell>
          <cell r="E630">
            <v>4172</v>
          </cell>
          <cell r="F630">
            <v>50</v>
          </cell>
          <cell r="G630">
            <v>208600</v>
          </cell>
          <cell r="H630">
            <v>0</v>
          </cell>
          <cell r="J630">
            <v>50</v>
          </cell>
          <cell r="K630">
            <v>208600</v>
          </cell>
          <cell r="L630">
            <v>0</v>
          </cell>
          <cell r="M630">
            <v>0</v>
          </cell>
        </row>
        <row r="631">
          <cell r="A631">
            <v>629</v>
          </cell>
          <cell r="B631" t="str">
            <v xml:space="preserve">          병충해방제</v>
          </cell>
          <cell r="C631" t="str">
            <v>1회</v>
          </cell>
          <cell r="D631" t="str">
            <v>주</v>
          </cell>
          <cell r="E631">
            <v>8</v>
          </cell>
          <cell r="F631">
            <v>330</v>
          </cell>
          <cell r="G631">
            <v>2640</v>
          </cell>
          <cell r="H631">
            <v>20</v>
          </cell>
          <cell r="I631">
            <v>160</v>
          </cell>
          <cell r="J631">
            <v>310</v>
          </cell>
          <cell r="K631">
            <v>2480</v>
          </cell>
          <cell r="L631">
            <v>0</v>
          </cell>
        </row>
        <row r="632">
          <cell r="A632">
            <v>630</v>
          </cell>
          <cell r="B632" t="str">
            <v xml:space="preserve">      2.4 9호어린이공원</v>
          </cell>
          <cell r="G632">
            <v>68890850</v>
          </cell>
          <cell r="H632">
            <v>0</v>
          </cell>
          <cell r="I632">
            <v>52573990</v>
          </cell>
          <cell r="J632">
            <v>0</v>
          </cell>
          <cell r="K632">
            <v>16004400</v>
          </cell>
          <cell r="L632">
            <v>0</v>
          </cell>
          <cell r="M632">
            <v>312460</v>
          </cell>
        </row>
        <row r="633">
          <cell r="A633">
            <v>631</v>
          </cell>
          <cell r="B633" t="str">
            <v xml:space="preserve">       2.4.1 배수공</v>
          </cell>
          <cell r="G633">
            <v>6820070</v>
          </cell>
          <cell r="H633">
            <v>0</v>
          </cell>
          <cell r="I633">
            <v>3391780</v>
          </cell>
          <cell r="J633">
            <v>0</v>
          </cell>
          <cell r="K633">
            <v>3246040</v>
          </cell>
          <cell r="L633">
            <v>0</v>
          </cell>
          <cell r="M633">
            <v>182250</v>
          </cell>
        </row>
        <row r="634">
          <cell r="A634">
            <v>632</v>
          </cell>
          <cell r="B634" t="str">
            <v xml:space="preserve">          집수정</v>
          </cell>
          <cell r="C634" t="str">
            <v>700M/M*700</v>
          </cell>
          <cell r="D634" t="str">
            <v>개소</v>
          </cell>
          <cell r="E634">
            <v>7</v>
          </cell>
          <cell r="F634">
            <v>339640</v>
          </cell>
          <cell r="G634">
            <v>2377480</v>
          </cell>
          <cell r="H634">
            <v>198130</v>
          </cell>
          <cell r="I634">
            <v>1386910</v>
          </cell>
          <cell r="J634">
            <v>141490</v>
          </cell>
          <cell r="K634">
            <v>990430</v>
          </cell>
          <cell r="L634">
            <v>20</v>
          </cell>
          <cell r="M634">
            <v>140</v>
          </cell>
        </row>
        <row r="635">
          <cell r="A635">
            <v>633</v>
          </cell>
          <cell r="B635" t="str">
            <v xml:space="preserve">          흄관부설 및 접합 : 인력</v>
          </cell>
          <cell r="C635" t="str">
            <v>Φ300M/M, 소켓식</v>
          </cell>
          <cell r="D635" t="str">
            <v>M</v>
          </cell>
          <cell r="E635">
            <v>82</v>
          </cell>
          <cell r="F635">
            <v>35750</v>
          </cell>
          <cell r="G635">
            <v>2931500</v>
          </cell>
          <cell r="H635">
            <v>8760</v>
          </cell>
          <cell r="I635">
            <v>718320</v>
          </cell>
          <cell r="J635">
            <v>25570</v>
          </cell>
          <cell r="K635">
            <v>2096740</v>
          </cell>
          <cell r="L635">
            <v>1420</v>
          </cell>
          <cell r="M635">
            <v>116440</v>
          </cell>
        </row>
        <row r="636">
          <cell r="A636">
            <v>634</v>
          </cell>
          <cell r="B636" t="str">
            <v xml:space="preserve">          맹암거(간선)</v>
          </cell>
          <cell r="C636" t="str">
            <v>Φ200</v>
          </cell>
          <cell r="D636" t="str">
            <v>M</v>
          </cell>
          <cell r="E636">
            <v>20</v>
          </cell>
          <cell r="F636">
            <v>23800</v>
          </cell>
          <cell r="G636">
            <v>476000</v>
          </cell>
          <cell r="H636">
            <v>22750</v>
          </cell>
          <cell r="I636">
            <v>455000</v>
          </cell>
          <cell r="J636">
            <v>880</v>
          </cell>
          <cell r="K636">
            <v>17600</v>
          </cell>
          <cell r="L636">
            <v>170</v>
          </cell>
          <cell r="M636">
            <v>3400</v>
          </cell>
        </row>
        <row r="637">
          <cell r="A637">
            <v>635</v>
          </cell>
          <cell r="B637" t="str">
            <v xml:space="preserve">          맹암거(지선)</v>
          </cell>
          <cell r="C637" t="str">
            <v>Φ150</v>
          </cell>
          <cell r="D637" t="str">
            <v>M</v>
          </cell>
          <cell r="E637">
            <v>57</v>
          </cell>
          <cell r="F637">
            <v>14970</v>
          </cell>
          <cell r="G637">
            <v>853290</v>
          </cell>
          <cell r="H637">
            <v>14170</v>
          </cell>
          <cell r="I637">
            <v>807690</v>
          </cell>
          <cell r="J637">
            <v>690</v>
          </cell>
          <cell r="K637">
            <v>39330</v>
          </cell>
          <cell r="L637">
            <v>110</v>
          </cell>
          <cell r="M637">
            <v>6270</v>
          </cell>
        </row>
        <row r="638">
          <cell r="A638">
            <v>636</v>
          </cell>
          <cell r="B638" t="str">
            <v xml:space="preserve">          퇴수관(PVC)</v>
          </cell>
          <cell r="C638" t="str">
            <v>Φ100</v>
          </cell>
          <cell r="D638" t="str">
            <v>M</v>
          </cell>
          <cell r="E638">
            <v>10</v>
          </cell>
          <cell r="F638">
            <v>2600</v>
          </cell>
          <cell r="G638">
            <v>26000</v>
          </cell>
          <cell r="H638">
            <v>1730</v>
          </cell>
          <cell r="I638">
            <v>17300</v>
          </cell>
          <cell r="J638">
            <v>600</v>
          </cell>
          <cell r="K638">
            <v>6000</v>
          </cell>
          <cell r="L638">
            <v>270</v>
          </cell>
          <cell r="M638">
            <v>2700</v>
          </cell>
        </row>
        <row r="639">
          <cell r="A639">
            <v>637</v>
          </cell>
          <cell r="B639" t="str">
            <v xml:space="preserve">          하수관로CCTV조사공</v>
          </cell>
          <cell r="C639" t="str">
            <v>신설</v>
          </cell>
          <cell r="D639" t="str">
            <v>M</v>
          </cell>
          <cell r="E639">
            <v>82</v>
          </cell>
          <cell r="F639">
            <v>1900</v>
          </cell>
          <cell r="G639">
            <v>155800</v>
          </cell>
          <cell r="H639">
            <v>80</v>
          </cell>
          <cell r="I639">
            <v>6560</v>
          </cell>
          <cell r="J639">
            <v>1170</v>
          </cell>
          <cell r="K639">
            <v>95940</v>
          </cell>
          <cell r="L639">
            <v>650</v>
          </cell>
          <cell r="M639">
            <v>53300</v>
          </cell>
        </row>
        <row r="640">
          <cell r="A640">
            <v>638</v>
          </cell>
          <cell r="B640" t="str">
            <v xml:space="preserve">       2.4.2 포장공</v>
          </cell>
          <cell r="G640">
            <v>16649470</v>
          </cell>
          <cell r="H640">
            <v>0</v>
          </cell>
          <cell r="I640">
            <v>11083820</v>
          </cell>
          <cell r="J640">
            <v>0</v>
          </cell>
          <cell r="K640">
            <v>5443700</v>
          </cell>
          <cell r="L640">
            <v>0</v>
          </cell>
          <cell r="M640">
            <v>121950</v>
          </cell>
        </row>
        <row r="641">
          <cell r="A641">
            <v>639</v>
          </cell>
          <cell r="B641" t="str">
            <v xml:space="preserve">          소형고압블럭포장</v>
          </cell>
          <cell r="C641" t="str">
            <v>회 색, T=60</v>
          </cell>
          <cell r="D641" t="str">
            <v>M2</v>
          </cell>
          <cell r="E641">
            <v>194</v>
          </cell>
          <cell r="F641">
            <v>6370</v>
          </cell>
          <cell r="G641">
            <v>1235780</v>
          </cell>
          <cell r="H641">
            <v>1950</v>
          </cell>
          <cell r="I641">
            <v>378300</v>
          </cell>
          <cell r="J641">
            <v>4330</v>
          </cell>
          <cell r="K641">
            <v>840020</v>
          </cell>
          <cell r="L641">
            <v>90</v>
          </cell>
          <cell r="M641">
            <v>17460</v>
          </cell>
        </row>
        <row r="642">
          <cell r="A642">
            <v>640</v>
          </cell>
          <cell r="B642" t="str">
            <v xml:space="preserve">          소형고압블럭포장</v>
          </cell>
          <cell r="C642" t="str">
            <v>적 색, T=60</v>
          </cell>
          <cell r="D642" t="str">
            <v>M2</v>
          </cell>
          <cell r="E642">
            <v>36</v>
          </cell>
          <cell r="F642">
            <v>6370</v>
          </cell>
          <cell r="G642">
            <v>229320</v>
          </cell>
          <cell r="H642">
            <v>1950</v>
          </cell>
          <cell r="I642">
            <v>70200</v>
          </cell>
          <cell r="J642">
            <v>4330</v>
          </cell>
          <cell r="K642">
            <v>155880</v>
          </cell>
          <cell r="L642">
            <v>90</v>
          </cell>
          <cell r="M642">
            <v>3240</v>
          </cell>
        </row>
        <row r="643">
          <cell r="A643">
            <v>641</v>
          </cell>
          <cell r="B643" t="str">
            <v xml:space="preserve">          소형고압블럭포장</v>
          </cell>
          <cell r="C643" t="str">
            <v>황 색, T=60</v>
          </cell>
          <cell r="D643" t="str">
            <v>M2</v>
          </cell>
          <cell r="E643">
            <v>62</v>
          </cell>
          <cell r="F643">
            <v>6370</v>
          </cell>
          <cell r="G643">
            <v>394940</v>
          </cell>
          <cell r="H643">
            <v>1950</v>
          </cell>
          <cell r="I643">
            <v>120900</v>
          </cell>
          <cell r="J643">
            <v>4330</v>
          </cell>
          <cell r="K643">
            <v>268460</v>
          </cell>
          <cell r="L643">
            <v>90</v>
          </cell>
          <cell r="M643">
            <v>5580</v>
          </cell>
        </row>
        <row r="644">
          <cell r="A644">
            <v>642</v>
          </cell>
          <cell r="B644" t="str">
            <v xml:space="preserve">          소형고압블럭포장</v>
          </cell>
          <cell r="C644" t="str">
            <v>청 색, T=60</v>
          </cell>
          <cell r="D644" t="str">
            <v>M2</v>
          </cell>
          <cell r="E644">
            <v>148</v>
          </cell>
          <cell r="F644">
            <v>6370</v>
          </cell>
          <cell r="G644">
            <v>942760</v>
          </cell>
          <cell r="H644">
            <v>1950</v>
          </cell>
          <cell r="I644">
            <v>288600</v>
          </cell>
          <cell r="J644">
            <v>4330</v>
          </cell>
          <cell r="K644">
            <v>640840</v>
          </cell>
          <cell r="L644">
            <v>90</v>
          </cell>
          <cell r="M644">
            <v>13320</v>
          </cell>
        </row>
        <row r="645">
          <cell r="A645">
            <v>643</v>
          </cell>
          <cell r="B645" t="str">
            <v xml:space="preserve">          철평석포장(B형)</v>
          </cell>
          <cell r="C645" t="str">
            <v>T=50MM</v>
          </cell>
          <cell r="D645" t="str">
            <v>M2</v>
          </cell>
          <cell r="E645">
            <v>145</v>
          </cell>
          <cell r="F645">
            <v>55330</v>
          </cell>
          <cell r="G645">
            <v>8022850</v>
          </cell>
          <cell r="H645">
            <v>47180</v>
          </cell>
          <cell r="I645">
            <v>6841100</v>
          </cell>
          <cell r="J645">
            <v>7900</v>
          </cell>
          <cell r="K645">
            <v>1145500</v>
          </cell>
          <cell r="L645">
            <v>250</v>
          </cell>
          <cell r="M645">
            <v>36250</v>
          </cell>
        </row>
        <row r="646">
          <cell r="A646">
            <v>644</v>
          </cell>
          <cell r="B646" t="str">
            <v xml:space="preserve">          모래포설</v>
          </cell>
          <cell r="C646" t="str">
            <v>T=300MM</v>
          </cell>
          <cell r="D646" t="str">
            <v>M2</v>
          </cell>
          <cell r="E646">
            <v>277</v>
          </cell>
          <cell r="F646">
            <v>4620</v>
          </cell>
          <cell r="G646">
            <v>1279740</v>
          </cell>
          <cell r="H646">
            <v>3460</v>
          </cell>
          <cell r="I646">
            <v>958420</v>
          </cell>
          <cell r="J646">
            <v>1070</v>
          </cell>
          <cell r="K646">
            <v>296390</v>
          </cell>
          <cell r="L646">
            <v>90</v>
          </cell>
          <cell r="M646">
            <v>24930</v>
          </cell>
        </row>
        <row r="647">
          <cell r="A647">
            <v>645</v>
          </cell>
          <cell r="B647" t="str">
            <v xml:space="preserve">          녹지경계블럭</v>
          </cell>
          <cell r="C647" t="str">
            <v>190*160*100</v>
          </cell>
          <cell r="D647" t="str">
            <v>M</v>
          </cell>
          <cell r="E647">
            <v>113</v>
          </cell>
          <cell r="F647">
            <v>8380</v>
          </cell>
          <cell r="G647">
            <v>946940</v>
          </cell>
          <cell r="H647">
            <v>1810</v>
          </cell>
          <cell r="I647">
            <v>204530</v>
          </cell>
          <cell r="J647">
            <v>6550</v>
          </cell>
          <cell r="K647">
            <v>740150</v>
          </cell>
          <cell r="L647">
            <v>20</v>
          </cell>
          <cell r="M647">
            <v>2260</v>
          </cell>
        </row>
        <row r="648">
          <cell r="A648">
            <v>646</v>
          </cell>
          <cell r="B648" t="str">
            <v xml:space="preserve">          모래막이</v>
          </cell>
          <cell r="C648" t="str">
            <v>W600, 2단</v>
          </cell>
          <cell r="D648" t="str">
            <v>M</v>
          </cell>
          <cell r="E648">
            <v>61</v>
          </cell>
          <cell r="F648">
            <v>31340</v>
          </cell>
          <cell r="G648">
            <v>1911740</v>
          </cell>
          <cell r="H648">
            <v>15570</v>
          </cell>
          <cell r="I648">
            <v>949770</v>
          </cell>
          <cell r="J648">
            <v>15460</v>
          </cell>
          <cell r="K648">
            <v>943060</v>
          </cell>
          <cell r="L648">
            <v>310</v>
          </cell>
          <cell r="M648">
            <v>18910</v>
          </cell>
        </row>
        <row r="649">
          <cell r="A649">
            <v>647</v>
          </cell>
          <cell r="B649" t="str">
            <v xml:space="preserve">          재료분리경계석(B형직선)</v>
          </cell>
          <cell r="C649" t="str">
            <v>120*120*1000</v>
          </cell>
          <cell r="D649" t="str">
            <v>M</v>
          </cell>
          <cell r="E649">
            <v>60</v>
          </cell>
          <cell r="F649">
            <v>28090</v>
          </cell>
          <cell r="G649">
            <v>1685400</v>
          </cell>
          <cell r="H649">
            <v>21200</v>
          </cell>
          <cell r="I649">
            <v>1272000</v>
          </cell>
          <cell r="J649">
            <v>6890</v>
          </cell>
          <cell r="K649">
            <v>413400</v>
          </cell>
          <cell r="L649">
            <v>0</v>
          </cell>
          <cell r="M649">
            <v>0</v>
          </cell>
        </row>
        <row r="650">
          <cell r="A650">
            <v>648</v>
          </cell>
          <cell r="B650" t="str">
            <v xml:space="preserve">       2.4.3 상수공</v>
          </cell>
          <cell r="G650">
            <v>81610</v>
          </cell>
          <cell r="H650">
            <v>0</v>
          </cell>
          <cell r="I650">
            <v>38290</v>
          </cell>
          <cell r="J650">
            <v>0</v>
          </cell>
          <cell r="K650">
            <v>36670</v>
          </cell>
          <cell r="L650">
            <v>0</v>
          </cell>
          <cell r="M650">
            <v>6650</v>
          </cell>
        </row>
        <row r="651">
          <cell r="A651">
            <v>649</v>
          </cell>
          <cell r="B651" t="str">
            <v xml:space="preserve">          PE관접합및부설</v>
          </cell>
          <cell r="C651" t="str">
            <v>관경Φ25MM</v>
          </cell>
          <cell r="D651" t="str">
            <v>M</v>
          </cell>
          <cell r="E651">
            <v>16</v>
          </cell>
          <cell r="F651">
            <v>3940</v>
          </cell>
          <cell r="G651">
            <v>63040</v>
          </cell>
          <cell r="H651">
            <v>1810</v>
          </cell>
          <cell r="I651">
            <v>28960</v>
          </cell>
          <cell r="J651">
            <v>1750</v>
          </cell>
          <cell r="K651">
            <v>28000</v>
          </cell>
          <cell r="L651">
            <v>380</v>
          </cell>
          <cell r="M651">
            <v>6080</v>
          </cell>
        </row>
        <row r="652">
          <cell r="A652">
            <v>650</v>
          </cell>
          <cell r="B652" t="str">
            <v xml:space="preserve">          새들접합</v>
          </cell>
          <cell r="C652" t="str">
            <v>관경Φ50*25MM</v>
          </cell>
          <cell r="D652" t="str">
            <v>개소</v>
          </cell>
          <cell r="E652">
            <v>1</v>
          </cell>
          <cell r="F652">
            <v>8570</v>
          </cell>
          <cell r="G652">
            <v>8570</v>
          </cell>
          <cell r="H652">
            <v>5600</v>
          </cell>
          <cell r="I652">
            <v>5600</v>
          </cell>
          <cell r="J652">
            <v>2970</v>
          </cell>
          <cell r="K652">
            <v>2970</v>
          </cell>
          <cell r="L652">
            <v>0</v>
          </cell>
        </row>
        <row r="653">
          <cell r="A653">
            <v>651</v>
          </cell>
          <cell r="B653" t="str">
            <v xml:space="preserve">          엘보관접합및부설</v>
          </cell>
          <cell r="C653" t="str">
            <v>관경Φ25*90도</v>
          </cell>
          <cell r="D653" t="str">
            <v>개소</v>
          </cell>
          <cell r="E653">
            <v>1</v>
          </cell>
          <cell r="F653">
            <v>10000</v>
          </cell>
          <cell r="G653">
            <v>10000</v>
          </cell>
          <cell r="H653">
            <v>3730</v>
          </cell>
          <cell r="I653">
            <v>3730</v>
          </cell>
          <cell r="J653">
            <v>5700</v>
          </cell>
          <cell r="K653">
            <v>5700</v>
          </cell>
          <cell r="L653">
            <v>570</v>
          </cell>
          <cell r="M653">
            <v>570</v>
          </cell>
        </row>
        <row r="654">
          <cell r="A654">
            <v>652</v>
          </cell>
          <cell r="B654" t="str">
            <v xml:space="preserve">       2.4.4 식재공</v>
          </cell>
          <cell r="G654">
            <v>8662700</v>
          </cell>
          <cell r="H654">
            <v>0</v>
          </cell>
          <cell r="I654">
            <v>4501900</v>
          </cell>
          <cell r="J654">
            <v>0</v>
          </cell>
          <cell r="K654">
            <v>4160800</v>
          </cell>
          <cell r="L654">
            <v>0</v>
          </cell>
        </row>
        <row r="655">
          <cell r="A655">
            <v>653</v>
          </cell>
          <cell r="B655" t="str">
            <v xml:space="preserve">          해송(A형)</v>
          </cell>
          <cell r="C655" t="str">
            <v>H2.5*W0.8</v>
          </cell>
          <cell r="D655" t="str">
            <v>주</v>
          </cell>
          <cell r="E655">
            <v>25</v>
          </cell>
          <cell r="F655">
            <v>35640</v>
          </cell>
          <cell r="G655">
            <v>891000</v>
          </cell>
          <cell r="H655">
            <v>24890</v>
          </cell>
          <cell r="I655">
            <v>622250</v>
          </cell>
          <cell r="J655">
            <v>10750</v>
          </cell>
          <cell r="K655">
            <v>268750</v>
          </cell>
          <cell r="L655">
            <v>0</v>
          </cell>
        </row>
        <row r="656">
          <cell r="A656">
            <v>654</v>
          </cell>
          <cell r="B656" t="str">
            <v xml:space="preserve">          낙우송</v>
          </cell>
          <cell r="C656" t="str">
            <v>H3.5*R8</v>
          </cell>
          <cell r="D656" t="str">
            <v>주</v>
          </cell>
          <cell r="E656">
            <v>9</v>
          </cell>
          <cell r="F656">
            <v>73080</v>
          </cell>
          <cell r="G656">
            <v>657720</v>
          </cell>
          <cell r="H656">
            <v>48800</v>
          </cell>
          <cell r="I656">
            <v>439200</v>
          </cell>
          <cell r="J656">
            <v>24280</v>
          </cell>
          <cell r="K656">
            <v>218520</v>
          </cell>
          <cell r="L656">
            <v>0</v>
          </cell>
        </row>
        <row r="657">
          <cell r="A657">
            <v>655</v>
          </cell>
          <cell r="B657" t="str">
            <v xml:space="preserve">          회화나무</v>
          </cell>
          <cell r="C657" t="str">
            <v>H3.5*R8</v>
          </cell>
          <cell r="D657" t="str">
            <v>주</v>
          </cell>
          <cell r="E657">
            <v>7</v>
          </cell>
          <cell r="F657">
            <v>84430</v>
          </cell>
          <cell r="G657">
            <v>591010</v>
          </cell>
          <cell r="H657">
            <v>60150</v>
          </cell>
          <cell r="I657">
            <v>421050</v>
          </cell>
          <cell r="J657">
            <v>24280</v>
          </cell>
          <cell r="K657">
            <v>169960</v>
          </cell>
          <cell r="L657">
            <v>0</v>
          </cell>
        </row>
        <row r="658">
          <cell r="A658">
            <v>656</v>
          </cell>
          <cell r="B658" t="str">
            <v xml:space="preserve">          감나무</v>
          </cell>
          <cell r="C658" t="str">
            <v>H4.0*R15</v>
          </cell>
          <cell r="D658" t="str">
            <v>주</v>
          </cell>
          <cell r="E658">
            <v>2</v>
          </cell>
          <cell r="F658">
            <v>230390</v>
          </cell>
          <cell r="G658">
            <v>460780</v>
          </cell>
          <cell r="H658">
            <v>173220</v>
          </cell>
          <cell r="I658">
            <v>346440</v>
          </cell>
          <cell r="J658">
            <v>57170</v>
          </cell>
          <cell r="K658">
            <v>114340</v>
          </cell>
          <cell r="L658">
            <v>0</v>
          </cell>
        </row>
        <row r="659">
          <cell r="A659">
            <v>657</v>
          </cell>
          <cell r="B659" t="str">
            <v xml:space="preserve">          느릅나무(A형)</v>
          </cell>
          <cell r="C659" t="str">
            <v>H4.0*R10</v>
          </cell>
          <cell r="D659" t="str">
            <v>주</v>
          </cell>
          <cell r="E659">
            <v>6</v>
          </cell>
          <cell r="F659">
            <v>119420</v>
          </cell>
          <cell r="G659">
            <v>716520</v>
          </cell>
          <cell r="H659">
            <v>86050</v>
          </cell>
          <cell r="I659">
            <v>516300</v>
          </cell>
          <cell r="J659">
            <v>33370</v>
          </cell>
          <cell r="K659">
            <v>200220</v>
          </cell>
          <cell r="L659">
            <v>0</v>
          </cell>
        </row>
        <row r="660">
          <cell r="A660">
            <v>658</v>
          </cell>
          <cell r="B660" t="str">
            <v xml:space="preserve">          느릅나무(B형)</v>
          </cell>
          <cell r="C660" t="str">
            <v>H4.0*R10</v>
          </cell>
          <cell r="D660" t="str">
            <v>주</v>
          </cell>
          <cell r="E660">
            <v>2</v>
          </cell>
          <cell r="F660">
            <v>130180</v>
          </cell>
          <cell r="G660">
            <v>260360</v>
          </cell>
          <cell r="H660">
            <v>96810</v>
          </cell>
          <cell r="I660">
            <v>193620</v>
          </cell>
          <cell r="J660">
            <v>33370</v>
          </cell>
          <cell r="K660">
            <v>66740</v>
          </cell>
          <cell r="L660">
            <v>0</v>
          </cell>
        </row>
        <row r="661">
          <cell r="A661">
            <v>659</v>
          </cell>
          <cell r="B661" t="str">
            <v xml:space="preserve">          살구나무</v>
          </cell>
          <cell r="C661" t="str">
            <v>H2.5*R6</v>
          </cell>
          <cell r="D661" t="str">
            <v>주</v>
          </cell>
          <cell r="E661">
            <v>2</v>
          </cell>
          <cell r="F661">
            <v>41750</v>
          </cell>
          <cell r="G661">
            <v>83500</v>
          </cell>
          <cell r="H661">
            <v>26560</v>
          </cell>
          <cell r="I661">
            <v>53120</v>
          </cell>
          <cell r="J661">
            <v>15190</v>
          </cell>
          <cell r="K661">
            <v>30380</v>
          </cell>
          <cell r="L661">
            <v>0</v>
          </cell>
        </row>
        <row r="662">
          <cell r="A662">
            <v>660</v>
          </cell>
          <cell r="B662" t="str">
            <v xml:space="preserve">          마가목</v>
          </cell>
          <cell r="C662" t="str">
            <v>H2.5*R5</v>
          </cell>
          <cell r="D662" t="str">
            <v>주</v>
          </cell>
          <cell r="E662">
            <v>3</v>
          </cell>
          <cell r="F662">
            <v>46680</v>
          </cell>
          <cell r="G662">
            <v>140040</v>
          </cell>
          <cell r="H662">
            <v>35560</v>
          </cell>
          <cell r="I662">
            <v>106680</v>
          </cell>
          <cell r="J662">
            <v>11120</v>
          </cell>
          <cell r="K662">
            <v>33360</v>
          </cell>
          <cell r="L662">
            <v>0</v>
          </cell>
        </row>
        <row r="663">
          <cell r="A663">
            <v>661</v>
          </cell>
          <cell r="B663" t="str">
            <v xml:space="preserve">          영산홍</v>
          </cell>
          <cell r="C663" t="str">
            <v>H0.4*W0.5</v>
          </cell>
          <cell r="D663" t="str">
            <v>주</v>
          </cell>
          <cell r="E663">
            <v>110</v>
          </cell>
          <cell r="F663">
            <v>5340</v>
          </cell>
          <cell r="G663">
            <v>587400</v>
          </cell>
          <cell r="H663">
            <v>3310</v>
          </cell>
          <cell r="I663">
            <v>364100</v>
          </cell>
          <cell r="J663">
            <v>2030</v>
          </cell>
          <cell r="K663">
            <v>223300</v>
          </cell>
          <cell r="L663">
            <v>0</v>
          </cell>
        </row>
        <row r="664">
          <cell r="A664">
            <v>662</v>
          </cell>
          <cell r="B664" t="str">
            <v xml:space="preserve">          개나리</v>
          </cell>
          <cell r="C664" t="str">
            <v>H1.2*W0.6*5가지</v>
          </cell>
          <cell r="D664" t="str">
            <v>주</v>
          </cell>
          <cell r="E664">
            <v>40</v>
          </cell>
          <cell r="F664">
            <v>7330</v>
          </cell>
          <cell r="G664">
            <v>293200</v>
          </cell>
          <cell r="H664">
            <v>1530</v>
          </cell>
          <cell r="I664">
            <v>61200</v>
          </cell>
          <cell r="J664">
            <v>5800</v>
          </cell>
          <cell r="K664">
            <v>232000</v>
          </cell>
          <cell r="L664">
            <v>0</v>
          </cell>
        </row>
        <row r="665">
          <cell r="A665">
            <v>663</v>
          </cell>
          <cell r="B665" t="str">
            <v xml:space="preserve">          수수꽃다리</v>
          </cell>
          <cell r="C665" t="str">
            <v>H1.8*W0.8</v>
          </cell>
          <cell r="D665" t="str">
            <v>주</v>
          </cell>
          <cell r="E665">
            <v>11</v>
          </cell>
          <cell r="F665">
            <v>20750</v>
          </cell>
          <cell r="G665">
            <v>228250</v>
          </cell>
          <cell r="H665">
            <v>13220</v>
          </cell>
          <cell r="I665">
            <v>145420</v>
          </cell>
          <cell r="J665">
            <v>7530</v>
          </cell>
          <cell r="K665">
            <v>82830</v>
          </cell>
          <cell r="L665">
            <v>0</v>
          </cell>
        </row>
        <row r="666">
          <cell r="A666">
            <v>664</v>
          </cell>
          <cell r="B666" t="str">
            <v xml:space="preserve">          자산홍</v>
          </cell>
          <cell r="C666" t="str">
            <v>H0.4*W0.4</v>
          </cell>
          <cell r="D666" t="str">
            <v>주</v>
          </cell>
          <cell r="E666">
            <v>60</v>
          </cell>
          <cell r="F666">
            <v>4450</v>
          </cell>
          <cell r="G666">
            <v>267000</v>
          </cell>
          <cell r="H666">
            <v>2420</v>
          </cell>
          <cell r="I666">
            <v>145200</v>
          </cell>
          <cell r="J666">
            <v>2030</v>
          </cell>
          <cell r="K666">
            <v>121800</v>
          </cell>
          <cell r="L666">
            <v>0</v>
          </cell>
        </row>
        <row r="667">
          <cell r="A667">
            <v>665</v>
          </cell>
          <cell r="B667" t="str">
            <v xml:space="preserve">          산철쭉</v>
          </cell>
          <cell r="C667" t="str">
            <v>H0.4*W0.5</v>
          </cell>
          <cell r="D667" t="str">
            <v>주</v>
          </cell>
          <cell r="E667">
            <v>40</v>
          </cell>
          <cell r="F667">
            <v>4650</v>
          </cell>
          <cell r="G667">
            <v>186000</v>
          </cell>
          <cell r="H667">
            <v>2620</v>
          </cell>
          <cell r="I667">
            <v>104800</v>
          </cell>
          <cell r="J667">
            <v>2030</v>
          </cell>
          <cell r="K667">
            <v>81200</v>
          </cell>
          <cell r="L667">
            <v>0</v>
          </cell>
        </row>
        <row r="668">
          <cell r="A668">
            <v>666</v>
          </cell>
          <cell r="B668" t="str">
            <v xml:space="preserve">          백철쭉</v>
          </cell>
          <cell r="C668" t="str">
            <v>H0.4*W0.5</v>
          </cell>
          <cell r="D668" t="str">
            <v>주</v>
          </cell>
          <cell r="E668">
            <v>40</v>
          </cell>
          <cell r="F668">
            <v>5730</v>
          </cell>
          <cell r="G668">
            <v>229200</v>
          </cell>
          <cell r="H668">
            <v>3700</v>
          </cell>
          <cell r="I668">
            <v>148000</v>
          </cell>
          <cell r="J668">
            <v>2030</v>
          </cell>
          <cell r="K668">
            <v>81200</v>
          </cell>
          <cell r="L668">
            <v>0</v>
          </cell>
        </row>
        <row r="669">
          <cell r="A669">
            <v>667</v>
          </cell>
          <cell r="B669" t="str">
            <v xml:space="preserve">          말발도리</v>
          </cell>
          <cell r="C669" t="str">
            <v>H1.2*W0.5</v>
          </cell>
          <cell r="D669" t="str">
            <v>주</v>
          </cell>
          <cell r="E669">
            <v>100</v>
          </cell>
          <cell r="F669">
            <v>8030</v>
          </cell>
          <cell r="G669">
            <v>803000</v>
          </cell>
          <cell r="H669">
            <v>2230</v>
          </cell>
          <cell r="I669">
            <v>223000</v>
          </cell>
          <cell r="J669">
            <v>5800</v>
          </cell>
          <cell r="K669">
            <v>580000</v>
          </cell>
          <cell r="L669">
            <v>0</v>
          </cell>
        </row>
        <row r="670">
          <cell r="A670">
            <v>668</v>
          </cell>
          <cell r="B670" t="str">
            <v xml:space="preserve">          줄  떼</v>
          </cell>
          <cell r="C670" t="str">
            <v>1/3</v>
          </cell>
          <cell r="D670" t="str">
            <v>M2</v>
          </cell>
          <cell r="E670">
            <v>637</v>
          </cell>
          <cell r="F670">
            <v>3560</v>
          </cell>
          <cell r="G670">
            <v>2267720</v>
          </cell>
          <cell r="H670">
            <v>960</v>
          </cell>
          <cell r="I670">
            <v>611520</v>
          </cell>
          <cell r="J670">
            <v>2600</v>
          </cell>
          <cell r="K670">
            <v>1656200</v>
          </cell>
          <cell r="L670">
            <v>0</v>
          </cell>
        </row>
        <row r="671">
          <cell r="A671">
            <v>669</v>
          </cell>
          <cell r="B671" t="str">
            <v xml:space="preserve">       2.4.5 시설물공</v>
          </cell>
          <cell r="G671">
            <v>36188460</v>
          </cell>
          <cell r="H671">
            <v>0</v>
          </cell>
          <cell r="I671">
            <v>33543850</v>
          </cell>
          <cell r="J671">
            <v>0</v>
          </cell>
          <cell r="K671">
            <v>2643000</v>
          </cell>
          <cell r="L671">
            <v>0</v>
          </cell>
          <cell r="M671">
            <v>1610</v>
          </cell>
        </row>
        <row r="672">
          <cell r="A672">
            <v>670</v>
          </cell>
          <cell r="B672" t="str">
            <v xml:space="preserve">          사각쉘터A형</v>
          </cell>
          <cell r="C672" t="str">
            <v>4.5*4.5*H3.15</v>
          </cell>
          <cell r="D672" t="str">
            <v>개소</v>
          </cell>
          <cell r="E672">
            <v>2</v>
          </cell>
          <cell r="F672">
            <v>6224620</v>
          </cell>
          <cell r="G672">
            <v>12449240</v>
          </cell>
          <cell r="H672">
            <v>6097550</v>
          </cell>
          <cell r="I672">
            <v>12195100</v>
          </cell>
          <cell r="J672">
            <v>127050</v>
          </cell>
          <cell r="K672">
            <v>254100</v>
          </cell>
          <cell r="L672">
            <v>20</v>
          </cell>
          <cell r="M672">
            <v>40</v>
          </cell>
        </row>
        <row r="673">
          <cell r="A673">
            <v>671</v>
          </cell>
          <cell r="B673" t="str">
            <v xml:space="preserve">          등의자A형</v>
          </cell>
          <cell r="C673" t="str">
            <v>1.8*0.54*H0.83</v>
          </cell>
          <cell r="D673" t="str">
            <v>개소</v>
          </cell>
          <cell r="E673">
            <v>2</v>
          </cell>
          <cell r="F673">
            <v>257800</v>
          </cell>
          <cell r="G673">
            <v>515600</v>
          </cell>
          <cell r="H673">
            <v>239860</v>
          </cell>
          <cell r="I673">
            <v>479720</v>
          </cell>
          <cell r="J673">
            <v>17940</v>
          </cell>
          <cell r="K673">
            <v>35880</v>
          </cell>
          <cell r="L673">
            <v>0</v>
          </cell>
          <cell r="M673">
            <v>0</v>
          </cell>
        </row>
        <row r="674">
          <cell r="A674">
            <v>672</v>
          </cell>
          <cell r="B674" t="str">
            <v xml:space="preserve">          평의자A형</v>
          </cell>
          <cell r="C674" t="str">
            <v>1.8*0.41*H0.43</v>
          </cell>
          <cell r="D674" t="str">
            <v>개소</v>
          </cell>
          <cell r="E674">
            <v>6</v>
          </cell>
          <cell r="F674">
            <v>177700</v>
          </cell>
          <cell r="G674">
            <v>1066200</v>
          </cell>
          <cell r="H674">
            <v>159760</v>
          </cell>
          <cell r="I674">
            <v>958560</v>
          </cell>
          <cell r="J674">
            <v>17940</v>
          </cell>
          <cell r="K674">
            <v>107640</v>
          </cell>
          <cell r="L674">
            <v>0</v>
          </cell>
          <cell r="M674">
            <v>0</v>
          </cell>
        </row>
        <row r="675">
          <cell r="A675">
            <v>673</v>
          </cell>
          <cell r="B675" t="str">
            <v xml:space="preserve">          사각의자</v>
          </cell>
          <cell r="C675" t="str">
            <v>1.8*1.8*H0.4</v>
          </cell>
          <cell r="D675" t="str">
            <v>개소</v>
          </cell>
          <cell r="E675">
            <v>2</v>
          </cell>
          <cell r="F675">
            <v>744800</v>
          </cell>
          <cell r="G675">
            <v>1489600</v>
          </cell>
          <cell r="H675">
            <v>702290</v>
          </cell>
          <cell r="I675">
            <v>1404580</v>
          </cell>
          <cell r="J675">
            <v>42490</v>
          </cell>
          <cell r="K675">
            <v>84980</v>
          </cell>
          <cell r="L675">
            <v>20</v>
          </cell>
          <cell r="M675">
            <v>40</v>
          </cell>
        </row>
        <row r="676">
          <cell r="A676">
            <v>674</v>
          </cell>
          <cell r="B676" t="str">
            <v xml:space="preserve">          조합놀이대A형</v>
          </cell>
          <cell r="C676" t="str">
            <v>9.65*11.2*H4.1</v>
          </cell>
          <cell r="D676" t="str">
            <v>개</v>
          </cell>
          <cell r="E676">
            <v>1</v>
          </cell>
          <cell r="F676">
            <v>11270200</v>
          </cell>
          <cell r="G676">
            <v>11270200</v>
          </cell>
          <cell r="H676">
            <v>10519630</v>
          </cell>
          <cell r="I676">
            <v>10519630</v>
          </cell>
          <cell r="J676">
            <v>750400</v>
          </cell>
          <cell r="K676">
            <v>750400</v>
          </cell>
          <cell r="L676">
            <v>170</v>
          </cell>
          <cell r="M676">
            <v>170</v>
          </cell>
        </row>
        <row r="677">
          <cell r="A677">
            <v>675</v>
          </cell>
          <cell r="B677" t="str">
            <v xml:space="preserve">          바둑, 장기판</v>
          </cell>
          <cell r="C677" t="str">
            <v>1.60*1.60*H0.63</v>
          </cell>
          <cell r="D677" t="str">
            <v>개</v>
          </cell>
          <cell r="E677">
            <v>2</v>
          </cell>
          <cell r="F677">
            <v>536520</v>
          </cell>
          <cell r="G677">
            <v>1073040</v>
          </cell>
          <cell r="H677">
            <v>166780</v>
          </cell>
          <cell r="I677">
            <v>333560</v>
          </cell>
          <cell r="J677">
            <v>369240</v>
          </cell>
          <cell r="K677">
            <v>738480</v>
          </cell>
          <cell r="L677">
            <v>500</v>
          </cell>
          <cell r="M677">
            <v>1000</v>
          </cell>
        </row>
        <row r="678">
          <cell r="A678">
            <v>676</v>
          </cell>
          <cell r="B678" t="str">
            <v xml:space="preserve">          음수대C형</v>
          </cell>
          <cell r="C678" t="str">
            <v>1.115*0.64</v>
          </cell>
          <cell r="D678" t="str">
            <v>개</v>
          </cell>
          <cell r="E678">
            <v>1</v>
          </cell>
          <cell r="F678">
            <v>736690</v>
          </cell>
          <cell r="G678">
            <v>736690</v>
          </cell>
          <cell r="H678">
            <v>688710</v>
          </cell>
          <cell r="I678">
            <v>688710</v>
          </cell>
          <cell r="J678">
            <v>47860</v>
          </cell>
          <cell r="K678">
            <v>47860</v>
          </cell>
          <cell r="L678">
            <v>120</v>
          </cell>
          <cell r="M678">
            <v>120</v>
          </cell>
        </row>
        <row r="679">
          <cell r="A679">
            <v>677</v>
          </cell>
          <cell r="B679" t="str">
            <v xml:space="preserve">          볼라드A형</v>
          </cell>
          <cell r="C679" t="str">
            <v>Φ0.35*H0.4</v>
          </cell>
          <cell r="D679" t="str">
            <v>개</v>
          </cell>
          <cell r="E679">
            <v>7</v>
          </cell>
          <cell r="F679">
            <v>148830</v>
          </cell>
          <cell r="G679">
            <v>1041810</v>
          </cell>
          <cell r="H679">
            <v>138520</v>
          </cell>
          <cell r="I679">
            <v>969640</v>
          </cell>
          <cell r="J679">
            <v>10310</v>
          </cell>
          <cell r="K679">
            <v>72170</v>
          </cell>
          <cell r="L679">
            <v>0</v>
          </cell>
          <cell r="M679">
            <v>0</v>
          </cell>
        </row>
        <row r="680">
          <cell r="A680">
            <v>678</v>
          </cell>
          <cell r="B680" t="str">
            <v xml:space="preserve">          울타리B형</v>
          </cell>
          <cell r="C680" t="str">
            <v>H1.05</v>
          </cell>
          <cell r="D680" t="str">
            <v>경간</v>
          </cell>
          <cell r="E680">
            <v>67</v>
          </cell>
          <cell r="F680">
            <v>96600</v>
          </cell>
          <cell r="G680">
            <v>6472200</v>
          </cell>
          <cell r="H680">
            <v>89230</v>
          </cell>
          <cell r="I680">
            <v>5978410</v>
          </cell>
          <cell r="J680">
            <v>7370</v>
          </cell>
          <cell r="K680">
            <v>493790</v>
          </cell>
          <cell r="L680">
            <v>0</v>
          </cell>
          <cell r="M680">
            <v>0</v>
          </cell>
        </row>
        <row r="681">
          <cell r="A681">
            <v>679</v>
          </cell>
          <cell r="B681" t="str">
            <v xml:space="preserve">          수목보호대</v>
          </cell>
          <cell r="C681" t="str">
            <v>1.2*1.2</v>
          </cell>
          <cell r="D681" t="str">
            <v>개소</v>
          </cell>
          <cell r="E681">
            <v>2</v>
          </cell>
          <cell r="F681">
            <v>36940</v>
          </cell>
          <cell r="G681">
            <v>73880</v>
          </cell>
          <cell r="H681">
            <v>7970</v>
          </cell>
          <cell r="I681">
            <v>15940</v>
          </cell>
          <cell r="J681">
            <v>28850</v>
          </cell>
          <cell r="K681">
            <v>57700</v>
          </cell>
          <cell r="L681">
            <v>120</v>
          </cell>
          <cell r="M681">
            <v>240</v>
          </cell>
        </row>
        <row r="682">
          <cell r="A682">
            <v>680</v>
          </cell>
          <cell r="B682" t="str">
            <v xml:space="preserve">       2.4.6 유지관리공</v>
          </cell>
          <cell r="G682">
            <v>488540</v>
          </cell>
          <cell r="H682">
            <v>0</v>
          </cell>
          <cell r="I682">
            <v>14350</v>
          </cell>
          <cell r="J682">
            <v>0</v>
          </cell>
          <cell r="K682">
            <v>474190</v>
          </cell>
          <cell r="L682">
            <v>0</v>
          </cell>
          <cell r="M682">
            <v>0</v>
          </cell>
        </row>
        <row r="683">
          <cell r="A683">
            <v>681</v>
          </cell>
          <cell r="B683" t="str">
            <v xml:space="preserve">          잔디시비</v>
          </cell>
          <cell r="C683" t="str">
            <v>1회</v>
          </cell>
          <cell r="D683" t="str">
            <v>M2</v>
          </cell>
          <cell r="E683">
            <v>1275</v>
          </cell>
          <cell r="F683">
            <v>20</v>
          </cell>
          <cell r="G683">
            <v>25500</v>
          </cell>
          <cell r="H683">
            <v>10</v>
          </cell>
          <cell r="I683">
            <v>12750</v>
          </cell>
          <cell r="J683">
            <v>10</v>
          </cell>
          <cell r="K683">
            <v>12750</v>
          </cell>
          <cell r="L683">
            <v>0</v>
          </cell>
          <cell r="M683">
            <v>0</v>
          </cell>
        </row>
        <row r="684">
          <cell r="A684">
            <v>682</v>
          </cell>
          <cell r="B684" t="str">
            <v xml:space="preserve">          잔디제초</v>
          </cell>
          <cell r="C684" t="str">
            <v>1회</v>
          </cell>
          <cell r="D684" t="str">
            <v>M2</v>
          </cell>
          <cell r="E684">
            <v>2550</v>
          </cell>
          <cell r="F684">
            <v>130</v>
          </cell>
          <cell r="G684">
            <v>331500</v>
          </cell>
          <cell r="H684">
            <v>0</v>
          </cell>
          <cell r="J684">
            <v>130</v>
          </cell>
          <cell r="K684">
            <v>331500</v>
          </cell>
          <cell r="L684">
            <v>0</v>
          </cell>
        </row>
        <row r="685">
          <cell r="A685">
            <v>683</v>
          </cell>
          <cell r="B685" t="str">
            <v xml:space="preserve">          잔디깍기</v>
          </cell>
          <cell r="C685" t="str">
            <v>1회</v>
          </cell>
          <cell r="D685" t="str">
            <v>M2</v>
          </cell>
          <cell r="E685">
            <v>2550</v>
          </cell>
          <cell r="F685">
            <v>50</v>
          </cell>
          <cell r="G685">
            <v>127500</v>
          </cell>
          <cell r="H685">
            <v>0</v>
          </cell>
          <cell r="J685">
            <v>50</v>
          </cell>
          <cell r="K685">
            <v>127500</v>
          </cell>
          <cell r="L685">
            <v>0</v>
          </cell>
          <cell r="M685">
            <v>0</v>
          </cell>
        </row>
        <row r="686">
          <cell r="A686">
            <v>684</v>
          </cell>
          <cell r="B686" t="str">
            <v xml:space="preserve">          병충해방제</v>
          </cell>
          <cell r="C686" t="str">
            <v>1회</v>
          </cell>
          <cell r="D686" t="str">
            <v>주</v>
          </cell>
          <cell r="E686">
            <v>6</v>
          </cell>
          <cell r="F686">
            <v>330</v>
          </cell>
          <cell r="G686">
            <v>1980</v>
          </cell>
          <cell r="H686">
            <v>20</v>
          </cell>
          <cell r="I686">
            <v>120</v>
          </cell>
          <cell r="J686">
            <v>310</v>
          </cell>
          <cell r="K686">
            <v>1860</v>
          </cell>
          <cell r="L686">
            <v>0</v>
          </cell>
        </row>
        <row r="687">
          <cell r="A687">
            <v>685</v>
          </cell>
          <cell r="B687" t="str">
            <v xml:space="preserve">          관수</v>
          </cell>
          <cell r="C687" t="str">
            <v>1회</v>
          </cell>
          <cell r="D687" t="str">
            <v>주</v>
          </cell>
          <cell r="E687">
            <v>12</v>
          </cell>
          <cell r="F687">
            <v>60</v>
          </cell>
          <cell r="G687">
            <v>720</v>
          </cell>
          <cell r="H687">
            <v>20</v>
          </cell>
          <cell r="I687">
            <v>240</v>
          </cell>
          <cell r="J687">
            <v>40</v>
          </cell>
          <cell r="K687">
            <v>480</v>
          </cell>
          <cell r="L687">
            <v>0</v>
          </cell>
          <cell r="M687">
            <v>0</v>
          </cell>
        </row>
        <row r="688">
          <cell r="A688">
            <v>686</v>
          </cell>
          <cell r="B688" t="str">
            <v xml:space="preserve">          지주목관리</v>
          </cell>
          <cell r="C688" t="str">
            <v>재결속(1회/2년)</v>
          </cell>
          <cell r="D688" t="str">
            <v>주</v>
          </cell>
          <cell r="E688">
            <v>2</v>
          </cell>
          <cell r="F688">
            <v>670</v>
          </cell>
          <cell r="G688">
            <v>1340</v>
          </cell>
          <cell r="H688">
            <v>620</v>
          </cell>
          <cell r="I688">
            <v>1240</v>
          </cell>
          <cell r="J688">
            <v>50</v>
          </cell>
          <cell r="K688">
            <v>100</v>
          </cell>
          <cell r="L688">
            <v>0</v>
          </cell>
        </row>
        <row r="689">
          <cell r="A689">
            <v>687</v>
          </cell>
          <cell r="B689" t="str">
            <v xml:space="preserve">      2.5 10호어린이공원</v>
          </cell>
          <cell r="G689">
            <v>56378800</v>
          </cell>
          <cell r="H689">
            <v>0</v>
          </cell>
          <cell r="I689">
            <v>41096490</v>
          </cell>
          <cell r="J689">
            <v>0</v>
          </cell>
          <cell r="K689">
            <v>15037370</v>
          </cell>
          <cell r="L689">
            <v>0</v>
          </cell>
          <cell r="M689">
            <v>244940</v>
          </cell>
        </row>
        <row r="690">
          <cell r="A690">
            <v>688</v>
          </cell>
          <cell r="B690" t="str">
            <v xml:space="preserve">       2.5.1 배수공</v>
          </cell>
          <cell r="G690">
            <v>4662170</v>
          </cell>
          <cell r="H690">
            <v>0</v>
          </cell>
          <cell r="I690">
            <v>2375020</v>
          </cell>
          <cell r="J690">
            <v>0</v>
          </cell>
          <cell r="K690">
            <v>2159150</v>
          </cell>
          <cell r="L690">
            <v>0</v>
          </cell>
          <cell r="M690">
            <v>128000</v>
          </cell>
        </row>
        <row r="691">
          <cell r="A691">
            <v>689</v>
          </cell>
          <cell r="B691" t="str">
            <v xml:space="preserve">          집수정</v>
          </cell>
          <cell r="C691" t="str">
            <v>700M/M*700</v>
          </cell>
          <cell r="D691" t="str">
            <v>개소</v>
          </cell>
          <cell r="E691">
            <v>4</v>
          </cell>
          <cell r="F691">
            <v>339640</v>
          </cell>
          <cell r="G691">
            <v>1358560</v>
          </cell>
          <cell r="H691">
            <v>198130</v>
          </cell>
          <cell r="I691">
            <v>792520</v>
          </cell>
          <cell r="J691">
            <v>141490</v>
          </cell>
          <cell r="K691">
            <v>565960</v>
          </cell>
          <cell r="L691">
            <v>20</v>
          </cell>
          <cell r="M691">
            <v>80</v>
          </cell>
        </row>
        <row r="692">
          <cell r="A692">
            <v>690</v>
          </cell>
          <cell r="B692" t="str">
            <v xml:space="preserve">          흄관부설 및 접합 : 인력</v>
          </cell>
          <cell r="C692" t="str">
            <v>Φ300M/M, 소켓식</v>
          </cell>
          <cell r="D692" t="str">
            <v>M</v>
          </cell>
          <cell r="E692">
            <v>56</v>
          </cell>
          <cell r="F692">
            <v>35750</v>
          </cell>
          <cell r="G692">
            <v>2002000</v>
          </cell>
          <cell r="H692">
            <v>8760</v>
          </cell>
          <cell r="I692">
            <v>490560</v>
          </cell>
          <cell r="J692">
            <v>25570</v>
          </cell>
          <cell r="K692">
            <v>1431920</v>
          </cell>
          <cell r="L692">
            <v>1420</v>
          </cell>
          <cell r="M692">
            <v>79520</v>
          </cell>
        </row>
        <row r="693">
          <cell r="A693">
            <v>691</v>
          </cell>
          <cell r="B693" t="str">
            <v xml:space="preserve">          U-형트랜치</v>
          </cell>
          <cell r="C693" t="str">
            <v>300*300</v>
          </cell>
          <cell r="D693" t="str">
            <v>M</v>
          </cell>
          <cell r="E693">
            <v>2</v>
          </cell>
          <cell r="F693">
            <v>71990</v>
          </cell>
          <cell r="G693">
            <v>143980</v>
          </cell>
          <cell r="H693">
            <v>49690</v>
          </cell>
          <cell r="I693">
            <v>99380</v>
          </cell>
          <cell r="J693">
            <v>22000</v>
          </cell>
          <cell r="K693">
            <v>44000</v>
          </cell>
          <cell r="L693">
            <v>300</v>
          </cell>
          <cell r="M693">
            <v>600</v>
          </cell>
        </row>
        <row r="694">
          <cell r="A694">
            <v>692</v>
          </cell>
          <cell r="B694" t="str">
            <v xml:space="preserve">          맹암거(간선)</v>
          </cell>
          <cell r="C694" t="str">
            <v>Φ200</v>
          </cell>
          <cell r="D694" t="str">
            <v>M</v>
          </cell>
          <cell r="E694">
            <v>18</v>
          </cell>
          <cell r="F694">
            <v>23800</v>
          </cell>
          <cell r="G694">
            <v>428400</v>
          </cell>
          <cell r="H694">
            <v>22750</v>
          </cell>
          <cell r="I694">
            <v>409500</v>
          </cell>
          <cell r="J694">
            <v>880</v>
          </cell>
          <cell r="K694">
            <v>15840</v>
          </cell>
          <cell r="L694">
            <v>170</v>
          </cell>
          <cell r="M694">
            <v>3060</v>
          </cell>
        </row>
        <row r="695">
          <cell r="A695">
            <v>693</v>
          </cell>
          <cell r="B695" t="str">
            <v xml:space="preserve">          맹암거(지선)</v>
          </cell>
          <cell r="C695" t="str">
            <v>Φ150</v>
          </cell>
          <cell r="D695" t="str">
            <v>M</v>
          </cell>
          <cell r="E695">
            <v>39</v>
          </cell>
          <cell r="F695">
            <v>14970</v>
          </cell>
          <cell r="G695">
            <v>583830</v>
          </cell>
          <cell r="H695">
            <v>14170</v>
          </cell>
          <cell r="I695">
            <v>552630</v>
          </cell>
          <cell r="J695">
            <v>690</v>
          </cell>
          <cell r="K695">
            <v>26910</v>
          </cell>
          <cell r="L695">
            <v>110</v>
          </cell>
          <cell r="M695">
            <v>4290</v>
          </cell>
        </row>
        <row r="696">
          <cell r="A696">
            <v>694</v>
          </cell>
          <cell r="B696" t="str">
            <v xml:space="preserve">          퇴수관(PVC)</v>
          </cell>
          <cell r="C696" t="str">
            <v>Φ100</v>
          </cell>
          <cell r="D696" t="str">
            <v>M</v>
          </cell>
          <cell r="E696">
            <v>15</v>
          </cell>
          <cell r="F696">
            <v>2600</v>
          </cell>
          <cell r="G696">
            <v>39000</v>
          </cell>
          <cell r="H696">
            <v>1730</v>
          </cell>
          <cell r="I696">
            <v>25950</v>
          </cell>
          <cell r="J696">
            <v>600</v>
          </cell>
          <cell r="K696">
            <v>9000</v>
          </cell>
          <cell r="L696">
            <v>270</v>
          </cell>
          <cell r="M696">
            <v>4050</v>
          </cell>
        </row>
        <row r="697">
          <cell r="A697">
            <v>695</v>
          </cell>
          <cell r="B697" t="str">
            <v xml:space="preserve">          하수관로CCTV조사공</v>
          </cell>
          <cell r="C697" t="str">
            <v>신설</v>
          </cell>
          <cell r="D697" t="str">
            <v>M</v>
          </cell>
          <cell r="E697">
            <v>56</v>
          </cell>
          <cell r="F697">
            <v>1900</v>
          </cell>
          <cell r="G697">
            <v>106400</v>
          </cell>
          <cell r="H697">
            <v>80</v>
          </cell>
          <cell r="I697">
            <v>4480</v>
          </cell>
          <cell r="J697">
            <v>1170</v>
          </cell>
          <cell r="K697">
            <v>65520</v>
          </cell>
          <cell r="L697">
            <v>650</v>
          </cell>
          <cell r="M697">
            <v>36400</v>
          </cell>
        </row>
        <row r="698">
          <cell r="A698">
            <v>696</v>
          </cell>
          <cell r="B698" t="str">
            <v xml:space="preserve">       2.5.2 포장공</v>
          </cell>
          <cell r="G698">
            <v>8617110</v>
          </cell>
          <cell r="H698">
            <v>0</v>
          </cell>
          <cell r="I698">
            <v>3903180</v>
          </cell>
          <cell r="J698">
            <v>0</v>
          </cell>
          <cell r="K698">
            <v>4623560</v>
          </cell>
          <cell r="L698">
            <v>0</v>
          </cell>
          <cell r="M698">
            <v>90370</v>
          </cell>
        </row>
        <row r="699">
          <cell r="A699">
            <v>697</v>
          </cell>
          <cell r="B699" t="str">
            <v xml:space="preserve">          소형고압블럭포장</v>
          </cell>
          <cell r="C699" t="str">
            <v>회 색, T=60</v>
          </cell>
          <cell r="D699" t="str">
            <v>M2</v>
          </cell>
          <cell r="E699">
            <v>383</v>
          </cell>
          <cell r="F699">
            <v>6370</v>
          </cell>
          <cell r="G699">
            <v>2439710</v>
          </cell>
          <cell r="H699">
            <v>1950</v>
          </cell>
          <cell r="I699">
            <v>746850</v>
          </cell>
          <cell r="J699">
            <v>4330</v>
          </cell>
          <cell r="K699">
            <v>1658390</v>
          </cell>
          <cell r="L699">
            <v>90</v>
          </cell>
          <cell r="M699">
            <v>34470</v>
          </cell>
        </row>
        <row r="700">
          <cell r="A700">
            <v>698</v>
          </cell>
          <cell r="B700" t="str">
            <v xml:space="preserve">          소형고압블럭포장</v>
          </cell>
          <cell r="C700" t="str">
            <v>적 색, T=60</v>
          </cell>
          <cell r="D700" t="str">
            <v>M2</v>
          </cell>
          <cell r="E700">
            <v>73</v>
          </cell>
          <cell r="F700">
            <v>6370</v>
          </cell>
          <cell r="G700">
            <v>465010</v>
          </cell>
          <cell r="H700">
            <v>1950</v>
          </cell>
          <cell r="I700">
            <v>142350</v>
          </cell>
          <cell r="J700">
            <v>4330</v>
          </cell>
          <cell r="K700">
            <v>316090</v>
          </cell>
          <cell r="L700">
            <v>90</v>
          </cell>
          <cell r="M700">
            <v>6570</v>
          </cell>
        </row>
        <row r="701">
          <cell r="A701">
            <v>699</v>
          </cell>
          <cell r="B701" t="str">
            <v xml:space="preserve">          소형고압블럭포장</v>
          </cell>
          <cell r="C701" t="str">
            <v>황 색, T=60</v>
          </cell>
          <cell r="D701" t="str">
            <v>M2</v>
          </cell>
          <cell r="E701">
            <v>96</v>
          </cell>
          <cell r="F701">
            <v>6370</v>
          </cell>
          <cell r="G701">
            <v>611520</v>
          </cell>
          <cell r="H701">
            <v>1950</v>
          </cell>
          <cell r="I701">
            <v>187200</v>
          </cell>
          <cell r="J701">
            <v>4330</v>
          </cell>
          <cell r="K701">
            <v>415680</v>
          </cell>
          <cell r="L701">
            <v>90</v>
          </cell>
          <cell r="M701">
            <v>8640</v>
          </cell>
        </row>
        <row r="702">
          <cell r="A702">
            <v>700</v>
          </cell>
          <cell r="B702" t="str">
            <v xml:space="preserve">          모래포설</v>
          </cell>
          <cell r="C702" t="str">
            <v>T=300MM</v>
          </cell>
          <cell r="D702" t="str">
            <v>M2</v>
          </cell>
          <cell r="E702">
            <v>204</v>
          </cell>
          <cell r="F702">
            <v>4620</v>
          </cell>
          <cell r="G702">
            <v>942480</v>
          </cell>
          <cell r="H702">
            <v>3460</v>
          </cell>
          <cell r="I702">
            <v>705840</v>
          </cell>
          <cell r="J702">
            <v>1070</v>
          </cell>
          <cell r="K702">
            <v>218280</v>
          </cell>
          <cell r="L702">
            <v>90</v>
          </cell>
          <cell r="M702">
            <v>18360</v>
          </cell>
        </row>
        <row r="703">
          <cell r="A703">
            <v>701</v>
          </cell>
          <cell r="B703" t="str">
            <v xml:space="preserve">          녹지경계블럭</v>
          </cell>
          <cell r="C703" t="str">
            <v>190*160*100</v>
          </cell>
          <cell r="D703" t="str">
            <v>M</v>
          </cell>
          <cell r="E703">
            <v>109</v>
          </cell>
          <cell r="F703">
            <v>8380</v>
          </cell>
          <cell r="G703">
            <v>913420</v>
          </cell>
          <cell r="H703">
            <v>1810</v>
          </cell>
          <cell r="I703">
            <v>197290</v>
          </cell>
          <cell r="J703">
            <v>6550</v>
          </cell>
          <cell r="K703">
            <v>713950</v>
          </cell>
          <cell r="L703">
            <v>20</v>
          </cell>
          <cell r="M703">
            <v>2180</v>
          </cell>
        </row>
        <row r="704">
          <cell r="A704">
            <v>702</v>
          </cell>
          <cell r="B704" t="str">
            <v xml:space="preserve">          모래막이</v>
          </cell>
          <cell r="C704" t="str">
            <v>W600, 2단</v>
          </cell>
          <cell r="D704" t="str">
            <v>M</v>
          </cell>
          <cell r="E704">
            <v>65</v>
          </cell>
          <cell r="F704">
            <v>31340</v>
          </cell>
          <cell r="G704">
            <v>2037100</v>
          </cell>
          <cell r="H704">
            <v>15570</v>
          </cell>
          <cell r="I704">
            <v>1012050</v>
          </cell>
          <cell r="J704">
            <v>15460</v>
          </cell>
          <cell r="K704">
            <v>1004900</v>
          </cell>
          <cell r="L704">
            <v>310</v>
          </cell>
          <cell r="M704">
            <v>20150</v>
          </cell>
        </row>
        <row r="705">
          <cell r="A705">
            <v>703</v>
          </cell>
          <cell r="B705" t="str">
            <v xml:space="preserve">          재료분리경계석(B형직선)</v>
          </cell>
          <cell r="C705" t="str">
            <v>120*120*1000</v>
          </cell>
          <cell r="D705" t="str">
            <v>M</v>
          </cell>
          <cell r="E705">
            <v>43</v>
          </cell>
          <cell r="F705">
            <v>28090</v>
          </cell>
          <cell r="G705">
            <v>1207870</v>
          </cell>
          <cell r="H705">
            <v>21200</v>
          </cell>
          <cell r="I705">
            <v>911600</v>
          </cell>
          <cell r="J705">
            <v>6890</v>
          </cell>
          <cell r="K705">
            <v>296270</v>
          </cell>
          <cell r="L705">
            <v>0</v>
          </cell>
          <cell r="M705">
            <v>0</v>
          </cell>
        </row>
        <row r="706">
          <cell r="A706">
            <v>704</v>
          </cell>
          <cell r="B706" t="str">
            <v xml:space="preserve">       2.5.3 상수공</v>
          </cell>
          <cell r="G706">
            <v>42210</v>
          </cell>
          <cell r="H706">
            <v>0</v>
          </cell>
          <cell r="I706">
            <v>20190</v>
          </cell>
          <cell r="J706">
            <v>0</v>
          </cell>
          <cell r="K706">
            <v>19170</v>
          </cell>
          <cell r="L706">
            <v>0</v>
          </cell>
          <cell r="M706">
            <v>2850</v>
          </cell>
        </row>
        <row r="707">
          <cell r="A707">
            <v>705</v>
          </cell>
          <cell r="B707" t="str">
            <v xml:space="preserve">          PE관접합및부설</v>
          </cell>
          <cell r="C707" t="str">
            <v>관경Φ25MM</v>
          </cell>
          <cell r="D707" t="str">
            <v>M</v>
          </cell>
          <cell r="E707">
            <v>6</v>
          </cell>
          <cell r="F707">
            <v>3940</v>
          </cell>
          <cell r="G707">
            <v>23640</v>
          </cell>
          <cell r="H707">
            <v>1810</v>
          </cell>
          <cell r="I707">
            <v>10860</v>
          </cell>
          <cell r="J707">
            <v>1750</v>
          </cell>
          <cell r="K707">
            <v>10500</v>
          </cell>
          <cell r="L707">
            <v>380</v>
          </cell>
          <cell r="M707">
            <v>2280</v>
          </cell>
        </row>
        <row r="708">
          <cell r="A708">
            <v>706</v>
          </cell>
          <cell r="B708" t="str">
            <v xml:space="preserve">          새들접합</v>
          </cell>
          <cell r="C708" t="str">
            <v>관경Φ50*25MM</v>
          </cell>
          <cell r="D708" t="str">
            <v>개소</v>
          </cell>
          <cell r="E708">
            <v>1</v>
          </cell>
          <cell r="F708">
            <v>8570</v>
          </cell>
          <cell r="G708">
            <v>8570</v>
          </cell>
          <cell r="H708">
            <v>5600</v>
          </cell>
          <cell r="I708">
            <v>5600</v>
          </cell>
          <cell r="J708">
            <v>2970</v>
          </cell>
          <cell r="K708">
            <v>2970</v>
          </cell>
          <cell r="L708">
            <v>0</v>
          </cell>
        </row>
        <row r="709">
          <cell r="A709">
            <v>707</v>
          </cell>
          <cell r="B709" t="str">
            <v xml:space="preserve">          엘보관접합및부설</v>
          </cell>
          <cell r="C709" t="str">
            <v>관경Φ25*90도</v>
          </cell>
          <cell r="D709" t="str">
            <v>개소</v>
          </cell>
          <cell r="E709">
            <v>1</v>
          </cell>
          <cell r="F709">
            <v>10000</v>
          </cell>
          <cell r="G709">
            <v>10000</v>
          </cell>
          <cell r="H709">
            <v>3730</v>
          </cell>
          <cell r="I709">
            <v>3730</v>
          </cell>
          <cell r="J709">
            <v>5700</v>
          </cell>
          <cell r="K709">
            <v>5700</v>
          </cell>
          <cell r="L709">
            <v>570</v>
          </cell>
          <cell r="M709">
            <v>570</v>
          </cell>
        </row>
        <row r="710">
          <cell r="A710">
            <v>708</v>
          </cell>
          <cell r="B710" t="str">
            <v xml:space="preserve">       2.5.4 식재공</v>
          </cell>
          <cell r="G710">
            <v>6792150</v>
          </cell>
          <cell r="H710">
            <v>0</v>
          </cell>
          <cell r="I710">
            <v>3635570</v>
          </cell>
          <cell r="J710">
            <v>0</v>
          </cell>
          <cell r="K710">
            <v>3156580</v>
          </cell>
          <cell r="L710">
            <v>0</v>
          </cell>
        </row>
        <row r="711">
          <cell r="A711">
            <v>709</v>
          </cell>
          <cell r="B711" t="str">
            <v xml:space="preserve">          해송(A형)</v>
          </cell>
          <cell r="C711" t="str">
            <v>H2.5*W0.8</v>
          </cell>
          <cell r="D711" t="str">
            <v>주</v>
          </cell>
          <cell r="E711">
            <v>26</v>
          </cell>
          <cell r="F711">
            <v>35640</v>
          </cell>
          <cell r="G711">
            <v>926640</v>
          </cell>
          <cell r="H711">
            <v>24890</v>
          </cell>
          <cell r="I711">
            <v>647140</v>
          </cell>
          <cell r="J711">
            <v>10750</v>
          </cell>
          <cell r="K711">
            <v>279500</v>
          </cell>
          <cell r="L711">
            <v>0</v>
          </cell>
        </row>
        <row r="712">
          <cell r="A712">
            <v>710</v>
          </cell>
          <cell r="B712" t="str">
            <v xml:space="preserve">          낙우송</v>
          </cell>
          <cell r="C712" t="str">
            <v>H3.5*R8</v>
          </cell>
          <cell r="D712" t="str">
            <v>주</v>
          </cell>
          <cell r="E712">
            <v>9</v>
          </cell>
          <cell r="F712">
            <v>73080</v>
          </cell>
          <cell r="G712">
            <v>657720</v>
          </cell>
          <cell r="H712">
            <v>48800</v>
          </cell>
          <cell r="I712">
            <v>439200</v>
          </cell>
          <cell r="J712">
            <v>24280</v>
          </cell>
          <cell r="K712">
            <v>218520</v>
          </cell>
          <cell r="L712">
            <v>0</v>
          </cell>
        </row>
        <row r="713">
          <cell r="A713">
            <v>711</v>
          </cell>
          <cell r="B713" t="str">
            <v xml:space="preserve">          자귀나무</v>
          </cell>
          <cell r="C713" t="str">
            <v>H2.5*R6</v>
          </cell>
          <cell r="D713" t="str">
            <v>주</v>
          </cell>
          <cell r="E713">
            <v>2</v>
          </cell>
          <cell r="F713">
            <v>49770</v>
          </cell>
          <cell r="G713">
            <v>99540</v>
          </cell>
          <cell r="H713">
            <v>34580</v>
          </cell>
          <cell r="I713">
            <v>69160</v>
          </cell>
          <cell r="J713">
            <v>15190</v>
          </cell>
          <cell r="K713">
            <v>30380</v>
          </cell>
          <cell r="L713">
            <v>0</v>
          </cell>
        </row>
        <row r="714">
          <cell r="A714">
            <v>712</v>
          </cell>
          <cell r="B714" t="str">
            <v xml:space="preserve">          왕벗나무</v>
          </cell>
          <cell r="C714" t="str">
            <v>H3.0*B6</v>
          </cell>
          <cell r="D714" t="str">
            <v>주</v>
          </cell>
          <cell r="E714">
            <v>10</v>
          </cell>
          <cell r="F714">
            <v>71340</v>
          </cell>
          <cell r="G714">
            <v>713400</v>
          </cell>
          <cell r="H714">
            <v>50350</v>
          </cell>
          <cell r="I714">
            <v>503500</v>
          </cell>
          <cell r="J714">
            <v>20990</v>
          </cell>
          <cell r="K714">
            <v>209900</v>
          </cell>
          <cell r="L714">
            <v>0</v>
          </cell>
        </row>
        <row r="715">
          <cell r="A715">
            <v>713</v>
          </cell>
          <cell r="B715" t="str">
            <v xml:space="preserve">          느릅나무(A형)</v>
          </cell>
          <cell r="C715" t="str">
            <v>H4.0*R10</v>
          </cell>
          <cell r="D715" t="str">
            <v>주</v>
          </cell>
          <cell r="E715">
            <v>2</v>
          </cell>
          <cell r="F715">
            <v>119420</v>
          </cell>
          <cell r="G715">
            <v>238840</v>
          </cell>
          <cell r="H715">
            <v>86050</v>
          </cell>
          <cell r="I715">
            <v>172100</v>
          </cell>
          <cell r="J715">
            <v>33370</v>
          </cell>
          <cell r="K715">
            <v>66740</v>
          </cell>
          <cell r="L715">
            <v>0</v>
          </cell>
        </row>
        <row r="716">
          <cell r="A716">
            <v>714</v>
          </cell>
          <cell r="B716" t="str">
            <v xml:space="preserve">          느릅나무(B형)</v>
          </cell>
          <cell r="C716" t="str">
            <v>H4.0*R10</v>
          </cell>
          <cell r="D716" t="str">
            <v>주</v>
          </cell>
          <cell r="E716">
            <v>3</v>
          </cell>
          <cell r="F716">
            <v>130180</v>
          </cell>
          <cell r="G716">
            <v>390540</v>
          </cell>
          <cell r="H716">
            <v>96810</v>
          </cell>
          <cell r="I716">
            <v>290430</v>
          </cell>
          <cell r="J716">
            <v>33370</v>
          </cell>
          <cell r="K716">
            <v>100110</v>
          </cell>
          <cell r="L716">
            <v>0</v>
          </cell>
        </row>
        <row r="717">
          <cell r="A717">
            <v>715</v>
          </cell>
          <cell r="B717" t="str">
            <v xml:space="preserve">          이팝나무</v>
          </cell>
          <cell r="C717" t="str">
            <v>H3.0*R8</v>
          </cell>
          <cell r="D717" t="str">
            <v>주</v>
          </cell>
          <cell r="E717">
            <v>3</v>
          </cell>
          <cell r="F717">
            <v>91290</v>
          </cell>
          <cell r="G717">
            <v>273870</v>
          </cell>
          <cell r="H717">
            <v>67010</v>
          </cell>
          <cell r="I717">
            <v>201030</v>
          </cell>
          <cell r="J717">
            <v>24280</v>
          </cell>
          <cell r="K717">
            <v>72840</v>
          </cell>
          <cell r="L717">
            <v>0</v>
          </cell>
        </row>
        <row r="718">
          <cell r="A718">
            <v>716</v>
          </cell>
          <cell r="B718" t="str">
            <v xml:space="preserve">          매실나무</v>
          </cell>
          <cell r="C718" t="str">
            <v>H2.5*R6</v>
          </cell>
          <cell r="D718" t="str">
            <v>주</v>
          </cell>
          <cell r="E718">
            <v>3</v>
          </cell>
          <cell r="F718">
            <v>44000</v>
          </cell>
          <cell r="G718">
            <v>132000</v>
          </cell>
          <cell r="H718">
            <v>28810</v>
          </cell>
          <cell r="I718">
            <v>86430</v>
          </cell>
          <cell r="J718">
            <v>15190</v>
          </cell>
          <cell r="K718">
            <v>45570</v>
          </cell>
          <cell r="L718">
            <v>0</v>
          </cell>
        </row>
        <row r="719">
          <cell r="A719">
            <v>717</v>
          </cell>
          <cell r="B719" t="str">
            <v xml:space="preserve">          영산홍</v>
          </cell>
          <cell r="C719" t="str">
            <v>H0.4*W0.5</v>
          </cell>
          <cell r="D719" t="str">
            <v>주</v>
          </cell>
          <cell r="E719">
            <v>30</v>
          </cell>
          <cell r="F719">
            <v>5340</v>
          </cell>
          <cell r="G719">
            <v>160200</v>
          </cell>
          <cell r="H719">
            <v>3310</v>
          </cell>
          <cell r="I719">
            <v>99300</v>
          </cell>
          <cell r="J719">
            <v>2030</v>
          </cell>
          <cell r="K719">
            <v>60900</v>
          </cell>
          <cell r="L719">
            <v>0</v>
          </cell>
        </row>
        <row r="720">
          <cell r="A720">
            <v>718</v>
          </cell>
          <cell r="B720" t="str">
            <v xml:space="preserve">          박태기나무</v>
          </cell>
          <cell r="C720" t="str">
            <v>H1.8*W0.8</v>
          </cell>
          <cell r="D720" t="str">
            <v>주</v>
          </cell>
          <cell r="E720">
            <v>8</v>
          </cell>
          <cell r="F720">
            <v>16250</v>
          </cell>
          <cell r="G720">
            <v>130000</v>
          </cell>
          <cell r="H720">
            <v>8720</v>
          </cell>
          <cell r="I720">
            <v>69760</v>
          </cell>
          <cell r="J720">
            <v>7530</v>
          </cell>
          <cell r="K720">
            <v>60240</v>
          </cell>
          <cell r="L720">
            <v>0</v>
          </cell>
        </row>
        <row r="721">
          <cell r="A721">
            <v>719</v>
          </cell>
          <cell r="B721" t="str">
            <v xml:space="preserve">          개나리</v>
          </cell>
          <cell r="C721" t="str">
            <v>H1.2*W0.6*5가지</v>
          </cell>
          <cell r="D721" t="str">
            <v>주</v>
          </cell>
          <cell r="E721">
            <v>40</v>
          </cell>
          <cell r="F721">
            <v>7330</v>
          </cell>
          <cell r="G721">
            <v>293200</v>
          </cell>
          <cell r="H721">
            <v>1530</v>
          </cell>
          <cell r="I721">
            <v>61200</v>
          </cell>
          <cell r="J721">
            <v>5800</v>
          </cell>
          <cell r="K721">
            <v>232000</v>
          </cell>
          <cell r="L721">
            <v>0</v>
          </cell>
        </row>
        <row r="722">
          <cell r="A722">
            <v>720</v>
          </cell>
          <cell r="B722" t="str">
            <v xml:space="preserve">          자산홍</v>
          </cell>
          <cell r="C722" t="str">
            <v>H0.4*W0.4</v>
          </cell>
          <cell r="D722" t="str">
            <v>주</v>
          </cell>
          <cell r="E722">
            <v>50</v>
          </cell>
          <cell r="F722">
            <v>4450</v>
          </cell>
          <cell r="G722">
            <v>222500</v>
          </cell>
          <cell r="H722">
            <v>2420</v>
          </cell>
          <cell r="I722">
            <v>121000</v>
          </cell>
          <cell r="J722">
            <v>2030</v>
          </cell>
          <cell r="K722">
            <v>101500</v>
          </cell>
          <cell r="L722">
            <v>0</v>
          </cell>
        </row>
        <row r="723">
          <cell r="A723">
            <v>721</v>
          </cell>
          <cell r="B723" t="str">
            <v xml:space="preserve">          산철쭉</v>
          </cell>
          <cell r="C723" t="str">
            <v>H0.4*W0.5</v>
          </cell>
          <cell r="D723" t="str">
            <v>주</v>
          </cell>
          <cell r="E723">
            <v>30</v>
          </cell>
          <cell r="F723">
            <v>4650</v>
          </cell>
          <cell r="G723">
            <v>139500</v>
          </cell>
          <cell r="H723">
            <v>2620</v>
          </cell>
          <cell r="I723">
            <v>78600</v>
          </cell>
          <cell r="J723">
            <v>2030</v>
          </cell>
          <cell r="K723">
            <v>60900</v>
          </cell>
          <cell r="L723">
            <v>0</v>
          </cell>
        </row>
        <row r="724">
          <cell r="A724">
            <v>722</v>
          </cell>
          <cell r="B724" t="str">
            <v xml:space="preserve">          백철쭉</v>
          </cell>
          <cell r="C724" t="str">
            <v>H0.4*W0.5</v>
          </cell>
          <cell r="D724" t="str">
            <v>주</v>
          </cell>
          <cell r="E724">
            <v>30</v>
          </cell>
          <cell r="F724">
            <v>5730</v>
          </cell>
          <cell r="G724">
            <v>171900</v>
          </cell>
          <cell r="H724">
            <v>3700</v>
          </cell>
          <cell r="I724">
            <v>111000</v>
          </cell>
          <cell r="J724">
            <v>2030</v>
          </cell>
          <cell r="K724">
            <v>60900</v>
          </cell>
          <cell r="L724">
            <v>0</v>
          </cell>
        </row>
        <row r="725">
          <cell r="A725">
            <v>723</v>
          </cell>
          <cell r="B725" t="str">
            <v xml:space="preserve">          줄  떼</v>
          </cell>
          <cell r="C725" t="str">
            <v>1/3</v>
          </cell>
          <cell r="D725" t="str">
            <v>M2</v>
          </cell>
          <cell r="E725">
            <v>587</v>
          </cell>
          <cell r="F725">
            <v>3560</v>
          </cell>
          <cell r="G725">
            <v>2089720</v>
          </cell>
          <cell r="H725">
            <v>960</v>
          </cell>
          <cell r="I725">
            <v>563520</v>
          </cell>
          <cell r="J725">
            <v>2600</v>
          </cell>
          <cell r="K725">
            <v>1526200</v>
          </cell>
          <cell r="L725">
            <v>0</v>
          </cell>
        </row>
        <row r="726">
          <cell r="A726">
            <v>724</v>
          </cell>
          <cell r="B726" t="str">
            <v xml:space="preserve">          등나무</v>
          </cell>
          <cell r="C726" t="str">
            <v>R6*L3.0</v>
          </cell>
          <cell r="D726" t="str">
            <v>주</v>
          </cell>
          <cell r="E726">
            <v>2</v>
          </cell>
          <cell r="F726">
            <v>76290</v>
          </cell>
          <cell r="G726">
            <v>152580</v>
          </cell>
          <cell r="H726">
            <v>61100</v>
          </cell>
          <cell r="I726">
            <v>122200</v>
          </cell>
          <cell r="J726">
            <v>15190</v>
          </cell>
          <cell r="K726">
            <v>30380</v>
          </cell>
          <cell r="L726">
            <v>0</v>
          </cell>
        </row>
        <row r="727">
          <cell r="A727">
            <v>725</v>
          </cell>
          <cell r="B727" t="str">
            <v xml:space="preserve">       2.5.5 시설물공</v>
          </cell>
          <cell r="G727">
            <v>35813590</v>
          </cell>
          <cell r="H727">
            <v>0</v>
          </cell>
          <cell r="I727">
            <v>31148440</v>
          </cell>
          <cell r="J727">
            <v>0</v>
          </cell>
          <cell r="K727">
            <v>4641430</v>
          </cell>
          <cell r="L727">
            <v>0</v>
          </cell>
          <cell r="M727">
            <v>23720</v>
          </cell>
        </row>
        <row r="728">
          <cell r="A728">
            <v>726</v>
          </cell>
          <cell r="B728" t="str">
            <v xml:space="preserve">          사각파고라A형</v>
          </cell>
          <cell r="C728" t="str">
            <v>7.5*4.2*H2.87</v>
          </cell>
          <cell r="D728" t="str">
            <v>개소</v>
          </cell>
          <cell r="E728">
            <v>1</v>
          </cell>
          <cell r="F728">
            <v>4792620</v>
          </cell>
          <cell r="G728">
            <v>4792620</v>
          </cell>
          <cell r="H728">
            <v>4601140</v>
          </cell>
          <cell r="I728">
            <v>4601140</v>
          </cell>
          <cell r="J728">
            <v>191450</v>
          </cell>
          <cell r="K728">
            <v>191450</v>
          </cell>
          <cell r="L728">
            <v>30</v>
          </cell>
          <cell r="M728">
            <v>30</v>
          </cell>
        </row>
        <row r="729">
          <cell r="A729">
            <v>727</v>
          </cell>
          <cell r="B729" t="str">
            <v xml:space="preserve">          등의자A형</v>
          </cell>
          <cell r="C729" t="str">
            <v>1.8*0.54*H0.83</v>
          </cell>
          <cell r="D729" t="str">
            <v>개소</v>
          </cell>
          <cell r="E729">
            <v>2</v>
          </cell>
          <cell r="F729">
            <v>257800</v>
          </cell>
          <cell r="G729">
            <v>515600</v>
          </cell>
          <cell r="H729">
            <v>239860</v>
          </cell>
          <cell r="I729">
            <v>479720</v>
          </cell>
          <cell r="J729">
            <v>17940</v>
          </cell>
          <cell r="K729">
            <v>35880</v>
          </cell>
          <cell r="L729">
            <v>0</v>
          </cell>
          <cell r="M729">
            <v>0</v>
          </cell>
        </row>
        <row r="730">
          <cell r="A730">
            <v>728</v>
          </cell>
          <cell r="B730" t="str">
            <v xml:space="preserve">          평의자A형</v>
          </cell>
          <cell r="C730" t="str">
            <v>1.8*0.41*H0.43</v>
          </cell>
          <cell r="D730" t="str">
            <v>개소</v>
          </cell>
          <cell r="E730">
            <v>6</v>
          </cell>
          <cell r="F730">
            <v>177700</v>
          </cell>
          <cell r="G730">
            <v>1066200</v>
          </cell>
          <cell r="H730">
            <v>159760</v>
          </cell>
          <cell r="I730">
            <v>958560</v>
          </cell>
          <cell r="J730">
            <v>17940</v>
          </cell>
          <cell r="K730">
            <v>107640</v>
          </cell>
          <cell r="L730">
            <v>0</v>
          </cell>
          <cell r="M730">
            <v>0</v>
          </cell>
        </row>
        <row r="731">
          <cell r="A731">
            <v>729</v>
          </cell>
          <cell r="B731" t="str">
            <v xml:space="preserve">          사각의자</v>
          </cell>
          <cell r="C731" t="str">
            <v>1.8*1.8*H0.4</v>
          </cell>
          <cell r="D731" t="str">
            <v>개소</v>
          </cell>
          <cell r="E731">
            <v>3</v>
          </cell>
          <cell r="F731">
            <v>744800</v>
          </cell>
          <cell r="G731">
            <v>2234400</v>
          </cell>
          <cell r="H731">
            <v>702290</v>
          </cell>
          <cell r="I731">
            <v>2106870</v>
          </cell>
          <cell r="J731">
            <v>42490</v>
          </cell>
          <cell r="K731">
            <v>127470</v>
          </cell>
          <cell r="L731">
            <v>20</v>
          </cell>
          <cell r="M731">
            <v>60</v>
          </cell>
        </row>
        <row r="732">
          <cell r="A732">
            <v>730</v>
          </cell>
          <cell r="B732" t="str">
            <v xml:space="preserve">          좌대벽A형</v>
          </cell>
          <cell r="C732" t="str">
            <v>W0.4*H0.4</v>
          </cell>
          <cell r="D732" t="str">
            <v>M</v>
          </cell>
          <cell r="E732">
            <v>17</v>
          </cell>
          <cell r="F732">
            <v>108270</v>
          </cell>
          <cell r="G732">
            <v>1840590</v>
          </cell>
          <cell r="H732">
            <v>18630</v>
          </cell>
          <cell r="I732">
            <v>316710</v>
          </cell>
          <cell r="J732">
            <v>89080</v>
          </cell>
          <cell r="K732">
            <v>1514360</v>
          </cell>
          <cell r="L732">
            <v>560</v>
          </cell>
          <cell r="M732">
            <v>9520</v>
          </cell>
        </row>
        <row r="733">
          <cell r="A733">
            <v>731</v>
          </cell>
          <cell r="B733" t="str">
            <v xml:space="preserve">          조합놀이대C형</v>
          </cell>
          <cell r="C733" t="str">
            <v>5.55*6.6*H4.1</v>
          </cell>
          <cell r="D733" t="str">
            <v>개</v>
          </cell>
          <cell r="E733">
            <v>1</v>
          </cell>
          <cell r="F733">
            <v>6885760</v>
          </cell>
          <cell r="G733">
            <v>6885760</v>
          </cell>
          <cell r="H733">
            <v>6541100</v>
          </cell>
          <cell r="I733">
            <v>6541100</v>
          </cell>
          <cell r="J733">
            <v>344580</v>
          </cell>
          <cell r="K733">
            <v>344580</v>
          </cell>
          <cell r="L733">
            <v>80</v>
          </cell>
          <cell r="M733">
            <v>80</v>
          </cell>
        </row>
        <row r="734">
          <cell r="A734">
            <v>732</v>
          </cell>
          <cell r="B734" t="str">
            <v xml:space="preserve">          흔들놀이기A형</v>
          </cell>
          <cell r="C734" t="str">
            <v>0.685*0.6*H1.0</v>
          </cell>
          <cell r="D734" t="str">
            <v>개</v>
          </cell>
          <cell r="E734">
            <v>1</v>
          </cell>
          <cell r="F734">
            <v>768840</v>
          </cell>
          <cell r="G734">
            <v>768840</v>
          </cell>
          <cell r="H734">
            <v>761520</v>
          </cell>
          <cell r="I734">
            <v>761520</v>
          </cell>
          <cell r="J734">
            <v>7320</v>
          </cell>
          <cell r="K734">
            <v>7320</v>
          </cell>
          <cell r="L734">
            <v>0</v>
          </cell>
          <cell r="M734">
            <v>0</v>
          </cell>
        </row>
        <row r="735">
          <cell r="A735">
            <v>733</v>
          </cell>
          <cell r="B735" t="str">
            <v xml:space="preserve">          흔들놀이기B형</v>
          </cell>
          <cell r="C735" t="str">
            <v>0.685*0.6*H0.83</v>
          </cell>
          <cell r="D735" t="str">
            <v>개</v>
          </cell>
          <cell r="E735">
            <v>1</v>
          </cell>
          <cell r="F735">
            <v>768840</v>
          </cell>
          <cell r="G735">
            <v>768840</v>
          </cell>
          <cell r="H735">
            <v>761520</v>
          </cell>
          <cell r="I735">
            <v>761520</v>
          </cell>
          <cell r="J735">
            <v>7320</v>
          </cell>
          <cell r="K735">
            <v>7320</v>
          </cell>
          <cell r="L735">
            <v>0</v>
          </cell>
          <cell r="M735">
            <v>0</v>
          </cell>
        </row>
        <row r="736">
          <cell r="A736">
            <v>734</v>
          </cell>
          <cell r="B736" t="str">
            <v xml:space="preserve">          흔들놀이기C형</v>
          </cell>
          <cell r="C736" t="str">
            <v>0.63*0.6*H1.00</v>
          </cell>
          <cell r="D736" t="str">
            <v>개</v>
          </cell>
          <cell r="E736">
            <v>1</v>
          </cell>
          <cell r="F736">
            <v>768840</v>
          </cell>
          <cell r="G736">
            <v>768840</v>
          </cell>
          <cell r="H736">
            <v>761520</v>
          </cell>
          <cell r="I736">
            <v>761520</v>
          </cell>
          <cell r="J736">
            <v>7320</v>
          </cell>
          <cell r="K736">
            <v>7320</v>
          </cell>
          <cell r="L736">
            <v>0</v>
          </cell>
          <cell r="M736">
            <v>0</v>
          </cell>
        </row>
        <row r="737">
          <cell r="A737">
            <v>735</v>
          </cell>
          <cell r="B737" t="str">
            <v xml:space="preserve">          바둑, 장기판</v>
          </cell>
          <cell r="C737" t="str">
            <v>1.60*1.60*H0.63</v>
          </cell>
          <cell r="D737" t="str">
            <v>개</v>
          </cell>
          <cell r="E737">
            <v>3</v>
          </cell>
          <cell r="F737">
            <v>536520</v>
          </cell>
          <cell r="G737">
            <v>1609560</v>
          </cell>
          <cell r="H737">
            <v>166780</v>
          </cell>
          <cell r="I737">
            <v>500340</v>
          </cell>
          <cell r="J737">
            <v>369240</v>
          </cell>
          <cell r="K737">
            <v>1107720</v>
          </cell>
          <cell r="L737">
            <v>500</v>
          </cell>
          <cell r="M737">
            <v>1500</v>
          </cell>
        </row>
        <row r="738">
          <cell r="A738">
            <v>736</v>
          </cell>
          <cell r="B738" t="str">
            <v xml:space="preserve">          방위표A형</v>
          </cell>
          <cell r="C738" t="str">
            <v>Φ10.000</v>
          </cell>
          <cell r="D738" t="str">
            <v>개</v>
          </cell>
          <cell r="E738">
            <v>1</v>
          </cell>
          <cell r="F738">
            <v>6451320</v>
          </cell>
          <cell r="G738">
            <v>6451320</v>
          </cell>
          <cell r="H738">
            <v>5919710</v>
          </cell>
          <cell r="I738">
            <v>5919710</v>
          </cell>
          <cell r="J738">
            <v>519560</v>
          </cell>
          <cell r="K738">
            <v>519560</v>
          </cell>
          <cell r="L738">
            <v>12050</v>
          </cell>
          <cell r="M738">
            <v>12050</v>
          </cell>
        </row>
        <row r="739">
          <cell r="A739">
            <v>737</v>
          </cell>
          <cell r="B739" t="str">
            <v xml:space="preserve">          음수대C형</v>
          </cell>
          <cell r="C739" t="str">
            <v>1.115*0.64</v>
          </cell>
          <cell r="D739" t="str">
            <v>개</v>
          </cell>
          <cell r="E739">
            <v>1</v>
          </cell>
          <cell r="F739">
            <v>736690</v>
          </cell>
          <cell r="G739">
            <v>736690</v>
          </cell>
          <cell r="H739">
            <v>688710</v>
          </cell>
          <cell r="I739">
            <v>688710</v>
          </cell>
          <cell r="J739">
            <v>47860</v>
          </cell>
          <cell r="K739">
            <v>47860</v>
          </cell>
          <cell r="L739">
            <v>120</v>
          </cell>
          <cell r="M739">
            <v>120</v>
          </cell>
        </row>
        <row r="740">
          <cell r="A740">
            <v>738</v>
          </cell>
          <cell r="B740" t="str">
            <v xml:space="preserve">          볼라드A형</v>
          </cell>
          <cell r="C740" t="str">
            <v>Φ0.35*H0.4</v>
          </cell>
          <cell r="D740" t="str">
            <v>개</v>
          </cell>
          <cell r="E740">
            <v>17</v>
          </cell>
          <cell r="F740">
            <v>148830</v>
          </cell>
          <cell r="G740">
            <v>2530110</v>
          </cell>
          <cell r="H740">
            <v>138520</v>
          </cell>
          <cell r="I740">
            <v>2354840</v>
          </cell>
          <cell r="J740">
            <v>10310</v>
          </cell>
          <cell r="K740">
            <v>175270</v>
          </cell>
          <cell r="L740">
            <v>0</v>
          </cell>
          <cell r="M740">
            <v>0</v>
          </cell>
        </row>
        <row r="741">
          <cell r="A741">
            <v>739</v>
          </cell>
          <cell r="B741" t="str">
            <v xml:space="preserve">          울타리B형</v>
          </cell>
          <cell r="C741" t="str">
            <v>H1.05</v>
          </cell>
          <cell r="D741" t="str">
            <v>경간</v>
          </cell>
          <cell r="E741">
            <v>49</v>
          </cell>
          <cell r="F741">
            <v>96600</v>
          </cell>
          <cell r="G741">
            <v>4733400</v>
          </cell>
          <cell r="H741">
            <v>89230</v>
          </cell>
          <cell r="I741">
            <v>4372270</v>
          </cell>
          <cell r="J741">
            <v>7370</v>
          </cell>
          <cell r="K741">
            <v>361130</v>
          </cell>
          <cell r="L741">
            <v>0</v>
          </cell>
          <cell r="M741">
            <v>0</v>
          </cell>
        </row>
        <row r="742">
          <cell r="A742">
            <v>740</v>
          </cell>
          <cell r="B742" t="str">
            <v xml:space="preserve">          수목보호대</v>
          </cell>
          <cell r="C742" t="str">
            <v>1.2*1.2</v>
          </cell>
          <cell r="D742" t="str">
            <v>개소</v>
          </cell>
          <cell r="E742">
            <v>3</v>
          </cell>
          <cell r="F742">
            <v>36940</v>
          </cell>
          <cell r="G742">
            <v>110820</v>
          </cell>
          <cell r="H742">
            <v>7970</v>
          </cell>
          <cell r="I742">
            <v>23910</v>
          </cell>
          <cell r="J742">
            <v>28850</v>
          </cell>
          <cell r="K742">
            <v>86550</v>
          </cell>
          <cell r="L742">
            <v>120</v>
          </cell>
          <cell r="M742">
            <v>360</v>
          </cell>
        </row>
        <row r="743">
          <cell r="A743">
            <v>741</v>
          </cell>
          <cell r="B743" t="str">
            <v xml:space="preserve">       2.5.6 유지관리공</v>
          </cell>
          <cell r="G743">
            <v>451570</v>
          </cell>
          <cell r="H743">
            <v>0</v>
          </cell>
          <cell r="I743">
            <v>14090</v>
          </cell>
          <cell r="J743">
            <v>0</v>
          </cell>
          <cell r="K743">
            <v>437480</v>
          </cell>
          <cell r="L743">
            <v>0</v>
          </cell>
          <cell r="M743">
            <v>0</v>
          </cell>
        </row>
        <row r="744">
          <cell r="A744">
            <v>742</v>
          </cell>
          <cell r="B744" t="str">
            <v xml:space="preserve">          잔디시비</v>
          </cell>
          <cell r="C744" t="str">
            <v>1회</v>
          </cell>
          <cell r="D744" t="str">
            <v>M2</v>
          </cell>
          <cell r="E744">
            <v>1175</v>
          </cell>
          <cell r="F744">
            <v>20</v>
          </cell>
          <cell r="G744">
            <v>23500</v>
          </cell>
          <cell r="H744">
            <v>10</v>
          </cell>
          <cell r="I744">
            <v>11750</v>
          </cell>
          <cell r="J744">
            <v>10</v>
          </cell>
          <cell r="K744">
            <v>11750</v>
          </cell>
          <cell r="L744">
            <v>0</v>
          </cell>
          <cell r="M744">
            <v>0</v>
          </cell>
        </row>
        <row r="745">
          <cell r="A745">
            <v>743</v>
          </cell>
          <cell r="B745" t="str">
            <v xml:space="preserve">          잔디제초</v>
          </cell>
          <cell r="C745" t="str">
            <v>1회</v>
          </cell>
          <cell r="D745" t="str">
            <v>M2</v>
          </cell>
          <cell r="E745">
            <v>2350</v>
          </cell>
          <cell r="F745">
            <v>130</v>
          </cell>
          <cell r="G745">
            <v>305500</v>
          </cell>
          <cell r="H745">
            <v>0</v>
          </cell>
          <cell r="J745">
            <v>130</v>
          </cell>
          <cell r="K745">
            <v>305500</v>
          </cell>
          <cell r="L745">
            <v>0</v>
          </cell>
        </row>
        <row r="746">
          <cell r="A746">
            <v>744</v>
          </cell>
          <cell r="B746" t="str">
            <v xml:space="preserve">          잔디깍기</v>
          </cell>
          <cell r="C746" t="str">
            <v>1회</v>
          </cell>
          <cell r="D746" t="str">
            <v>M2</v>
          </cell>
          <cell r="E746">
            <v>2350</v>
          </cell>
          <cell r="F746">
            <v>50</v>
          </cell>
          <cell r="G746">
            <v>117500</v>
          </cell>
          <cell r="H746">
            <v>0</v>
          </cell>
          <cell r="J746">
            <v>50</v>
          </cell>
          <cell r="K746">
            <v>117500</v>
          </cell>
          <cell r="L746">
            <v>0</v>
          </cell>
          <cell r="M746">
            <v>0</v>
          </cell>
        </row>
        <row r="747">
          <cell r="A747">
            <v>745</v>
          </cell>
          <cell r="B747" t="str">
            <v xml:space="preserve">          병충해방제</v>
          </cell>
          <cell r="C747" t="str">
            <v>1회</v>
          </cell>
          <cell r="D747" t="str">
            <v>주</v>
          </cell>
          <cell r="E747">
            <v>6</v>
          </cell>
          <cell r="F747">
            <v>330</v>
          </cell>
          <cell r="G747">
            <v>1980</v>
          </cell>
          <cell r="H747">
            <v>20</v>
          </cell>
          <cell r="I747">
            <v>120</v>
          </cell>
          <cell r="J747">
            <v>310</v>
          </cell>
          <cell r="K747">
            <v>1860</v>
          </cell>
          <cell r="L747">
            <v>0</v>
          </cell>
        </row>
        <row r="748">
          <cell r="A748">
            <v>746</v>
          </cell>
          <cell r="B748" t="str">
            <v xml:space="preserve">          관수</v>
          </cell>
          <cell r="C748" t="str">
            <v>1회</v>
          </cell>
          <cell r="D748" t="str">
            <v>주</v>
          </cell>
          <cell r="E748">
            <v>18</v>
          </cell>
          <cell r="F748">
            <v>60</v>
          </cell>
          <cell r="G748">
            <v>1080</v>
          </cell>
          <cell r="H748">
            <v>20</v>
          </cell>
          <cell r="I748">
            <v>360</v>
          </cell>
          <cell r="J748">
            <v>40</v>
          </cell>
          <cell r="K748">
            <v>720</v>
          </cell>
          <cell r="L748">
            <v>0</v>
          </cell>
          <cell r="M748">
            <v>0</v>
          </cell>
        </row>
        <row r="749">
          <cell r="A749">
            <v>747</v>
          </cell>
          <cell r="B749" t="str">
            <v xml:space="preserve">          지주목관리</v>
          </cell>
          <cell r="C749" t="str">
            <v>재결속(1회/2년)</v>
          </cell>
          <cell r="D749" t="str">
            <v>주</v>
          </cell>
          <cell r="E749">
            <v>3</v>
          </cell>
          <cell r="F749">
            <v>670</v>
          </cell>
          <cell r="G749">
            <v>2010</v>
          </cell>
          <cell r="H749">
            <v>620</v>
          </cell>
          <cell r="I749">
            <v>1860</v>
          </cell>
          <cell r="J749">
            <v>50</v>
          </cell>
          <cell r="K749">
            <v>150</v>
          </cell>
          <cell r="L749">
            <v>0</v>
          </cell>
        </row>
        <row r="750">
          <cell r="A750">
            <v>748</v>
          </cell>
          <cell r="B750" t="str">
            <v xml:space="preserve">      2.6 11호어린이공원</v>
          </cell>
          <cell r="G750">
            <v>52697170</v>
          </cell>
          <cell r="H750">
            <v>0</v>
          </cell>
          <cell r="I750">
            <v>37240330</v>
          </cell>
          <cell r="J750">
            <v>0</v>
          </cell>
          <cell r="K750">
            <v>15166480</v>
          </cell>
          <cell r="L750">
            <v>0</v>
          </cell>
          <cell r="M750">
            <v>290360</v>
          </cell>
        </row>
        <row r="751">
          <cell r="A751">
            <v>749</v>
          </cell>
          <cell r="B751" t="str">
            <v xml:space="preserve">       2.6.1 배수공</v>
          </cell>
          <cell r="G751">
            <v>6106580</v>
          </cell>
          <cell r="H751">
            <v>0</v>
          </cell>
          <cell r="I751">
            <v>2976340</v>
          </cell>
          <cell r="J751">
            <v>0</v>
          </cell>
          <cell r="K751">
            <v>2960250</v>
          </cell>
          <cell r="L751">
            <v>0</v>
          </cell>
          <cell r="M751">
            <v>169990</v>
          </cell>
        </row>
        <row r="752">
          <cell r="A752">
            <v>750</v>
          </cell>
          <cell r="B752" t="str">
            <v xml:space="preserve">          집수정</v>
          </cell>
          <cell r="C752" t="str">
            <v>700M/M*700</v>
          </cell>
          <cell r="D752" t="str">
            <v>개소</v>
          </cell>
          <cell r="E752">
            <v>6</v>
          </cell>
          <cell r="F752">
            <v>339640</v>
          </cell>
          <cell r="G752">
            <v>2037840</v>
          </cell>
          <cell r="H752">
            <v>198130</v>
          </cell>
          <cell r="I752">
            <v>1188780</v>
          </cell>
          <cell r="J752">
            <v>141490</v>
          </cell>
          <cell r="K752">
            <v>848940</v>
          </cell>
          <cell r="L752">
            <v>20</v>
          </cell>
          <cell r="M752">
            <v>120</v>
          </cell>
        </row>
        <row r="753">
          <cell r="A753">
            <v>751</v>
          </cell>
          <cell r="B753" t="str">
            <v xml:space="preserve">          흄관부설 및 접합 : 인력</v>
          </cell>
          <cell r="C753" t="str">
            <v>Φ300M/M, 소켓식</v>
          </cell>
          <cell r="D753" t="str">
            <v>M</v>
          </cell>
          <cell r="E753">
            <v>77</v>
          </cell>
          <cell r="F753">
            <v>35750</v>
          </cell>
          <cell r="G753">
            <v>2752750</v>
          </cell>
          <cell r="H753">
            <v>8760</v>
          </cell>
          <cell r="I753">
            <v>674520</v>
          </cell>
          <cell r="J753">
            <v>25570</v>
          </cell>
          <cell r="K753">
            <v>1968890</v>
          </cell>
          <cell r="L753">
            <v>1420</v>
          </cell>
          <cell r="M753">
            <v>109340</v>
          </cell>
        </row>
        <row r="754">
          <cell r="A754">
            <v>752</v>
          </cell>
          <cell r="B754" t="str">
            <v xml:space="preserve">          맹암거(간선)</v>
          </cell>
          <cell r="C754" t="str">
            <v>Φ200</v>
          </cell>
          <cell r="D754" t="str">
            <v>M</v>
          </cell>
          <cell r="E754">
            <v>25</v>
          </cell>
          <cell r="F754">
            <v>23800</v>
          </cell>
          <cell r="G754">
            <v>595000</v>
          </cell>
          <cell r="H754">
            <v>22750</v>
          </cell>
          <cell r="I754">
            <v>568750</v>
          </cell>
          <cell r="J754">
            <v>880</v>
          </cell>
          <cell r="K754">
            <v>22000</v>
          </cell>
          <cell r="L754">
            <v>170</v>
          </cell>
          <cell r="M754">
            <v>4250</v>
          </cell>
        </row>
        <row r="755">
          <cell r="A755">
            <v>753</v>
          </cell>
          <cell r="B755" t="str">
            <v xml:space="preserve">          맹암거(지선)</v>
          </cell>
          <cell r="C755" t="str">
            <v>Φ150</v>
          </cell>
          <cell r="D755" t="str">
            <v>M</v>
          </cell>
          <cell r="E755">
            <v>37</v>
          </cell>
          <cell r="F755">
            <v>14970</v>
          </cell>
          <cell r="G755">
            <v>553890</v>
          </cell>
          <cell r="H755">
            <v>14170</v>
          </cell>
          <cell r="I755">
            <v>524290</v>
          </cell>
          <cell r="J755">
            <v>690</v>
          </cell>
          <cell r="K755">
            <v>25530</v>
          </cell>
          <cell r="L755">
            <v>110</v>
          </cell>
          <cell r="M755">
            <v>4070</v>
          </cell>
        </row>
        <row r="756">
          <cell r="A756">
            <v>754</v>
          </cell>
          <cell r="B756" t="str">
            <v xml:space="preserve">          퇴수관(PVC)</v>
          </cell>
          <cell r="C756" t="str">
            <v>Φ100</v>
          </cell>
          <cell r="D756" t="str">
            <v>M</v>
          </cell>
          <cell r="E756">
            <v>8</v>
          </cell>
          <cell r="F756">
            <v>2600</v>
          </cell>
          <cell r="G756">
            <v>20800</v>
          </cell>
          <cell r="H756">
            <v>1730</v>
          </cell>
          <cell r="I756">
            <v>13840</v>
          </cell>
          <cell r="J756">
            <v>600</v>
          </cell>
          <cell r="K756">
            <v>4800</v>
          </cell>
          <cell r="L756">
            <v>270</v>
          </cell>
          <cell r="M756">
            <v>2160</v>
          </cell>
        </row>
        <row r="757">
          <cell r="A757">
            <v>755</v>
          </cell>
          <cell r="B757" t="str">
            <v xml:space="preserve">          하수관로CCTV조사공</v>
          </cell>
          <cell r="C757" t="str">
            <v>신설</v>
          </cell>
          <cell r="D757" t="str">
            <v>M</v>
          </cell>
          <cell r="E757">
            <v>77</v>
          </cell>
          <cell r="F757">
            <v>1900</v>
          </cell>
          <cell r="G757">
            <v>146300</v>
          </cell>
          <cell r="H757">
            <v>80</v>
          </cell>
          <cell r="I757">
            <v>6160</v>
          </cell>
          <cell r="J757">
            <v>1170</v>
          </cell>
          <cell r="K757">
            <v>90090</v>
          </cell>
          <cell r="L757">
            <v>650</v>
          </cell>
          <cell r="M757">
            <v>50050</v>
          </cell>
        </row>
        <row r="758">
          <cell r="A758">
            <v>756</v>
          </cell>
          <cell r="B758" t="str">
            <v xml:space="preserve">       2.6.2 포장공</v>
          </cell>
          <cell r="G758">
            <v>11599590</v>
          </cell>
          <cell r="H758">
            <v>0</v>
          </cell>
          <cell r="I758">
            <v>5694720</v>
          </cell>
          <cell r="J758">
            <v>0</v>
          </cell>
          <cell r="K758">
            <v>5790480</v>
          </cell>
          <cell r="L758">
            <v>0</v>
          </cell>
          <cell r="M758">
            <v>114390</v>
          </cell>
        </row>
        <row r="759">
          <cell r="A759">
            <v>757</v>
          </cell>
          <cell r="B759" t="str">
            <v xml:space="preserve">          소형고압블럭포장</v>
          </cell>
          <cell r="C759" t="str">
            <v>회 색, T=60</v>
          </cell>
          <cell r="D759" t="str">
            <v>M2</v>
          </cell>
          <cell r="E759">
            <v>446</v>
          </cell>
          <cell r="F759">
            <v>6370</v>
          </cell>
          <cell r="G759">
            <v>2841020</v>
          </cell>
          <cell r="H759">
            <v>1950</v>
          </cell>
          <cell r="I759">
            <v>869700</v>
          </cell>
          <cell r="J759">
            <v>4330</v>
          </cell>
          <cell r="K759">
            <v>1931180</v>
          </cell>
          <cell r="L759">
            <v>90</v>
          </cell>
          <cell r="M759">
            <v>40140</v>
          </cell>
        </row>
        <row r="760">
          <cell r="A760">
            <v>758</v>
          </cell>
          <cell r="B760" t="str">
            <v xml:space="preserve">          소형고압블럭포장</v>
          </cell>
          <cell r="C760" t="str">
            <v>적 색, T=60</v>
          </cell>
          <cell r="D760" t="str">
            <v>M2</v>
          </cell>
          <cell r="E760">
            <v>164</v>
          </cell>
          <cell r="F760">
            <v>6370</v>
          </cell>
          <cell r="G760">
            <v>1044680</v>
          </cell>
          <cell r="H760">
            <v>1950</v>
          </cell>
          <cell r="I760">
            <v>319800</v>
          </cell>
          <cell r="J760">
            <v>4330</v>
          </cell>
          <cell r="K760">
            <v>710120</v>
          </cell>
          <cell r="L760">
            <v>90</v>
          </cell>
          <cell r="M760">
            <v>14760</v>
          </cell>
        </row>
        <row r="761">
          <cell r="A761">
            <v>759</v>
          </cell>
          <cell r="B761" t="str">
            <v xml:space="preserve">          소형고압블럭포장</v>
          </cell>
          <cell r="C761" t="str">
            <v>청 색, T=60</v>
          </cell>
          <cell r="D761" t="str">
            <v>M2</v>
          </cell>
          <cell r="E761">
            <v>108</v>
          </cell>
          <cell r="F761">
            <v>6370</v>
          </cell>
          <cell r="G761">
            <v>687960</v>
          </cell>
          <cell r="H761">
            <v>1950</v>
          </cell>
          <cell r="I761">
            <v>210600</v>
          </cell>
          <cell r="J761">
            <v>4330</v>
          </cell>
          <cell r="K761">
            <v>467640</v>
          </cell>
          <cell r="L761">
            <v>90</v>
          </cell>
          <cell r="M761">
            <v>9720</v>
          </cell>
        </row>
        <row r="762">
          <cell r="A762">
            <v>760</v>
          </cell>
          <cell r="B762" t="str">
            <v xml:space="preserve">          철평석포장(B형)</v>
          </cell>
          <cell r="C762" t="str">
            <v>T=50MM</v>
          </cell>
          <cell r="D762" t="str">
            <v>M2</v>
          </cell>
          <cell r="E762">
            <v>32</v>
          </cell>
          <cell r="F762">
            <v>55330</v>
          </cell>
          <cell r="G762">
            <v>1770560</v>
          </cell>
          <cell r="H762">
            <v>47180</v>
          </cell>
          <cell r="I762">
            <v>1509760</v>
          </cell>
          <cell r="J762">
            <v>7900</v>
          </cell>
          <cell r="K762">
            <v>252800</v>
          </cell>
          <cell r="L762">
            <v>250</v>
          </cell>
          <cell r="M762">
            <v>8000</v>
          </cell>
        </row>
        <row r="763">
          <cell r="A763">
            <v>761</v>
          </cell>
          <cell r="B763" t="str">
            <v xml:space="preserve">          모래포설</v>
          </cell>
          <cell r="C763" t="str">
            <v>T=300MM</v>
          </cell>
          <cell r="D763" t="str">
            <v>M2</v>
          </cell>
          <cell r="E763">
            <v>196</v>
          </cell>
          <cell r="F763">
            <v>4620</v>
          </cell>
          <cell r="G763">
            <v>905520</v>
          </cell>
          <cell r="H763">
            <v>3460</v>
          </cell>
          <cell r="I763">
            <v>678160</v>
          </cell>
          <cell r="J763">
            <v>1070</v>
          </cell>
          <cell r="K763">
            <v>209720</v>
          </cell>
          <cell r="L763">
            <v>90</v>
          </cell>
          <cell r="M763">
            <v>17640</v>
          </cell>
        </row>
        <row r="764">
          <cell r="A764">
            <v>762</v>
          </cell>
          <cell r="B764" t="str">
            <v xml:space="preserve">          녹지경계블럭</v>
          </cell>
          <cell r="C764" t="str">
            <v>190*160*100</v>
          </cell>
          <cell r="D764" t="str">
            <v>M</v>
          </cell>
          <cell r="E764">
            <v>137</v>
          </cell>
          <cell r="F764">
            <v>8380</v>
          </cell>
          <cell r="G764">
            <v>1148060</v>
          </cell>
          <cell r="H764">
            <v>1810</v>
          </cell>
          <cell r="I764">
            <v>247970</v>
          </cell>
          <cell r="J764">
            <v>6550</v>
          </cell>
          <cell r="K764">
            <v>897350</v>
          </cell>
          <cell r="L764">
            <v>20</v>
          </cell>
          <cell r="M764">
            <v>2740</v>
          </cell>
        </row>
        <row r="765">
          <cell r="A765">
            <v>763</v>
          </cell>
          <cell r="B765" t="str">
            <v xml:space="preserve">          모래막이</v>
          </cell>
          <cell r="C765" t="str">
            <v>W600, 2단</v>
          </cell>
          <cell r="D765" t="str">
            <v>M</v>
          </cell>
          <cell r="E765">
            <v>69</v>
          </cell>
          <cell r="F765">
            <v>31340</v>
          </cell>
          <cell r="G765">
            <v>2162460</v>
          </cell>
          <cell r="H765">
            <v>15570</v>
          </cell>
          <cell r="I765">
            <v>1074330</v>
          </cell>
          <cell r="J765">
            <v>15460</v>
          </cell>
          <cell r="K765">
            <v>1066740</v>
          </cell>
          <cell r="L765">
            <v>310</v>
          </cell>
          <cell r="M765">
            <v>21390</v>
          </cell>
        </row>
        <row r="766">
          <cell r="A766">
            <v>764</v>
          </cell>
          <cell r="B766" t="str">
            <v xml:space="preserve">          재료분리경계석(B형직선)</v>
          </cell>
          <cell r="C766" t="str">
            <v>120*120*1000</v>
          </cell>
          <cell r="D766" t="str">
            <v>M</v>
          </cell>
          <cell r="E766">
            <v>37</v>
          </cell>
          <cell r="F766">
            <v>28090</v>
          </cell>
          <cell r="G766">
            <v>1039330</v>
          </cell>
          <cell r="H766">
            <v>21200</v>
          </cell>
          <cell r="I766">
            <v>784400</v>
          </cell>
          <cell r="J766">
            <v>6890</v>
          </cell>
          <cell r="K766">
            <v>254930</v>
          </cell>
          <cell r="L766">
            <v>0</v>
          </cell>
          <cell r="M766">
            <v>0</v>
          </cell>
        </row>
        <row r="767">
          <cell r="A767">
            <v>765</v>
          </cell>
          <cell r="B767" t="str">
            <v xml:space="preserve">       2.6.3 상수공</v>
          </cell>
          <cell r="G767">
            <v>61910</v>
          </cell>
          <cell r="H767">
            <v>0</v>
          </cell>
          <cell r="I767">
            <v>29240</v>
          </cell>
          <cell r="J767">
            <v>0</v>
          </cell>
          <cell r="K767">
            <v>27920</v>
          </cell>
          <cell r="L767">
            <v>0</v>
          </cell>
          <cell r="M767">
            <v>4750</v>
          </cell>
        </row>
        <row r="768">
          <cell r="A768">
            <v>766</v>
          </cell>
          <cell r="B768" t="str">
            <v xml:space="preserve">          PE관접합및부설</v>
          </cell>
          <cell r="C768" t="str">
            <v>관경Φ25MM</v>
          </cell>
          <cell r="D768" t="str">
            <v>M</v>
          </cell>
          <cell r="E768">
            <v>11</v>
          </cell>
          <cell r="F768">
            <v>3940</v>
          </cell>
          <cell r="G768">
            <v>43340</v>
          </cell>
          <cell r="H768">
            <v>1810</v>
          </cell>
          <cell r="I768">
            <v>19910</v>
          </cell>
          <cell r="J768">
            <v>1750</v>
          </cell>
          <cell r="K768">
            <v>19250</v>
          </cell>
          <cell r="L768">
            <v>380</v>
          </cell>
          <cell r="M768">
            <v>4180</v>
          </cell>
        </row>
        <row r="769">
          <cell r="A769">
            <v>767</v>
          </cell>
          <cell r="B769" t="str">
            <v xml:space="preserve">          새들접합</v>
          </cell>
          <cell r="C769" t="str">
            <v>관경Φ50*25MM</v>
          </cell>
          <cell r="D769" t="str">
            <v>개소</v>
          </cell>
          <cell r="E769">
            <v>1</v>
          </cell>
          <cell r="F769">
            <v>8570</v>
          </cell>
          <cell r="G769">
            <v>8570</v>
          </cell>
          <cell r="H769">
            <v>5600</v>
          </cell>
          <cell r="I769">
            <v>5600</v>
          </cell>
          <cell r="J769">
            <v>2970</v>
          </cell>
          <cell r="K769">
            <v>2970</v>
          </cell>
          <cell r="L769">
            <v>0</v>
          </cell>
        </row>
        <row r="770">
          <cell r="A770">
            <v>768</v>
          </cell>
          <cell r="B770" t="str">
            <v xml:space="preserve">          엘보관접합및부설</v>
          </cell>
          <cell r="C770" t="str">
            <v>관경Φ25*90도</v>
          </cell>
          <cell r="D770" t="str">
            <v>개소</v>
          </cell>
          <cell r="E770">
            <v>1</v>
          </cell>
          <cell r="F770">
            <v>10000</v>
          </cell>
          <cell r="G770">
            <v>10000</v>
          </cell>
          <cell r="H770">
            <v>3730</v>
          </cell>
          <cell r="I770">
            <v>3730</v>
          </cell>
          <cell r="J770">
            <v>5700</v>
          </cell>
          <cell r="K770">
            <v>5700</v>
          </cell>
          <cell r="L770">
            <v>570</v>
          </cell>
          <cell r="M770">
            <v>570</v>
          </cell>
        </row>
        <row r="771">
          <cell r="A771">
            <v>769</v>
          </cell>
          <cell r="B771" t="str">
            <v xml:space="preserve">       2.6.4 식재공</v>
          </cell>
          <cell r="G771">
            <v>7683610</v>
          </cell>
          <cell r="H771">
            <v>0</v>
          </cell>
          <cell r="I771">
            <v>4003670</v>
          </cell>
          <cell r="J771">
            <v>0</v>
          </cell>
          <cell r="K771">
            <v>3679940</v>
          </cell>
          <cell r="L771">
            <v>0</v>
          </cell>
        </row>
        <row r="772">
          <cell r="A772">
            <v>770</v>
          </cell>
          <cell r="B772" t="str">
            <v xml:space="preserve">          해송(A형)</v>
          </cell>
          <cell r="C772" t="str">
            <v>H2.5*W0.8</v>
          </cell>
          <cell r="D772" t="str">
            <v>주</v>
          </cell>
          <cell r="E772">
            <v>31</v>
          </cell>
          <cell r="F772">
            <v>35640</v>
          </cell>
          <cell r="G772">
            <v>1104840</v>
          </cell>
          <cell r="H772">
            <v>24890</v>
          </cell>
          <cell r="I772">
            <v>771590</v>
          </cell>
          <cell r="J772">
            <v>10750</v>
          </cell>
          <cell r="K772">
            <v>333250</v>
          </cell>
          <cell r="L772">
            <v>0</v>
          </cell>
        </row>
        <row r="773">
          <cell r="A773">
            <v>771</v>
          </cell>
          <cell r="B773" t="str">
            <v xml:space="preserve">          은행나무</v>
          </cell>
          <cell r="C773" t="str">
            <v>H3.0*B6</v>
          </cell>
          <cell r="D773" t="str">
            <v>주</v>
          </cell>
          <cell r="E773">
            <v>16</v>
          </cell>
          <cell r="F773">
            <v>52750</v>
          </cell>
          <cell r="G773">
            <v>844000</v>
          </cell>
          <cell r="H773">
            <v>31760</v>
          </cell>
          <cell r="I773">
            <v>508160</v>
          </cell>
          <cell r="J773">
            <v>20990</v>
          </cell>
          <cell r="K773">
            <v>335840</v>
          </cell>
          <cell r="L773">
            <v>0</v>
          </cell>
        </row>
        <row r="774">
          <cell r="A774">
            <v>772</v>
          </cell>
          <cell r="B774" t="str">
            <v xml:space="preserve">          팽나무</v>
          </cell>
          <cell r="C774" t="str">
            <v>H4.0*R15</v>
          </cell>
          <cell r="D774" t="str">
            <v>주</v>
          </cell>
          <cell r="E774">
            <v>1</v>
          </cell>
          <cell r="F774">
            <v>378220</v>
          </cell>
          <cell r="G774">
            <v>378220</v>
          </cell>
          <cell r="H774">
            <v>321050</v>
          </cell>
          <cell r="I774">
            <v>321050</v>
          </cell>
          <cell r="J774">
            <v>57170</v>
          </cell>
          <cell r="K774">
            <v>57170</v>
          </cell>
          <cell r="L774">
            <v>0</v>
          </cell>
        </row>
        <row r="775">
          <cell r="A775">
            <v>773</v>
          </cell>
          <cell r="B775" t="str">
            <v xml:space="preserve">          느릅나무(A형)</v>
          </cell>
          <cell r="C775" t="str">
            <v>H4.0*R10</v>
          </cell>
          <cell r="D775" t="str">
            <v>주</v>
          </cell>
          <cell r="E775">
            <v>6</v>
          </cell>
          <cell r="F775">
            <v>119420</v>
          </cell>
          <cell r="G775">
            <v>716520</v>
          </cell>
          <cell r="H775">
            <v>86050</v>
          </cell>
          <cell r="I775">
            <v>516300</v>
          </cell>
          <cell r="J775">
            <v>33370</v>
          </cell>
          <cell r="K775">
            <v>200220</v>
          </cell>
          <cell r="L775">
            <v>0</v>
          </cell>
        </row>
        <row r="776">
          <cell r="A776">
            <v>774</v>
          </cell>
          <cell r="B776" t="str">
            <v xml:space="preserve">          이팝나무</v>
          </cell>
          <cell r="C776" t="str">
            <v>H3.0*R8</v>
          </cell>
          <cell r="D776" t="str">
            <v>주</v>
          </cell>
          <cell r="E776">
            <v>5</v>
          </cell>
          <cell r="F776">
            <v>91290</v>
          </cell>
          <cell r="G776">
            <v>456450</v>
          </cell>
          <cell r="H776">
            <v>67010</v>
          </cell>
          <cell r="I776">
            <v>335050</v>
          </cell>
          <cell r="J776">
            <v>24280</v>
          </cell>
          <cell r="K776">
            <v>121400</v>
          </cell>
          <cell r="L776">
            <v>0</v>
          </cell>
        </row>
        <row r="777">
          <cell r="A777">
            <v>775</v>
          </cell>
          <cell r="B777" t="str">
            <v xml:space="preserve">          매실나무</v>
          </cell>
          <cell r="C777" t="str">
            <v>H2.5*R6</v>
          </cell>
          <cell r="D777" t="str">
            <v>주</v>
          </cell>
          <cell r="E777">
            <v>3</v>
          </cell>
          <cell r="F777">
            <v>44000</v>
          </cell>
          <cell r="G777">
            <v>132000</v>
          </cell>
          <cell r="H777">
            <v>28810</v>
          </cell>
          <cell r="I777">
            <v>86430</v>
          </cell>
          <cell r="J777">
            <v>15190</v>
          </cell>
          <cell r="K777">
            <v>45570</v>
          </cell>
          <cell r="L777">
            <v>0</v>
          </cell>
        </row>
        <row r="778">
          <cell r="A778">
            <v>776</v>
          </cell>
          <cell r="B778" t="str">
            <v xml:space="preserve">          영산홍</v>
          </cell>
          <cell r="C778" t="str">
            <v>H0.4*W0.5</v>
          </cell>
          <cell r="D778" t="str">
            <v>주</v>
          </cell>
          <cell r="E778">
            <v>80</v>
          </cell>
          <cell r="F778">
            <v>5340</v>
          </cell>
          <cell r="G778">
            <v>427200</v>
          </cell>
          <cell r="H778">
            <v>3310</v>
          </cell>
          <cell r="I778">
            <v>264800</v>
          </cell>
          <cell r="J778">
            <v>2030</v>
          </cell>
          <cell r="K778">
            <v>162400</v>
          </cell>
          <cell r="L778">
            <v>0</v>
          </cell>
        </row>
        <row r="779">
          <cell r="A779">
            <v>777</v>
          </cell>
          <cell r="B779" t="str">
            <v xml:space="preserve">          개나리</v>
          </cell>
          <cell r="C779" t="str">
            <v>H1.2*W0.6*5가지</v>
          </cell>
          <cell r="D779" t="str">
            <v>주</v>
          </cell>
          <cell r="E779">
            <v>75</v>
          </cell>
          <cell r="F779">
            <v>7330</v>
          </cell>
          <cell r="G779">
            <v>549750</v>
          </cell>
          <cell r="H779">
            <v>1530</v>
          </cell>
          <cell r="I779">
            <v>114750</v>
          </cell>
          <cell r="J779">
            <v>5800</v>
          </cell>
          <cell r="K779">
            <v>435000</v>
          </cell>
          <cell r="L779">
            <v>0</v>
          </cell>
        </row>
        <row r="780">
          <cell r="A780">
            <v>778</v>
          </cell>
          <cell r="B780" t="str">
            <v xml:space="preserve">          수수꽃다리</v>
          </cell>
          <cell r="C780" t="str">
            <v>H1.8*W0.8</v>
          </cell>
          <cell r="D780" t="str">
            <v>주</v>
          </cell>
          <cell r="E780">
            <v>7</v>
          </cell>
          <cell r="F780">
            <v>20750</v>
          </cell>
          <cell r="G780">
            <v>145250</v>
          </cell>
          <cell r="H780">
            <v>13220</v>
          </cell>
          <cell r="I780">
            <v>92540</v>
          </cell>
          <cell r="J780">
            <v>7530</v>
          </cell>
          <cell r="K780">
            <v>52710</v>
          </cell>
          <cell r="L780">
            <v>0</v>
          </cell>
        </row>
        <row r="781">
          <cell r="A781">
            <v>779</v>
          </cell>
          <cell r="B781" t="str">
            <v xml:space="preserve">          자산홍</v>
          </cell>
          <cell r="C781" t="str">
            <v>H0.4*W0.4</v>
          </cell>
          <cell r="D781" t="str">
            <v>주</v>
          </cell>
          <cell r="E781">
            <v>100</v>
          </cell>
          <cell r="F781">
            <v>4450</v>
          </cell>
          <cell r="G781">
            <v>445000</v>
          </cell>
          <cell r="H781">
            <v>2420</v>
          </cell>
          <cell r="I781">
            <v>242000</v>
          </cell>
          <cell r="J781">
            <v>2030</v>
          </cell>
          <cell r="K781">
            <v>203000</v>
          </cell>
          <cell r="L781">
            <v>0</v>
          </cell>
        </row>
        <row r="782">
          <cell r="A782">
            <v>780</v>
          </cell>
          <cell r="B782" t="str">
            <v xml:space="preserve">          줄  떼</v>
          </cell>
          <cell r="C782" t="str">
            <v>1/3</v>
          </cell>
          <cell r="D782" t="str">
            <v>M2</v>
          </cell>
          <cell r="E782">
            <v>655</v>
          </cell>
          <cell r="F782">
            <v>3560</v>
          </cell>
          <cell r="G782">
            <v>2331800</v>
          </cell>
          <cell r="H782">
            <v>960</v>
          </cell>
          <cell r="I782">
            <v>628800</v>
          </cell>
          <cell r="J782">
            <v>2600</v>
          </cell>
          <cell r="K782">
            <v>1703000</v>
          </cell>
          <cell r="L782">
            <v>0</v>
          </cell>
        </row>
        <row r="783">
          <cell r="A783">
            <v>781</v>
          </cell>
          <cell r="B783" t="str">
            <v xml:space="preserve">          등나무</v>
          </cell>
          <cell r="C783" t="str">
            <v>R6*L3.0</v>
          </cell>
          <cell r="D783" t="str">
            <v>주</v>
          </cell>
          <cell r="E783">
            <v>2</v>
          </cell>
          <cell r="F783">
            <v>76290</v>
          </cell>
          <cell r="G783">
            <v>152580</v>
          </cell>
          <cell r="H783">
            <v>61100</v>
          </cell>
          <cell r="I783">
            <v>122200</v>
          </cell>
          <cell r="J783">
            <v>15190</v>
          </cell>
          <cell r="K783">
            <v>30380</v>
          </cell>
          <cell r="L783">
            <v>0</v>
          </cell>
        </row>
        <row r="784">
          <cell r="A784">
            <v>782</v>
          </cell>
          <cell r="B784" t="str">
            <v xml:space="preserve">       2.6.5 시설물공</v>
          </cell>
          <cell r="G784">
            <v>26745140</v>
          </cell>
          <cell r="H784">
            <v>0</v>
          </cell>
          <cell r="I784">
            <v>24523130</v>
          </cell>
          <cell r="J784">
            <v>0</v>
          </cell>
          <cell r="K784">
            <v>2220780</v>
          </cell>
          <cell r="L784">
            <v>0</v>
          </cell>
          <cell r="M784">
            <v>1230</v>
          </cell>
        </row>
        <row r="785">
          <cell r="A785">
            <v>783</v>
          </cell>
          <cell r="B785" t="str">
            <v xml:space="preserve">          사각파고라A형</v>
          </cell>
          <cell r="C785" t="str">
            <v>7.5*4.2*H2.87</v>
          </cell>
          <cell r="D785" t="str">
            <v>개소</v>
          </cell>
          <cell r="E785">
            <v>1</v>
          </cell>
          <cell r="F785">
            <v>4792620</v>
          </cell>
          <cell r="G785">
            <v>4792620</v>
          </cell>
          <cell r="H785">
            <v>4601140</v>
          </cell>
          <cell r="I785">
            <v>4601140</v>
          </cell>
          <cell r="J785">
            <v>191450</v>
          </cell>
          <cell r="K785">
            <v>191450</v>
          </cell>
          <cell r="L785">
            <v>30</v>
          </cell>
          <cell r="M785">
            <v>30</v>
          </cell>
        </row>
        <row r="786">
          <cell r="A786">
            <v>784</v>
          </cell>
          <cell r="B786" t="str">
            <v xml:space="preserve">          등의자A형</v>
          </cell>
          <cell r="C786" t="str">
            <v>1.8*0.54*H0.83</v>
          </cell>
          <cell r="D786" t="str">
            <v>개소</v>
          </cell>
          <cell r="E786">
            <v>3</v>
          </cell>
          <cell r="F786">
            <v>257800</v>
          </cell>
          <cell r="G786">
            <v>773400</v>
          </cell>
          <cell r="H786">
            <v>239860</v>
          </cell>
          <cell r="I786">
            <v>719580</v>
          </cell>
          <cell r="J786">
            <v>17940</v>
          </cell>
          <cell r="K786">
            <v>53820</v>
          </cell>
          <cell r="L786">
            <v>0</v>
          </cell>
          <cell r="M786">
            <v>0</v>
          </cell>
        </row>
        <row r="787">
          <cell r="A787">
            <v>785</v>
          </cell>
          <cell r="B787" t="str">
            <v xml:space="preserve">          평의자A형</v>
          </cell>
          <cell r="C787" t="str">
            <v>1.8*0.41*H0.43</v>
          </cell>
          <cell r="D787" t="str">
            <v>개소</v>
          </cell>
          <cell r="E787">
            <v>6</v>
          </cell>
          <cell r="F787">
            <v>177700</v>
          </cell>
          <cell r="G787">
            <v>1066200</v>
          </cell>
          <cell r="H787">
            <v>159760</v>
          </cell>
          <cell r="I787">
            <v>958560</v>
          </cell>
          <cell r="J787">
            <v>17940</v>
          </cell>
          <cell r="K787">
            <v>107640</v>
          </cell>
          <cell r="L787">
            <v>0</v>
          </cell>
          <cell r="M787">
            <v>0</v>
          </cell>
        </row>
        <row r="788">
          <cell r="A788">
            <v>786</v>
          </cell>
          <cell r="B788" t="str">
            <v xml:space="preserve">          통나무의자</v>
          </cell>
          <cell r="C788" t="str">
            <v>Φ0.35*H0.4</v>
          </cell>
          <cell r="D788" t="str">
            <v>개소</v>
          </cell>
          <cell r="E788">
            <v>11</v>
          </cell>
          <cell r="F788">
            <v>72060</v>
          </cell>
          <cell r="G788">
            <v>792660</v>
          </cell>
          <cell r="H788">
            <v>63330</v>
          </cell>
          <cell r="I788">
            <v>696630</v>
          </cell>
          <cell r="J788">
            <v>8730</v>
          </cell>
          <cell r="K788">
            <v>96030</v>
          </cell>
          <cell r="L788">
            <v>0</v>
          </cell>
          <cell r="M788">
            <v>0</v>
          </cell>
        </row>
        <row r="789">
          <cell r="A789">
            <v>787</v>
          </cell>
          <cell r="B789" t="str">
            <v xml:space="preserve">          조합놀이대C형</v>
          </cell>
          <cell r="C789" t="str">
            <v>5.55*6.6*H4.1</v>
          </cell>
          <cell r="D789" t="str">
            <v>개</v>
          </cell>
          <cell r="E789">
            <v>1</v>
          </cell>
          <cell r="F789">
            <v>6885760</v>
          </cell>
          <cell r="G789">
            <v>6885760</v>
          </cell>
          <cell r="H789">
            <v>6541100</v>
          </cell>
          <cell r="I789">
            <v>6541100</v>
          </cell>
          <cell r="J789">
            <v>344580</v>
          </cell>
          <cell r="K789">
            <v>344580</v>
          </cell>
          <cell r="L789">
            <v>80</v>
          </cell>
          <cell r="M789">
            <v>80</v>
          </cell>
        </row>
        <row r="790">
          <cell r="A790">
            <v>788</v>
          </cell>
          <cell r="B790" t="str">
            <v xml:space="preserve">          흔들놀이기A형</v>
          </cell>
          <cell r="C790" t="str">
            <v>0.685*0.6*H1.0</v>
          </cell>
          <cell r="D790" t="str">
            <v>개</v>
          </cell>
          <cell r="E790">
            <v>1</v>
          </cell>
          <cell r="F790">
            <v>768840</v>
          </cell>
          <cell r="G790">
            <v>768840</v>
          </cell>
          <cell r="H790">
            <v>761520</v>
          </cell>
          <cell r="I790">
            <v>761520</v>
          </cell>
          <cell r="J790">
            <v>7320</v>
          </cell>
          <cell r="K790">
            <v>7320</v>
          </cell>
          <cell r="L790">
            <v>0</v>
          </cell>
          <cell r="M790">
            <v>0</v>
          </cell>
        </row>
        <row r="791">
          <cell r="A791">
            <v>789</v>
          </cell>
          <cell r="B791" t="str">
            <v xml:space="preserve">          흔들놀이기B형</v>
          </cell>
          <cell r="C791" t="str">
            <v>0.685*0.6*H0.83</v>
          </cell>
          <cell r="D791" t="str">
            <v>개</v>
          </cell>
          <cell r="E791">
            <v>1</v>
          </cell>
          <cell r="F791">
            <v>768840</v>
          </cell>
          <cell r="G791">
            <v>768840</v>
          </cell>
          <cell r="H791">
            <v>761520</v>
          </cell>
          <cell r="I791">
            <v>761520</v>
          </cell>
          <cell r="J791">
            <v>7320</v>
          </cell>
          <cell r="K791">
            <v>7320</v>
          </cell>
          <cell r="L791">
            <v>0</v>
          </cell>
          <cell r="M791">
            <v>0</v>
          </cell>
        </row>
        <row r="792">
          <cell r="A792">
            <v>790</v>
          </cell>
          <cell r="B792" t="str">
            <v xml:space="preserve">          흔들놀이기C형</v>
          </cell>
          <cell r="C792" t="str">
            <v>0.63*0.6*H1.00</v>
          </cell>
          <cell r="D792" t="str">
            <v>개</v>
          </cell>
          <cell r="E792">
            <v>1</v>
          </cell>
          <cell r="F792">
            <v>768840</v>
          </cell>
          <cell r="G792">
            <v>768840</v>
          </cell>
          <cell r="H792">
            <v>761520</v>
          </cell>
          <cell r="I792">
            <v>761520</v>
          </cell>
          <cell r="J792">
            <v>7320</v>
          </cell>
          <cell r="K792">
            <v>7320</v>
          </cell>
          <cell r="L792">
            <v>0</v>
          </cell>
          <cell r="M792">
            <v>0</v>
          </cell>
        </row>
        <row r="793">
          <cell r="A793">
            <v>791</v>
          </cell>
          <cell r="B793" t="str">
            <v xml:space="preserve">          바둑, 장기판</v>
          </cell>
          <cell r="C793" t="str">
            <v>1.60*1.60*H0.63</v>
          </cell>
          <cell r="D793" t="str">
            <v>개</v>
          </cell>
          <cell r="E793">
            <v>2</v>
          </cell>
          <cell r="F793">
            <v>536520</v>
          </cell>
          <cell r="G793">
            <v>1073040</v>
          </cell>
          <cell r="H793">
            <v>166780</v>
          </cell>
          <cell r="I793">
            <v>333560</v>
          </cell>
          <cell r="J793">
            <v>369240</v>
          </cell>
          <cell r="K793">
            <v>738480</v>
          </cell>
          <cell r="L793">
            <v>500</v>
          </cell>
          <cell r="M793">
            <v>1000</v>
          </cell>
        </row>
        <row r="794">
          <cell r="A794">
            <v>792</v>
          </cell>
          <cell r="B794" t="str">
            <v xml:space="preserve">          음수대C형</v>
          </cell>
          <cell r="C794" t="str">
            <v>1.115*0.64</v>
          </cell>
          <cell r="D794" t="str">
            <v>개</v>
          </cell>
          <cell r="E794">
            <v>1</v>
          </cell>
          <cell r="F794">
            <v>736690</v>
          </cell>
          <cell r="G794">
            <v>736690</v>
          </cell>
          <cell r="H794">
            <v>688710</v>
          </cell>
          <cell r="I794">
            <v>688710</v>
          </cell>
          <cell r="J794">
            <v>47860</v>
          </cell>
          <cell r="K794">
            <v>47860</v>
          </cell>
          <cell r="L794">
            <v>120</v>
          </cell>
          <cell r="M794">
            <v>120</v>
          </cell>
        </row>
        <row r="795">
          <cell r="A795">
            <v>793</v>
          </cell>
          <cell r="B795" t="str">
            <v xml:space="preserve">          볼라드A형</v>
          </cell>
          <cell r="C795" t="str">
            <v>Φ0.35*H0.4</v>
          </cell>
          <cell r="D795" t="str">
            <v>개</v>
          </cell>
          <cell r="E795">
            <v>15</v>
          </cell>
          <cell r="F795">
            <v>148830</v>
          </cell>
          <cell r="G795">
            <v>2232450</v>
          </cell>
          <cell r="H795">
            <v>138520</v>
          </cell>
          <cell r="I795">
            <v>2077800</v>
          </cell>
          <cell r="J795">
            <v>10310</v>
          </cell>
          <cell r="K795">
            <v>154650</v>
          </cell>
          <cell r="L795">
            <v>0</v>
          </cell>
          <cell r="M795">
            <v>0</v>
          </cell>
        </row>
        <row r="796">
          <cell r="A796">
            <v>794</v>
          </cell>
          <cell r="B796" t="str">
            <v xml:space="preserve">          울타리B형</v>
          </cell>
          <cell r="C796" t="str">
            <v>H1.05</v>
          </cell>
          <cell r="D796" t="str">
            <v>경간</v>
          </cell>
          <cell r="E796">
            <v>63</v>
          </cell>
          <cell r="F796">
            <v>96600</v>
          </cell>
          <cell r="G796">
            <v>6085800</v>
          </cell>
          <cell r="H796">
            <v>89230</v>
          </cell>
          <cell r="I796">
            <v>5621490</v>
          </cell>
          <cell r="J796">
            <v>7370</v>
          </cell>
          <cell r="K796">
            <v>464310</v>
          </cell>
          <cell r="L796">
            <v>0</v>
          </cell>
          <cell r="M796">
            <v>0</v>
          </cell>
        </row>
        <row r="797">
          <cell r="A797">
            <v>795</v>
          </cell>
          <cell r="B797" t="str">
            <v xml:space="preserve">       2.6.6 유지관리공</v>
          </cell>
          <cell r="G797">
            <v>500340</v>
          </cell>
          <cell r="H797">
            <v>0</v>
          </cell>
          <cell r="I797">
            <v>13230</v>
          </cell>
          <cell r="J797">
            <v>0</v>
          </cell>
          <cell r="K797">
            <v>487110</v>
          </cell>
          <cell r="L797">
            <v>0</v>
          </cell>
          <cell r="M797">
            <v>0</v>
          </cell>
        </row>
        <row r="798">
          <cell r="A798">
            <v>796</v>
          </cell>
          <cell r="B798" t="str">
            <v xml:space="preserve">          잔디시비</v>
          </cell>
          <cell r="C798" t="str">
            <v>1회</v>
          </cell>
          <cell r="D798" t="str">
            <v>M2</v>
          </cell>
          <cell r="E798">
            <v>1311</v>
          </cell>
          <cell r="F798">
            <v>20</v>
          </cell>
          <cell r="G798">
            <v>26220</v>
          </cell>
          <cell r="H798">
            <v>10</v>
          </cell>
          <cell r="I798">
            <v>13110</v>
          </cell>
          <cell r="J798">
            <v>10</v>
          </cell>
          <cell r="K798">
            <v>13110</v>
          </cell>
          <cell r="L798">
            <v>0</v>
          </cell>
          <cell r="M798">
            <v>0</v>
          </cell>
        </row>
        <row r="799">
          <cell r="A799">
            <v>797</v>
          </cell>
          <cell r="B799" t="str">
            <v xml:space="preserve">          잔디제초</v>
          </cell>
          <cell r="C799" t="str">
            <v>1회</v>
          </cell>
          <cell r="D799" t="str">
            <v>M2</v>
          </cell>
          <cell r="E799">
            <v>2623</v>
          </cell>
          <cell r="F799">
            <v>130</v>
          </cell>
          <cell r="G799">
            <v>340990</v>
          </cell>
          <cell r="H799">
            <v>0</v>
          </cell>
          <cell r="J799">
            <v>130</v>
          </cell>
          <cell r="K799">
            <v>340990</v>
          </cell>
          <cell r="L799">
            <v>0</v>
          </cell>
        </row>
        <row r="800">
          <cell r="A800">
            <v>798</v>
          </cell>
          <cell r="B800" t="str">
            <v xml:space="preserve">          잔디깍기</v>
          </cell>
          <cell r="C800" t="str">
            <v>1회</v>
          </cell>
          <cell r="D800" t="str">
            <v>M2</v>
          </cell>
          <cell r="E800">
            <v>2623</v>
          </cell>
          <cell r="F800">
            <v>50</v>
          </cell>
          <cell r="G800">
            <v>131150</v>
          </cell>
          <cell r="H800">
            <v>0</v>
          </cell>
          <cell r="J800">
            <v>50</v>
          </cell>
          <cell r="K800">
            <v>131150</v>
          </cell>
          <cell r="L800">
            <v>0</v>
          </cell>
          <cell r="M800">
            <v>0</v>
          </cell>
        </row>
        <row r="801">
          <cell r="A801">
            <v>799</v>
          </cell>
          <cell r="B801" t="str">
            <v xml:space="preserve">          병충해방제</v>
          </cell>
          <cell r="C801" t="str">
            <v>1회</v>
          </cell>
          <cell r="D801" t="str">
            <v>주</v>
          </cell>
          <cell r="E801">
            <v>6</v>
          </cell>
          <cell r="F801">
            <v>330</v>
          </cell>
          <cell r="G801">
            <v>1980</v>
          </cell>
          <cell r="H801">
            <v>20</v>
          </cell>
          <cell r="I801">
            <v>120</v>
          </cell>
          <cell r="J801">
            <v>310</v>
          </cell>
          <cell r="K801">
            <v>1860</v>
          </cell>
          <cell r="L801">
            <v>0</v>
          </cell>
        </row>
        <row r="802">
          <cell r="A802">
            <v>800</v>
          </cell>
          <cell r="B802" t="str">
            <v xml:space="preserve">   3. 보행자전용도로조성공사</v>
          </cell>
          <cell r="G802">
            <v>157354280</v>
          </cell>
          <cell r="H802">
            <v>0</v>
          </cell>
          <cell r="I802">
            <v>95834560</v>
          </cell>
          <cell r="J802">
            <v>0</v>
          </cell>
          <cell r="K802">
            <v>61418710</v>
          </cell>
          <cell r="L802">
            <v>0</v>
          </cell>
          <cell r="M802">
            <v>101010</v>
          </cell>
        </row>
        <row r="803">
          <cell r="A803">
            <v>801</v>
          </cell>
          <cell r="B803" t="str">
            <v xml:space="preserve">      3.1 보행도로</v>
          </cell>
          <cell r="G803">
            <v>157354280</v>
          </cell>
          <cell r="H803">
            <v>0</v>
          </cell>
          <cell r="I803">
            <v>95834560</v>
          </cell>
          <cell r="J803">
            <v>0</v>
          </cell>
          <cell r="K803">
            <v>61418710</v>
          </cell>
          <cell r="L803">
            <v>0</v>
          </cell>
          <cell r="M803">
            <v>101010</v>
          </cell>
        </row>
        <row r="804">
          <cell r="A804">
            <v>802</v>
          </cell>
          <cell r="B804" t="str">
            <v xml:space="preserve">       3.1.1 지역중심권</v>
          </cell>
          <cell r="G804">
            <v>15124040</v>
          </cell>
          <cell r="H804">
            <v>0</v>
          </cell>
          <cell r="I804">
            <v>13069560</v>
          </cell>
          <cell r="J804">
            <v>0</v>
          </cell>
          <cell r="K804">
            <v>2049160</v>
          </cell>
          <cell r="L804">
            <v>0</v>
          </cell>
          <cell r="M804">
            <v>5320</v>
          </cell>
        </row>
        <row r="805">
          <cell r="A805">
            <v>803</v>
          </cell>
          <cell r="B805" t="str">
            <v xml:space="preserve">          1) 식재공</v>
          </cell>
          <cell r="G805">
            <v>7096880</v>
          </cell>
          <cell r="H805">
            <v>0</v>
          </cell>
          <cell r="I805">
            <v>5598320</v>
          </cell>
          <cell r="J805">
            <v>0</v>
          </cell>
          <cell r="K805">
            <v>1493240</v>
          </cell>
          <cell r="L805">
            <v>0</v>
          </cell>
          <cell r="M805">
            <v>5320</v>
          </cell>
        </row>
        <row r="806">
          <cell r="A806">
            <v>804</v>
          </cell>
          <cell r="B806" t="str">
            <v xml:space="preserve">            이팝나무(B형)</v>
          </cell>
          <cell r="C806" t="str">
            <v>H4.0*R12</v>
          </cell>
          <cell r="D806" t="str">
            <v>주</v>
          </cell>
          <cell r="E806">
            <v>28</v>
          </cell>
          <cell r="F806">
            <v>239220</v>
          </cell>
          <cell r="G806">
            <v>6698160</v>
          </cell>
          <cell r="H806">
            <v>196100</v>
          </cell>
          <cell r="I806">
            <v>5490800</v>
          </cell>
          <cell r="J806">
            <v>42930</v>
          </cell>
          <cell r="K806">
            <v>1202040</v>
          </cell>
          <cell r="L806">
            <v>190</v>
          </cell>
          <cell r="M806">
            <v>5320</v>
          </cell>
        </row>
        <row r="807">
          <cell r="A807">
            <v>805</v>
          </cell>
          <cell r="B807" t="str">
            <v xml:space="preserve">            계수나무</v>
          </cell>
          <cell r="C807" t="str">
            <v>H3.5*R8</v>
          </cell>
          <cell r="D807" t="str">
            <v>주</v>
          </cell>
        </row>
        <row r="808">
          <cell r="A808">
            <v>806</v>
          </cell>
          <cell r="B808" t="str">
            <v xml:space="preserve">            줄  떼</v>
          </cell>
          <cell r="C808" t="str">
            <v>1/3</v>
          </cell>
          <cell r="D808" t="str">
            <v>M2</v>
          </cell>
          <cell r="E808">
            <v>112</v>
          </cell>
          <cell r="F808">
            <v>3560</v>
          </cell>
          <cell r="G808">
            <v>398720</v>
          </cell>
          <cell r="H808">
            <v>960</v>
          </cell>
          <cell r="I808">
            <v>107520</v>
          </cell>
          <cell r="J808">
            <v>2600</v>
          </cell>
          <cell r="K808">
            <v>291200</v>
          </cell>
          <cell r="L808">
            <v>0</v>
          </cell>
        </row>
        <row r="809">
          <cell r="A809">
            <v>807</v>
          </cell>
          <cell r="B809" t="str">
            <v xml:space="preserve">          2) 시설물공</v>
          </cell>
          <cell r="G809">
            <v>7911880</v>
          </cell>
          <cell r="H809">
            <v>0</v>
          </cell>
          <cell r="I809">
            <v>7448200</v>
          </cell>
          <cell r="J809">
            <v>0</v>
          </cell>
          <cell r="K809">
            <v>463680</v>
          </cell>
          <cell r="L809">
            <v>0</v>
          </cell>
          <cell r="M809">
            <v>0</v>
          </cell>
        </row>
        <row r="810">
          <cell r="A810">
            <v>808</v>
          </cell>
          <cell r="B810" t="str">
            <v xml:space="preserve">            평의자B형</v>
          </cell>
          <cell r="C810" t="str">
            <v>1.8*0.45*H0.395</v>
          </cell>
          <cell r="D810" t="str">
            <v>개소</v>
          </cell>
          <cell r="E810">
            <v>8</v>
          </cell>
          <cell r="F810">
            <v>241130</v>
          </cell>
          <cell r="G810">
            <v>1929040</v>
          </cell>
          <cell r="H810">
            <v>202040</v>
          </cell>
          <cell r="I810">
            <v>1616320</v>
          </cell>
          <cell r="J810">
            <v>39090</v>
          </cell>
          <cell r="K810">
            <v>312720</v>
          </cell>
          <cell r="L810">
            <v>0</v>
          </cell>
          <cell r="M810">
            <v>0</v>
          </cell>
        </row>
        <row r="811">
          <cell r="A811">
            <v>809</v>
          </cell>
          <cell r="B811" t="str">
            <v xml:space="preserve">            평의자C형</v>
          </cell>
          <cell r="C811" t="str">
            <v>2.1*0.25*H0.500</v>
          </cell>
          <cell r="D811" t="str">
            <v>개소</v>
          </cell>
          <cell r="E811">
            <v>12</v>
          </cell>
          <cell r="F811">
            <v>498570</v>
          </cell>
          <cell r="G811">
            <v>5982840</v>
          </cell>
          <cell r="H811">
            <v>485990</v>
          </cell>
          <cell r="I811">
            <v>5831880</v>
          </cell>
          <cell r="J811">
            <v>12580</v>
          </cell>
          <cell r="K811">
            <v>150960</v>
          </cell>
          <cell r="L811">
            <v>0</v>
          </cell>
          <cell r="M811">
            <v>0</v>
          </cell>
        </row>
        <row r="812">
          <cell r="A812">
            <v>810</v>
          </cell>
          <cell r="B812" t="str">
            <v xml:space="preserve">            수목보호대</v>
          </cell>
          <cell r="C812" t="str">
            <v>1.2*1.2</v>
          </cell>
          <cell r="D812" t="str">
            <v>개소</v>
          </cell>
        </row>
        <row r="813">
          <cell r="A813">
            <v>811</v>
          </cell>
          <cell r="B813" t="str">
            <v xml:space="preserve">          3) 유지관리공</v>
          </cell>
          <cell r="G813">
            <v>115280</v>
          </cell>
          <cell r="H813">
            <v>0</v>
          </cell>
          <cell r="I813">
            <v>23040</v>
          </cell>
          <cell r="J813">
            <v>0</v>
          </cell>
          <cell r="K813">
            <v>92240</v>
          </cell>
          <cell r="L813">
            <v>0</v>
          </cell>
          <cell r="M813">
            <v>0</v>
          </cell>
        </row>
        <row r="814">
          <cell r="A814">
            <v>812</v>
          </cell>
          <cell r="B814" t="str">
            <v xml:space="preserve">            잔디시비</v>
          </cell>
          <cell r="C814" t="str">
            <v>1회</v>
          </cell>
          <cell r="D814" t="str">
            <v>M2</v>
          </cell>
          <cell r="E814">
            <v>224</v>
          </cell>
          <cell r="F814">
            <v>20</v>
          </cell>
          <cell r="G814">
            <v>4480</v>
          </cell>
          <cell r="H814">
            <v>10</v>
          </cell>
          <cell r="I814">
            <v>2240</v>
          </cell>
          <cell r="J814">
            <v>10</v>
          </cell>
          <cell r="K814">
            <v>2240</v>
          </cell>
          <cell r="L814">
            <v>0</v>
          </cell>
          <cell r="M814">
            <v>0</v>
          </cell>
        </row>
        <row r="815">
          <cell r="A815">
            <v>813</v>
          </cell>
          <cell r="B815" t="str">
            <v xml:space="preserve">            잔디제초</v>
          </cell>
          <cell r="C815" t="str">
            <v>1회</v>
          </cell>
          <cell r="D815" t="str">
            <v>M2</v>
          </cell>
          <cell r="E815">
            <v>448</v>
          </cell>
          <cell r="F815">
            <v>130</v>
          </cell>
          <cell r="G815">
            <v>58240</v>
          </cell>
          <cell r="H815">
            <v>0</v>
          </cell>
          <cell r="J815">
            <v>130</v>
          </cell>
          <cell r="K815">
            <v>58240</v>
          </cell>
          <cell r="L815">
            <v>0</v>
          </cell>
        </row>
        <row r="816">
          <cell r="A816">
            <v>814</v>
          </cell>
          <cell r="B816" t="str">
            <v xml:space="preserve">            잔디깍기</v>
          </cell>
          <cell r="C816" t="str">
            <v>1회</v>
          </cell>
          <cell r="D816" t="str">
            <v>M2</v>
          </cell>
          <cell r="E816">
            <v>448</v>
          </cell>
          <cell r="F816">
            <v>50</v>
          </cell>
          <cell r="G816">
            <v>22400</v>
          </cell>
          <cell r="H816">
            <v>0</v>
          </cell>
          <cell r="J816">
            <v>50</v>
          </cell>
          <cell r="K816">
            <v>22400</v>
          </cell>
          <cell r="L816">
            <v>0</v>
          </cell>
          <cell r="M816">
            <v>0</v>
          </cell>
        </row>
        <row r="817">
          <cell r="A817">
            <v>815</v>
          </cell>
          <cell r="B817" t="str">
            <v xml:space="preserve">            병충해방제</v>
          </cell>
          <cell r="C817" t="str">
            <v>1회</v>
          </cell>
          <cell r="D817" t="str">
            <v>주</v>
          </cell>
          <cell r="E817">
            <v>4</v>
          </cell>
          <cell r="F817">
            <v>330</v>
          </cell>
          <cell r="G817">
            <v>1320</v>
          </cell>
          <cell r="H817">
            <v>20</v>
          </cell>
          <cell r="I817">
            <v>80</v>
          </cell>
          <cell r="J817">
            <v>310</v>
          </cell>
          <cell r="K817">
            <v>1240</v>
          </cell>
          <cell r="L817">
            <v>0</v>
          </cell>
        </row>
        <row r="818">
          <cell r="A818">
            <v>816</v>
          </cell>
          <cell r="B818" t="str">
            <v xml:space="preserve">            관수</v>
          </cell>
          <cell r="C818" t="str">
            <v>1회</v>
          </cell>
          <cell r="D818" t="str">
            <v>주</v>
          </cell>
          <cell r="E818">
            <v>168</v>
          </cell>
          <cell r="F818">
            <v>60</v>
          </cell>
          <cell r="G818">
            <v>10080</v>
          </cell>
          <cell r="H818">
            <v>20</v>
          </cell>
          <cell r="I818">
            <v>3360</v>
          </cell>
          <cell r="J818">
            <v>40</v>
          </cell>
          <cell r="K818">
            <v>6720</v>
          </cell>
          <cell r="L818">
            <v>0</v>
          </cell>
          <cell r="M818">
            <v>0</v>
          </cell>
        </row>
        <row r="819">
          <cell r="A819">
            <v>817</v>
          </cell>
          <cell r="B819" t="str">
            <v xml:space="preserve">            지주목관리</v>
          </cell>
          <cell r="C819" t="str">
            <v>재결속(1회/2년)</v>
          </cell>
          <cell r="D819" t="str">
            <v>주</v>
          </cell>
          <cell r="E819">
            <v>28</v>
          </cell>
          <cell r="F819">
            <v>670</v>
          </cell>
          <cell r="G819">
            <v>18760</v>
          </cell>
          <cell r="H819">
            <v>620</v>
          </cell>
          <cell r="I819">
            <v>17360</v>
          </cell>
          <cell r="J819">
            <v>50</v>
          </cell>
          <cell r="K819">
            <v>1400</v>
          </cell>
          <cell r="L819">
            <v>0</v>
          </cell>
        </row>
        <row r="820">
          <cell r="A820">
            <v>818</v>
          </cell>
          <cell r="B820" t="str">
            <v xml:space="preserve">       3.1.2 이동지역</v>
          </cell>
          <cell r="G820">
            <v>79194010</v>
          </cell>
          <cell r="H820">
            <v>0</v>
          </cell>
          <cell r="I820">
            <v>44340710</v>
          </cell>
          <cell r="J820">
            <v>0</v>
          </cell>
          <cell r="K820">
            <v>34827090</v>
          </cell>
          <cell r="L820">
            <v>0</v>
          </cell>
          <cell r="M820">
            <v>26210</v>
          </cell>
        </row>
        <row r="821">
          <cell r="A821">
            <v>819</v>
          </cell>
          <cell r="B821" t="str">
            <v xml:space="preserve">          1) 식재공</v>
          </cell>
          <cell r="G821">
            <v>34102190</v>
          </cell>
          <cell r="H821">
            <v>0</v>
          </cell>
          <cell r="I821">
            <v>17008230</v>
          </cell>
          <cell r="J821">
            <v>0</v>
          </cell>
          <cell r="K821">
            <v>17093460</v>
          </cell>
          <cell r="L821">
            <v>0</v>
          </cell>
          <cell r="M821">
            <v>500</v>
          </cell>
        </row>
        <row r="822">
          <cell r="A822">
            <v>820</v>
          </cell>
          <cell r="B822" t="str">
            <v xml:space="preserve">            해송(A형)</v>
          </cell>
          <cell r="C822" t="str">
            <v>H2.5*W0.8</v>
          </cell>
          <cell r="D822" t="str">
            <v>주</v>
          </cell>
          <cell r="E822">
            <v>64</v>
          </cell>
          <cell r="F822">
            <v>35640</v>
          </cell>
          <cell r="G822">
            <v>2280960</v>
          </cell>
          <cell r="H822">
            <v>24890</v>
          </cell>
          <cell r="I822">
            <v>1592960</v>
          </cell>
          <cell r="J822">
            <v>10750</v>
          </cell>
          <cell r="K822">
            <v>688000</v>
          </cell>
          <cell r="L822">
            <v>0</v>
          </cell>
        </row>
        <row r="823">
          <cell r="A823">
            <v>821</v>
          </cell>
          <cell r="B823" t="str">
            <v xml:space="preserve">            회화나무</v>
          </cell>
          <cell r="C823" t="str">
            <v>H3.5*R8</v>
          </cell>
          <cell r="D823" t="str">
            <v>주</v>
          </cell>
          <cell r="E823">
            <v>79</v>
          </cell>
          <cell r="F823">
            <v>84430</v>
          </cell>
          <cell r="G823">
            <v>6669970</v>
          </cell>
          <cell r="H823">
            <v>60150</v>
          </cell>
          <cell r="I823">
            <v>4751850</v>
          </cell>
          <cell r="J823">
            <v>24280</v>
          </cell>
          <cell r="K823">
            <v>1918120</v>
          </cell>
          <cell r="L823">
            <v>0</v>
          </cell>
        </row>
        <row r="824">
          <cell r="A824">
            <v>822</v>
          </cell>
          <cell r="B824" t="str">
            <v xml:space="preserve">            회화나무</v>
          </cell>
          <cell r="C824" t="str">
            <v>H6.0*R20</v>
          </cell>
          <cell r="D824" t="str">
            <v>주</v>
          </cell>
          <cell r="E824">
            <v>1</v>
          </cell>
          <cell r="F824">
            <v>906800</v>
          </cell>
          <cell r="G824">
            <v>906800</v>
          </cell>
          <cell r="H824">
            <v>823310</v>
          </cell>
          <cell r="I824">
            <v>823310</v>
          </cell>
          <cell r="J824">
            <v>82990</v>
          </cell>
          <cell r="K824">
            <v>82990</v>
          </cell>
          <cell r="L824">
            <v>500</v>
          </cell>
          <cell r="M824">
            <v>500</v>
          </cell>
        </row>
        <row r="825">
          <cell r="A825">
            <v>823</v>
          </cell>
          <cell r="B825" t="str">
            <v xml:space="preserve">            은행나무</v>
          </cell>
          <cell r="C825" t="str">
            <v>H3.0*B6</v>
          </cell>
          <cell r="D825" t="str">
            <v>주</v>
          </cell>
          <cell r="E825">
            <v>19</v>
          </cell>
          <cell r="F825">
            <v>52750</v>
          </cell>
          <cell r="G825">
            <v>1002250</v>
          </cell>
          <cell r="H825">
            <v>31760</v>
          </cell>
          <cell r="I825">
            <v>603440</v>
          </cell>
          <cell r="J825">
            <v>20990</v>
          </cell>
          <cell r="K825">
            <v>398810</v>
          </cell>
          <cell r="L825">
            <v>0</v>
          </cell>
        </row>
        <row r="826">
          <cell r="A826">
            <v>824</v>
          </cell>
          <cell r="B826" t="str">
            <v xml:space="preserve">            자귀나무</v>
          </cell>
          <cell r="C826" t="str">
            <v>H3.0*R10</v>
          </cell>
          <cell r="D826" t="str">
            <v>주</v>
          </cell>
          <cell r="E826">
            <v>6</v>
          </cell>
          <cell r="F826">
            <v>131220</v>
          </cell>
          <cell r="G826">
            <v>787320</v>
          </cell>
          <cell r="H826">
            <v>97850</v>
          </cell>
          <cell r="I826">
            <v>587100</v>
          </cell>
          <cell r="J826">
            <v>33370</v>
          </cell>
          <cell r="K826">
            <v>200220</v>
          </cell>
          <cell r="L826">
            <v>0</v>
          </cell>
        </row>
        <row r="827">
          <cell r="A827">
            <v>825</v>
          </cell>
          <cell r="B827" t="str">
            <v xml:space="preserve">            왕벗나무</v>
          </cell>
          <cell r="C827" t="str">
            <v>H4.0*B10</v>
          </cell>
          <cell r="D827" t="str">
            <v>주</v>
          </cell>
          <cell r="E827">
            <v>2</v>
          </cell>
          <cell r="F827">
            <v>199970</v>
          </cell>
          <cell r="G827">
            <v>399940</v>
          </cell>
          <cell r="H827">
            <v>155770</v>
          </cell>
          <cell r="I827">
            <v>311540</v>
          </cell>
          <cell r="J827">
            <v>44200</v>
          </cell>
          <cell r="K827">
            <v>88400</v>
          </cell>
          <cell r="L827">
            <v>0</v>
          </cell>
        </row>
        <row r="828">
          <cell r="A828">
            <v>826</v>
          </cell>
          <cell r="B828" t="str">
            <v xml:space="preserve">            이팝나무</v>
          </cell>
          <cell r="C828" t="str">
            <v>H3.0*R8</v>
          </cell>
          <cell r="D828" t="str">
            <v>주</v>
          </cell>
          <cell r="E828">
            <v>7</v>
          </cell>
          <cell r="F828">
            <v>91290</v>
          </cell>
          <cell r="G828">
            <v>639030</v>
          </cell>
          <cell r="H828">
            <v>67010</v>
          </cell>
          <cell r="I828">
            <v>469070</v>
          </cell>
          <cell r="J828">
            <v>24280</v>
          </cell>
          <cell r="K828">
            <v>169960</v>
          </cell>
          <cell r="L828">
            <v>0</v>
          </cell>
        </row>
        <row r="829">
          <cell r="A829">
            <v>827</v>
          </cell>
          <cell r="B829" t="str">
            <v xml:space="preserve">            매실나무</v>
          </cell>
          <cell r="C829" t="str">
            <v>H2.5*R6</v>
          </cell>
          <cell r="D829" t="str">
            <v>주</v>
          </cell>
          <cell r="E829">
            <v>18</v>
          </cell>
          <cell r="F829">
            <v>44000</v>
          </cell>
          <cell r="G829">
            <v>792000</v>
          </cell>
          <cell r="H829">
            <v>28810</v>
          </cell>
          <cell r="I829">
            <v>518580</v>
          </cell>
          <cell r="J829">
            <v>15190</v>
          </cell>
          <cell r="K829">
            <v>273420</v>
          </cell>
          <cell r="L829">
            <v>0</v>
          </cell>
        </row>
        <row r="830">
          <cell r="A830">
            <v>828</v>
          </cell>
          <cell r="B830" t="str">
            <v xml:space="preserve">            영산홍</v>
          </cell>
          <cell r="C830" t="str">
            <v>H0.4*W0.5</v>
          </cell>
          <cell r="D830" t="str">
            <v>주</v>
          </cell>
          <cell r="E830">
            <v>530</v>
          </cell>
          <cell r="F830">
            <v>5340</v>
          </cell>
          <cell r="G830">
            <v>2830200</v>
          </cell>
          <cell r="H830">
            <v>3310</v>
          </cell>
          <cell r="I830">
            <v>1754300</v>
          </cell>
          <cell r="J830">
            <v>2030</v>
          </cell>
          <cell r="K830">
            <v>1075900</v>
          </cell>
          <cell r="L830">
            <v>0</v>
          </cell>
        </row>
        <row r="831">
          <cell r="A831">
            <v>829</v>
          </cell>
          <cell r="B831" t="str">
            <v xml:space="preserve">            박태기나무</v>
          </cell>
          <cell r="C831" t="str">
            <v>H1.8*W0.8</v>
          </cell>
          <cell r="D831" t="str">
            <v>주</v>
          </cell>
          <cell r="E831">
            <v>26</v>
          </cell>
          <cell r="F831">
            <v>16250</v>
          </cell>
          <cell r="G831">
            <v>422500</v>
          </cell>
          <cell r="H831">
            <v>8720</v>
          </cell>
          <cell r="I831">
            <v>226720</v>
          </cell>
          <cell r="J831">
            <v>7530</v>
          </cell>
          <cell r="K831">
            <v>195780</v>
          </cell>
          <cell r="L831">
            <v>0</v>
          </cell>
        </row>
        <row r="832">
          <cell r="A832">
            <v>830</v>
          </cell>
          <cell r="B832" t="str">
            <v xml:space="preserve">            개나리</v>
          </cell>
          <cell r="C832" t="str">
            <v>H1.2*W0.6*5가지</v>
          </cell>
          <cell r="D832" t="str">
            <v>주</v>
          </cell>
          <cell r="E832">
            <v>280</v>
          </cell>
          <cell r="F832">
            <v>7330</v>
          </cell>
          <cell r="G832">
            <v>2052400</v>
          </cell>
          <cell r="H832">
            <v>1530</v>
          </cell>
          <cell r="I832">
            <v>428400</v>
          </cell>
          <cell r="J832">
            <v>5800</v>
          </cell>
          <cell r="K832">
            <v>1624000</v>
          </cell>
          <cell r="L832">
            <v>0</v>
          </cell>
        </row>
        <row r="833">
          <cell r="A833">
            <v>831</v>
          </cell>
          <cell r="B833" t="str">
            <v xml:space="preserve">            수수꽃다리</v>
          </cell>
          <cell r="C833" t="str">
            <v>H1.8*W0.8</v>
          </cell>
          <cell r="D833" t="str">
            <v>주</v>
          </cell>
          <cell r="E833">
            <v>22</v>
          </cell>
          <cell r="F833">
            <v>20750</v>
          </cell>
          <cell r="G833">
            <v>456500</v>
          </cell>
          <cell r="H833">
            <v>13220</v>
          </cell>
          <cell r="I833">
            <v>290840</v>
          </cell>
          <cell r="J833">
            <v>7530</v>
          </cell>
          <cell r="K833">
            <v>165660</v>
          </cell>
          <cell r="L833">
            <v>0</v>
          </cell>
        </row>
        <row r="834">
          <cell r="A834">
            <v>832</v>
          </cell>
          <cell r="B834" t="str">
            <v xml:space="preserve">            말발도리</v>
          </cell>
          <cell r="C834" t="str">
            <v>H1.2*W0.4</v>
          </cell>
          <cell r="D834" t="str">
            <v>주</v>
          </cell>
          <cell r="E834">
            <v>500</v>
          </cell>
          <cell r="F834">
            <v>8030</v>
          </cell>
          <cell r="G834">
            <v>4015000</v>
          </cell>
          <cell r="H834">
            <v>2230</v>
          </cell>
          <cell r="I834">
            <v>1115000</v>
          </cell>
          <cell r="J834">
            <v>5800</v>
          </cell>
          <cell r="K834">
            <v>2900000</v>
          </cell>
          <cell r="L834">
            <v>0</v>
          </cell>
        </row>
        <row r="835">
          <cell r="A835">
            <v>833</v>
          </cell>
          <cell r="B835" t="str">
            <v xml:space="preserve">            자산홍</v>
          </cell>
          <cell r="C835" t="str">
            <v>H0.4*W0.4</v>
          </cell>
          <cell r="D835" t="str">
            <v>주</v>
          </cell>
          <cell r="E835">
            <v>500</v>
          </cell>
          <cell r="F835">
            <v>4450</v>
          </cell>
          <cell r="G835">
            <v>2225000</v>
          </cell>
          <cell r="H835">
            <v>2420</v>
          </cell>
          <cell r="I835">
            <v>1210000</v>
          </cell>
          <cell r="J835">
            <v>2030</v>
          </cell>
          <cell r="K835">
            <v>1015000</v>
          </cell>
          <cell r="L835">
            <v>0</v>
          </cell>
        </row>
        <row r="836">
          <cell r="A836">
            <v>834</v>
          </cell>
          <cell r="B836" t="str">
            <v xml:space="preserve">            줄  떼</v>
          </cell>
          <cell r="C836" t="str">
            <v>1/3</v>
          </cell>
          <cell r="D836" t="str">
            <v>M2</v>
          </cell>
          <cell r="E836">
            <v>2422</v>
          </cell>
          <cell r="F836">
            <v>3560</v>
          </cell>
          <cell r="G836">
            <v>8622320</v>
          </cell>
          <cell r="H836">
            <v>960</v>
          </cell>
          <cell r="I836">
            <v>2325120</v>
          </cell>
          <cell r="J836">
            <v>2600</v>
          </cell>
          <cell r="K836">
            <v>6297200</v>
          </cell>
          <cell r="L836">
            <v>0</v>
          </cell>
        </row>
        <row r="837">
          <cell r="A837">
            <v>835</v>
          </cell>
          <cell r="B837" t="str">
            <v xml:space="preserve">          2) 시설물공</v>
          </cell>
          <cell r="G837">
            <v>43242140</v>
          </cell>
          <cell r="H837">
            <v>0</v>
          </cell>
          <cell r="I837">
            <v>27283510</v>
          </cell>
          <cell r="J837">
            <v>0</v>
          </cell>
          <cell r="K837">
            <v>15932920</v>
          </cell>
          <cell r="L837">
            <v>0</v>
          </cell>
          <cell r="M837">
            <v>25710</v>
          </cell>
        </row>
        <row r="838">
          <cell r="A838">
            <v>836</v>
          </cell>
          <cell r="B838" t="str">
            <v xml:space="preserve">            사각쉘터B형</v>
          </cell>
          <cell r="C838" t="str">
            <v>5.0*5.0*H3.50</v>
          </cell>
          <cell r="D838" t="str">
            <v>개소</v>
          </cell>
          <cell r="E838">
            <v>3</v>
          </cell>
          <cell r="F838">
            <v>3376620</v>
          </cell>
          <cell r="G838">
            <v>10129860</v>
          </cell>
          <cell r="H838">
            <v>3249550</v>
          </cell>
          <cell r="I838">
            <v>9748650</v>
          </cell>
          <cell r="J838">
            <v>127050</v>
          </cell>
          <cell r="K838">
            <v>381150</v>
          </cell>
          <cell r="L838">
            <v>20</v>
          </cell>
          <cell r="M838">
            <v>60</v>
          </cell>
        </row>
        <row r="839">
          <cell r="A839">
            <v>837</v>
          </cell>
          <cell r="B839" t="str">
            <v xml:space="preserve">            평의자B형</v>
          </cell>
          <cell r="C839" t="str">
            <v>1.8*0.45*H0.395</v>
          </cell>
          <cell r="D839" t="str">
            <v>개소</v>
          </cell>
          <cell r="E839">
            <v>12</v>
          </cell>
          <cell r="F839">
            <v>241130</v>
          </cell>
          <cell r="G839">
            <v>2893560</v>
          </cell>
          <cell r="H839">
            <v>202040</v>
          </cell>
          <cell r="I839">
            <v>2424480</v>
          </cell>
          <cell r="J839">
            <v>39090</v>
          </cell>
          <cell r="K839">
            <v>469080</v>
          </cell>
          <cell r="L839">
            <v>0</v>
          </cell>
          <cell r="M839">
            <v>0</v>
          </cell>
        </row>
        <row r="840">
          <cell r="A840">
            <v>838</v>
          </cell>
          <cell r="B840" t="str">
            <v xml:space="preserve">            좌대벽B형</v>
          </cell>
          <cell r="C840" t="str">
            <v>W0.35*H0.4</v>
          </cell>
          <cell r="D840" t="str">
            <v>M</v>
          </cell>
          <cell r="E840">
            <v>95</v>
          </cell>
          <cell r="F840">
            <v>249160</v>
          </cell>
          <cell r="G840">
            <v>23670200</v>
          </cell>
          <cell r="H840">
            <v>94900</v>
          </cell>
          <cell r="I840">
            <v>9015500</v>
          </cell>
          <cell r="J840">
            <v>153990</v>
          </cell>
          <cell r="K840">
            <v>14629050</v>
          </cell>
          <cell r="L840">
            <v>270</v>
          </cell>
          <cell r="M840">
            <v>25650</v>
          </cell>
        </row>
        <row r="841">
          <cell r="A841">
            <v>839</v>
          </cell>
          <cell r="B841" t="str">
            <v xml:space="preserve">            볼라드A형</v>
          </cell>
          <cell r="C841" t="str">
            <v>Φ0.35*H0.4</v>
          </cell>
          <cell r="D841" t="str">
            <v>개</v>
          </cell>
          <cell r="E841">
            <v>44</v>
          </cell>
          <cell r="F841">
            <v>148830</v>
          </cell>
          <cell r="G841">
            <v>6548520</v>
          </cell>
          <cell r="H841">
            <v>138520</v>
          </cell>
          <cell r="I841">
            <v>6094880</v>
          </cell>
          <cell r="J841">
            <v>10310</v>
          </cell>
          <cell r="K841">
            <v>453640</v>
          </cell>
          <cell r="L841">
            <v>0</v>
          </cell>
          <cell r="M841">
            <v>0</v>
          </cell>
        </row>
        <row r="842">
          <cell r="A842">
            <v>840</v>
          </cell>
          <cell r="B842" t="str">
            <v xml:space="preserve">          3) 유지관리공</v>
          </cell>
          <cell r="G842">
            <v>1849680</v>
          </cell>
          <cell r="H842">
            <v>0</v>
          </cell>
          <cell r="I842">
            <v>48970</v>
          </cell>
          <cell r="J842">
            <v>0</v>
          </cell>
          <cell r="K842">
            <v>1800710</v>
          </cell>
          <cell r="L842">
            <v>0</v>
          </cell>
          <cell r="M842">
            <v>0</v>
          </cell>
        </row>
        <row r="843">
          <cell r="A843">
            <v>841</v>
          </cell>
          <cell r="B843" t="str">
            <v xml:space="preserve">            잔디시비</v>
          </cell>
          <cell r="C843" t="str">
            <v>1회</v>
          </cell>
          <cell r="D843" t="str">
            <v>M2</v>
          </cell>
          <cell r="E843">
            <v>4845</v>
          </cell>
          <cell r="F843">
            <v>20</v>
          </cell>
          <cell r="G843">
            <v>96900</v>
          </cell>
          <cell r="H843">
            <v>10</v>
          </cell>
          <cell r="I843">
            <v>48450</v>
          </cell>
          <cell r="J843">
            <v>10</v>
          </cell>
          <cell r="K843">
            <v>48450</v>
          </cell>
          <cell r="L843">
            <v>0</v>
          </cell>
          <cell r="M843">
            <v>0</v>
          </cell>
        </row>
        <row r="844">
          <cell r="A844">
            <v>842</v>
          </cell>
          <cell r="B844" t="str">
            <v xml:space="preserve">            잔디제초</v>
          </cell>
          <cell r="C844" t="str">
            <v>1회</v>
          </cell>
          <cell r="D844" t="str">
            <v>M2</v>
          </cell>
          <cell r="E844">
            <v>9690</v>
          </cell>
          <cell r="F844">
            <v>130</v>
          </cell>
          <cell r="G844">
            <v>1259700</v>
          </cell>
          <cell r="H844">
            <v>0</v>
          </cell>
          <cell r="J844">
            <v>130</v>
          </cell>
          <cell r="K844">
            <v>1259700</v>
          </cell>
          <cell r="L844">
            <v>0</v>
          </cell>
        </row>
        <row r="845">
          <cell r="A845">
            <v>843</v>
          </cell>
          <cell r="B845" t="str">
            <v xml:space="preserve">            잔디깍기</v>
          </cell>
          <cell r="C845" t="str">
            <v>1회</v>
          </cell>
          <cell r="D845" t="str">
            <v>M2</v>
          </cell>
          <cell r="E845">
            <v>9690</v>
          </cell>
          <cell r="F845">
            <v>50</v>
          </cell>
          <cell r="G845">
            <v>484500</v>
          </cell>
          <cell r="H845">
            <v>0</v>
          </cell>
          <cell r="J845">
            <v>50</v>
          </cell>
          <cell r="K845">
            <v>484500</v>
          </cell>
          <cell r="L845">
            <v>0</v>
          </cell>
          <cell r="M845">
            <v>0</v>
          </cell>
        </row>
        <row r="846">
          <cell r="A846">
            <v>844</v>
          </cell>
          <cell r="B846" t="str">
            <v xml:space="preserve">            병충해방제</v>
          </cell>
          <cell r="C846" t="str">
            <v>1회</v>
          </cell>
          <cell r="D846" t="str">
            <v>주</v>
          </cell>
          <cell r="E846">
            <v>26</v>
          </cell>
          <cell r="F846">
            <v>330</v>
          </cell>
          <cell r="G846">
            <v>8580</v>
          </cell>
          <cell r="H846">
            <v>20</v>
          </cell>
          <cell r="I846">
            <v>520</v>
          </cell>
          <cell r="J846">
            <v>310</v>
          </cell>
          <cell r="K846">
            <v>8060</v>
          </cell>
          <cell r="L846">
            <v>0</v>
          </cell>
        </row>
        <row r="847">
          <cell r="A847">
            <v>845</v>
          </cell>
          <cell r="B847" t="str">
            <v xml:space="preserve">       3.1.3 단독주택지</v>
          </cell>
          <cell r="G847">
            <v>63036230</v>
          </cell>
          <cell r="H847">
            <v>0</v>
          </cell>
          <cell r="I847">
            <v>38424290</v>
          </cell>
          <cell r="J847">
            <v>0</v>
          </cell>
          <cell r="K847">
            <v>24542460</v>
          </cell>
          <cell r="L847">
            <v>0</v>
          </cell>
          <cell r="M847">
            <v>69480</v>
          </cell>
        </row>
        <row r="848">
          <cell r="A848">
            <v>846</v>
          </cell>
          <cell r="B848" t="str">
            <v xml:space="preserve">          1) 식재공</v>
          </cell>
          <cell r="G848">
            <v>14086470</v>
          </cell>
          <cell r="H848">
            <v>0</v>
          </cell>
          <cell r="I848">
            <v>8451330</v>
          </cell>
          <cell r="J848">
            <v>0</v>
          </cell>
          <cell r="K848">
            <v>5635140</v>
          </cell>
          <cell r="L848">
            <v>0</v>
          </cell>
        </row>
        <row r="849">
          <cell r="A849">
            <v>847</v>
          </cell>
          <cell r="B849" t="str">
            <v xml:space="preserve">            칠엽수(A형)</v>
          </cell>
          <cell r="C849" t="str">
            <v>H3.0*R8</v>
          </cell>
          <cell r="D849" t="str">
            <v>주</v>
          </cell>
          <cell r="E849">
            <v>19</v>
          </cell>
          <cell r="F849">
            <v>133990</v>
          </cell>
          <cell r="G849">
            <v>2545810</v>
          </cell>
          <cell r="H849">
            <v>118800</v>
          </cell>
          <cell r="I849">
            <v>2257200</v>
          </cell>
          <cell r="J849">
            <v>15190</v>
          </cell>
          <cell r="K849">
            <v>288610</v>
          </cell>
          <cell r="L849">
            <v>0</v>
          </cell>
        </row>
        <row r="850">
          <cell r="A850">
            <v>848</v>
          </cell>
          <cell r="B850" t="str">
            <v xml:space="preserve">            회화나무</v>
          </cell>
          <cell r="C850" t="str">
            <v>H3.5*R8</v>
          </cell>
          <cell r="D850" t="str">
            <v>주</v>
          </cell>
          <cell r="E850">
            <v>10</v>
          </cell>
          <cell r="F850">
            <v>84430</v>
          </cell>
          <cell r="G850">
            <v>844300</v>
          </cell>
          <cell r="H850">
            <v>60150</v>
          </cell>
          <cell r="I850">
            <v>601500</v>
          </cell>
          <cell r="J850">
            <v>24280</v>
          </cell>
          <cell r="K850">
            <v>242800</v>
          </cell>
          <cell r="L850">
            <v>0</v>
          </cell>
        </row>
        <row r="851">
          <cell r="A851">
            <v>849</v>
          </cell>
          <cell r="B851" t="str">
            <v xml:space="preserve">            왕벗나무</v>
          </cell>
          <cell r="C851" t="str">
            <v>H4.0*B10</v>
          </cell>
          <cell r="D851" t="str">
            <v>주</v>
          </cell>
          <cell r="E851">
            <v>13</v>
          </cell>
          <cell r="F851">
            <v>199970</v>
          </cell>
          <cell r="G851">
            <v>2599610</v>
          </cell>
          <cell r="H851">
            <v>155770</v>
          </cell>
          <cell r="I851">
            <v>2025010</v>
          </cell>
          <cell r="J851">
            <v>44200</v>
          </cell>
          <cell r="K851">
            <v>574600</v>
          </cell>
          <cell r="L851">
            <v>0</v>
          </cell>
        </row>
        <row r="852">
          <cell r="A852">
            <v>850</v>
          </cell>
          <cell r="B852" t="str">
            <v xml:space="preserve">            살구나무</v>
          </cell>
          <cell r="C852" t="str">
            <v>H2.5*R6</v>
          </cell>
          <cell r="D852" t="str">
            <v>주</v>
          </cell>
          <cell r="E852">
            <v>4</v>
          </cell>
          <cell r="F852">
            <v>41750</v>
          </cell>
          <cell r="G852">
            <v>167000</v>
          </cell>
          <cell r="H852">
            <v>26560</v>
          </cell>
          <cell r="I852">
            <v>106240</v>
          </cell>
          <cell r="J852">
            <v>15190</v>
          </cell>
          <cell r="K852">
            <v>60760</v>
          </cell>
          <cell r="L852">
            <v>0</v>
          </cell>
        </row>
        <row r="853">
          <cell r="A853">
            <v>851</v>
          </cell>
          <cell r="B853" t="str">
            <v xml:space="preserve">            영산홍</v>
          </cell>
          <cell r="C853" t="str">
            <v>H0.4*W0.5</v>
          </cell>
          <cell r="D853" t="str">
            <v>주</v>
          </cell>
          <cell r="E853">
            <v>300</v>
          </cell>
          <cell r="F853">
            <v>5340</v>
          </cell>
          <cell r="G853">
            <v>1602000</v>
          </cell>
          <cell r="H853">
            <v>3310</v>
          </cell>
          <cell r="I853">
            <v>993000</v>
          </cell>
          <cell r="J853">
            <v>2030</v>
          </cell>
          <cell r="K853">
            <v>609000</v>
          </cell>
          <cell r="L853">
            <v>0</v>
          </cell>
        </row>
        <row r="854">
          <cell r="A854">
            <v>852</v>
          </cell>
          <cell r="B854" t="str">
            <v xml:space="preserve">            사철나무</v>
          </cell>
          <cell r="C854" t="str">
            <v>H1.0*W0.3</v>
          </cell>
          <cell r="D854" t="str">
            <v>주</v>
          </cell>
          <cell r="E854">
            <v>300</v>
          </cell>
          <cell r="F854">
            <v>4630</v>
          </cell>
          <cell r="G854">
            <v>1389000</v>
          </cell>
          <cell r="H854">
            <v>1350</v>
          </cell>
          <cell r="I854">
            <v>405000</v>
          </cell>
          <cell r="J854">
            <v>3280</v>
          </cell>
          <cell r="K854">
            <v>984000</v>
          </cell>
          <cell r="L854">
            <v>0</v>
          </cell>
        </row>
        <row r="855">
          <cell r="A855">
            <v>853</v>
          </cell>
          <cell r="B855" t="str">
            <v xml:space="preserve">            자산홍</v>
          </cell>
          <cell r="C855" t="str">
            <v>H0.4*W0.4</v>
          </cell>
          <cell r="D855" t="str">
            <v>주</v>
          </cell>
          <cell r="E855">
            <v>500</v>
          </cell>
          <cell r="F855">
            <v>4450</v>
          </cell>
          <cell r="G855">
            <v>2225000</v>
          </cell>
          <cell r="H855">
            <v>2420</v>
          </cell>
          <cell r="I855">
            <v>1210000</v>
          </cell>
          <cell r="J855">
            <v>2030</v>
          </cell>
          <cell r="K855">
            <v>1015000</v>
          </cell>
          <cell r="L855">
            <v>0</v>
          </cell>
        </row>
        <row r="856">
          <cell r="A856">
            <v>854</v>
          </cell>
          <cell r="B856" t="str">
            <v xml:space="preserve">            줄  떼</v>
          </cell>
          <cell r="C856" t="str">
            <v>1/3</v>
          </cell>
          <cell r="D856" t="str">
            <v>M2</v>
          </cell>
          <cell r="E856">
            <v>698</v>
          </cell>
          <cell r="F856">
            <v>3560</v>
          </cell>
          <cell r="G856">
            <v>2484880</v>
          </cell>
          <cell r="H856">
            <v>960</v>
          </cell>
          <cell r="I856">
            <v>670080</v>
          </cell>
          <cell r="J856">
            <v>2600</v>
          </cell>
          <cell r="K856">
            <v>1814800</v>
          </cell>
          <cell r="L856">
            <v>0</v>
          </cell>
        </row>
        <row r="857">
          <cell r="A857">
            <v>855</v>
          </cell>
          <cell r="B857" t="str">
            <v xml:space="preserve">            등나무</v>
          </cell>
          <cell r="C857" t="str">
            <v>R6*L3.0</v>
          </cell>
          <cell r="D857" t="str">
            <v>주</v>
          </cell>
          <cell r="E857">
            <v>3</v>
          </cell>
          <cell r="F857">
            <v>76290</v>
          </cell>
          <cell r="G857">
            <v>228870</v>
          </cell>
          <cell r="H857">
            <v>61100</v>
          </cell>
          <cell r="I857">
            <v>183300</v>
          </cell>
          <cell r="J857">
            <v>15190</v>
          </cell>
          <cell r="K857">
            <v>45570</v>
          </cell>
          <cell r="L857">
            <v>0</v>
          </cell>
        </row>
        <row r="858">
          <cell r="A858">
            <v>856</v>
          </cell>
          <cell r="B858" t="str">
            <v xml:space="preserve">          2) 시설물공</v>
          </cell>
          <cell r="G858">
            <v>48410640</v>
          </cell>
          <cell r="H858">
            <v>0</v>
          </cell>
          <cell r="I858">
            <v>29958840</v>
          </cell>
          <cell r="J858">
            <v>0</v>
          </cell>
          <cell r="K858">
            <v>18382320</v>
          </cell>
          <cell r="L858">
            <v>0</v>
          </cell>
          <cell r="M858">
            <v>69480</v>
          </cell>
        </row>
        <row r="859">
          <cell r="A859">
            <v>857</v>
          </cell>
          <cell r="B859" t="str">
            <v xml:space="preserve">            원형파고라</v>
          </cell>
          <cell r="C859" t="str">
            <v>W3.0*H2.70</v>
          </cell>
          <cell r="D859" t="str">
            <v>개소</v>
          </cell>
          <cell r="E859">
            <v>5</v>
          </cell>
          <cell r="F859">
            <v>2400790</v>
          </cell>
          <cell r="G859">
            <v>12003950</v>
          </cell>
          <cell r="H859">
            <v>2337210</v>
          </cell>
          <cell r="I859">
            <v>11686050</v>
          </cell>
          <cell r="J859">
            <v>63570</v>
          </cell>
          <cell r="K859">
            <v>317850</v>
          </cell>
          <cell r="L859">
            <v>10</v>
          </cell>
          <cell r="M859">
            <v>50</v>
          </cell>
        </row>
        <row r="860">
          <cell r="A860">
            <v>858</v>
          </cell>
          <cell r="B860" t="str">
            <v xml:space="preserve">            야외무대</v>
          </cell>
          <cell r="D860" t="str">
            <v>개</v>
          </cell>
          <cell r="E860">
            <v>1</v>
          </cell>
          <cell r="F860">
            <v>5405350</v>
          </cell>
          <cell r="G860">
            <v>5405350</v>
          </cell>
          <cell r="H860">
            <v>2755290</v>
          </cell>
          <cell r="I860">
            <v>2755290</v>
          </cell>
          <cell r="J860">
            <v>2614740</v>
          </cell>
          <cell r="K860">
            <v>2614740</v>
          </cell>
          <cell r="L860">
            <v>35320</v>
          </cell>
          <cell r="M860">
            <v>35320</v>
          </cell>
        </row>
        <row r="861">
          <cell r="A861">
            <v>859</v>
          </cell>
          <cell r="B861" t="str">
            <v xml:space="preserve">            전시벽</v>
          </cell>
          <cell r="C861" t="str">
            <v>H2.0*L3</v>
          </cell>
          <cell r="D861" t="str">
            <v>M</v>
          </cell>
          <cell r="E861">
            <v>6</v>
          </cell>
          <cell r="F861">
            <v>788630</v>
          </cell>
          <cell r="G861">
            <v>4731780</v>
          </cell>
          <cell r="H861">
            <v>552140</v>
          </cell>
          <cell r="I861">
            <v>3312840</v>
          </cell>
          <cell r="J861">
            <v>234810</v>
          </cell>
          <cell r="K861">
            <v>1408860</v>
          </cell>
          <cell r="L861">
            <v>1680</v>
          </cell>
          <cell r="M861">
            <v>10080</v>
          </cell>
        </row>
        <row r="862">
          <cell r="A862">
            <v>860</v>
          </cell>
          <cell r="B862" t="str">
            <v xml:space="preserve">            등의자B형</v>
          </cell>
          <cell r="C862" t="str">
            <v>1.8*0.668*H0.906</v>
          </cell>
          <cell r="D862" t="str">
            <v>개소</v>
          </cell>
          <cell r="E862">
            <v>4</v>
          </cell>
          <cell r="F862">
            <v>241130</v>
          </cell>
          <cell r="G862">
            <v>964520</v>
          </cell>
          <cell r="H862">
            <v>202040</v>
          </cell>
          <cell r="I862">
            <v>808160</v>
          </cell>
          <cell r="J862">
            <v>39090</v>
          </cell>
          <cell r="K862">
            <v>156360</v>
          </cell>
          <cell r="L862">
            <v>0</v>
          </cell>
          <cell r="M862">
            <v>0</v>
          </cell>
        </row>
        <row r="863">
          <cell r="A863">
            <v>861</v>
          </cell>
          <cell r="B863" t="str">
            <v xml:space="preserve">            평의자A형</v>
          </cell>
          <cell r="C863" t="str">
            <v>1.8*0.41*H0.43</v>
          </cell>
          <cell r="D863" t="str">
            <v>개소</v>
          </cell>
          <cell r="E863">
            <v>10</v>
          </cell>
          <cell r="F863">
            <v>177700</v>
          </cell>
          <cell r="G863">
            <v>1777000</v>
          </cell>
          <cell r="H863">
            <v>159760</v>
          </cell>
          <cell r="I863">
            <v>1597600</v>
          </cell>
          <cell r="J863">
            <v>17940</v>
          </cell>
          <cell r="K863">
            <v>179400</v>
          </cell>
          <cell r="L863">
            <v>0</v>
          </cell>
          <cell r="M863">
            <v>0</v>
          </cell>
        </row>
        <row r="864">
          <cell r="A864">
            <v>862</v>
          </cell>
          <cell r="B864" t="str">
            <v xml:space="preserve">            좌대벽B형</v>
          </cell>
          <cell r="C864" t="str">
            <v>W0.35*H0.4</v>
          </cell>
          <cell r="D864" t="str">
            <v>M</v>
          </cell>
          <cell r="E864">
            <v>89</v>
          </cell>
          <cell r="F864">
            <v>249160</v>
          </cell>
          <cell r="G864">
            <v>22175240</v>
          </cell>
          <cell r="H864">
            <v>94900</v>
          </cell>
          <cell r="I864">
            <v>8446100</v>
          </cell>
          <cell r="J864">
            <v>153990</v>
          </cell>
          <cell r="K864">
            <v>13705110</v>
          </cell>
          <cell r="L864">
            <v>270</v>
          </cell>
          <cell r="M864">
            <v>24030</v>
          </cell>
        </row>
        <row r="865">
          <cell r="A865">
            <v>863</v>
          </cell>
          <cell r="B865" t="str">
            <v xml:space="preserve">            볼라드B형</v>
          </cell>
          <cell r="C865" t="str">
            <v>0.4*0.4*0.4</v>
          </cell>
          <cell r="D865" t="str">
            <v>개</v>
          </cell>
          <cell r="E865">
            <v>19</v>
          </cell>
          <cell r="F865">
            <v>71200</v>
          </cell>
          <cell r="G865">
            <v>1352800</v>
          </cell>
          <cell r="H865">
            <v>71200</v>
          </cell>
          <cell r="I865">
            <v>1352800</v>
          </cell>
          <cell r="J865">
            <v>0</v>
          </cell>
          <cell r="L865">
            <v>0</v>
          </cell>
        </row>
        <row r="866">
          <cell r="A866">
            <v>864</v>
          </cell>
          <cell r="B866" t="str">
            <v xml:space="preserve">          3) 유지관리공</v>
          </cell>
          <cell r="G866">
            <v>539120</v>
          </cell>
          <cell r="H866">
            <v>0</v>
          </cell>
          <cell r="I866">
            <v>14120</v>
          </cell>
          <cell r="J866">
            <v>0</v>
          </cell>
          <cell r="K866">
            <v>525000</v>
          </cell>
          <cell r="L866">
            <v>0</v>
          </cell>
          <cell r="M866">
            <v>0</v>
          </cell>
        </row>
        <row r="867">
          <cell r="A867">
            <v>865</v>
          </cell>
          <cell r="B867" t="str">
            <v xml:space="preserve">            잔디시비</v>
          </cell>
          <cell r="C867" t="str">
            <v>1회</v>
          </cell>
          <cell r="D867" t="str">
            <v>M2</v>
          </cell>
          <cell r="E867">
            <v>1396</v>
          </cell>
          <cell r="F867">
            <v>20</v>
          </cell>
          <cell r="G867">
            <v>27920</v>
          </cell>
          <cell r="H867">
            <v>10</v>
          </cell>
          <cell r="I867">
            <v>13960</v>
          </cell>
          <cell r="J867">
            <v>10</v>
          </cell>
          <cell r="K867">
            <v>13960</v>
          </cell>
          <cell r="L867">
            <v>0</v>
          </cell>
          <cell r="M867">
            <v>0</v>
          </cell>
        </row>
        <row r="868">
          <cell r="A868">
            <v>866</v>
          </cell>
          <cell r="B868" t="str">
            <v xml:space="preserve">            잔디제초</v>
          </cell>
          <cell r="C868" t="str">
            <v>1회</v>
          </cell>
          <cell r="D868" t="str">
            <v>M2</v>
          </cell>
          <cell r="E868">
            <v>2792</v>
          </cell>
          <cell r="F868">
            <v>130</v>
          </cell>
          <cell r="G868">
            <v>362960</v>
          </cell>
          <cell r="H868">
            <v>0</v>
          </cell>
          <cell r="J868">
            <v>130</v>
          </cell>
          <cell r="K868">
            <v>362960</v>
          </cell>
          <cell r="L868">
            <v>0</v>
          </cell>
        </row>
        <row r="869">
          <cell r="A869">
            <v>867</v>
          </cell>
          <cell r="B869" t="str">
            <v xml:space="preserve">            잔디깍기</v>
          </cell>
          <cell r="C869" t="str">
            <v>1회</v>
          </cell>
          <cell r="D869" t="str">
            <v>M2</v>
          </cell>
          <cell r="E869">
            <v>2792</v>
          </cell>
          <cell r="F869">
            <v>50</v>
          </cell>
          <cell r="G869">
            <v>139600</v>
          </cell>
          <cell r="H869">
            <v>0</v>
          </cell>
          <cell r="J869">
            <v>50</v>
          </cell>
          <cell r="K869">
            <v>139600</v>
          </cell>
          <cell r="L869">
            <v>0</v>
          </cell>
          <cell r="M869">
            <v>0</v>
          </cell>
        </row>
        <row r="870">
          <cell r="A870">
            <v>868</v>
          </cell>
          <cell r="B870" t="str">
            <v xml:space="preserve">            병충해방제</v>
          </cell>
          <cell r="C870" t="str">
            <v>1회</v>
          </cell>
          <cell r="D870" t="str">
            <v>주</v>
          </cell>
          <cell r="E870">
            <v>8</v>
          </cell>
          <cell r="F870">
            <v>330</v>
          </cell>
          <cell r="G870">
            <v>2640</v>
          </cell>
          <cell r="H870">
            <v>20</v>
          </cell>
          <cell r="I870">
            <v>160</v>
          </cell>
          <cell r="J870">
            <v>310</v>
          </cell>
          <cell r="K870">
            <v>2480</v>
          </cell>
          <cell r="L870">
            <v>0</v>
          </cell>
        </row>
        <row r="871">
          <cell r="A871">
            <v>869</v>
          </cell>
          <cell r="B871" t="str">
            <v xml:space="preserve">            전정작업</v>
          </cell>
          <cell r="C871" t="str">
            <v>관목(1회/2년)</v>
          </cell>
          <cell r="D871" t="str">
            <v>주</v>
          </cell>
          <cell r="E871">
            <v>300</v>
          </cell>
          <cell r="F871">
            <v>20</v>
          </cell>
          <cell r="G871">
            <v>6000</v>
          </cell>
          <cell r="H871">
            <v>0</v>
          </cell>
          <cell r="J871">
            <v>20</v>
          </cell>
          <cell r="K871">
            <v>6000</v>
          </cell>
          <cell r="L871">
            <v>0</v>
          </cell>
        </row>
        <row r="872">
          <cell r="A872">
            <v>870</v>
          </cell>
          <cell r="B872" t="str">
            <v xml:space="preserve">   4. 녹지조성공사</v>
          </cell>
          <cell r="G872">
            <v>814799760</v>
          </cell>
          <cell r="H872">
            <v>0</v>
          </cell>
          <cell r="I872">
            <v>553417900</v>
          </cell>
          <cell r="J872">
            <v>0</v>
          </cell>
          <cell r="K872">
            <v>259937920</v>
          </cell>
          <cell r="L872">
            <v>0</v>
          </cell>
          <cell r="M872">
            <v>1443940</v>
          </cell>
        </row>
        <row r="873">
          <cell r="A873">
            <v>871</v>
          </cell>
          <cell r="B873" t="str">
            <v xml:space="preserve">      4.1 완충녹지</v>
          </cell>
          <cell r="G873">
            <v>446299140</v>
          </cell>
          <cell r="H873">
            <v>0</v>
          </cell>
          <cell r="I873">
            <v>294674620</v>
          </cell>
          <cell r="J873">
            <v>0</v>
          </cell>
          <cell r="K873">
            <v>151241930</v>
          </cell>
          <cell r="L873">
            <v>0</v>
          </cell>
          <cell r="M873">
            <v>382590</v>
          </cell>
        </row>
        <row r="874">
          <cell r="A874">
            <v>872</v>
          </cell>
          <cell r="B874" t="str">
            <v xml:space="preserve">       4.1.1 포장공</v>
          </cell>
          <cell r="G874">
            <v>62307250</v>
          </cell>
          <cell r="H874">
            <v>0</v>
          </cell>
          <cell r="I874">
            <v>37878660</v>
          </cell>
          <cell r="J874">
            <v>0</v>
          </cell>
          <cell r="K874">
            <v>24046000</v>
          </cell>
          <cell r="L874">
            <v>0</v>
          </cell>
          <cell r="M874">
            <v>382590</v>
          </cell>
        </row>
        <row r="875">
          <cell r="A875">
            <v>873</v>
          </cell>
          <cell r="B875" t="str">
            <v xml:space="preserve">          칼라투수콘크리트포장</v>
          </cell>
          <cell r="C875" t="str">
            <v>T=7CM</v>
          </cell>
          <cell r="D875" t="str">
            <v>M2</v>
          </cell>
          <cell r="E875">
            <v>3781</v>
          </cell>
          <cell r="F875">
            <v>10600</v>
          </cell>
          <cell r="G875">
            <v>40078600</v>
          </cell>
          <cell r="H875">
            <v>8010</v>
          </cell>
          <cell r="I875">
            <v>30285810</v>
          </cell>
          <cell r="J875">
            <v>2500</v>
          </cell>
          <cell r="K875">
            <v>9452500</v>
          </cell>
          <cell r="L875">
            <v>90</v>
          </cell>
          <cell r="M875">
            <v>340290</v>
          </cell>
        </row>
        <row r="876">
          <cell r="A876">
            <v>874</v>
          </cell>
          <cell r="B876" t="str">
            <v xml:space="preserve">          도로경계블럭</v>
          </cell>
          <cell r="C876" t="str">
            <v>120*120*1000</v>
          </cell>
          <cell r="D876" t="str">
            <v>M</v>
          </cell>
          <cell r="E876">
            <v>2115</v>
          </cell>
          <cell r="F876">
            <v>10510</v>
          </cell>
          <cell r="G876">
            <v>22228650</v>
          </cell>
          <cell r="H876">
            <v>3590</v>
          </cell>
          <cell r="I876">
            <v>7592850</v>
          </cell>
          <cell r="J876">
            <v>6900</v>
          </cell>
          <cell r="K876">
            <v>14593500</v>
          </cell>
          <cell r="L876">
            <v>20</v>
          </cell>
          <cell r="M876">
            <v>42300</v>
          </cell>
        </row>
        <row r="877">
          <cell r="A877">
            <v>875</v>
          </cell>
          <cell r="B877" t="str">
            <v xml:space="preserve">       4.1.2 식재공</v>
          </cell>
          <cell r="G877">
            <v>350099670</v>
          </cell>
          <cell r="H877">
            <v>0</v>
          </cell>
          <cell r="I877">
            <v>250484880</v>
          </cell>
          <cell r="J877">
            <v>0</v>
          </cell>
          <cell r="K877">
            <v>99614790</v>
          </cell>
          <cell r="L877">
            <v>0</v>
          </cell>
        </row>
        <row r="878">
          <cell r="A878">
            <v>876</v>
          </cell>
          <cell r="B878" t="str">
            <v xml:space="preserve">          해송(A형)</v>
          </cell>
          <cell r="C878" t="str">
            <v>H2.5*W0.8</v>
          </cell>
          <cell r="D878" t="str">
            <v>주</v>
          </cell>
          <cell r="E878">
            <v>3645</v>
          </cell>
          <cell r="F878">
            <v>35640</v>
          </cell>
          <cell r="G878">
            <v>129907800</v>
          </cell>
          <cell r="H878">
            <v>24890</v>
          </cell>
          <cell r="I878">
            <v>90724050</v>
          </cell>
          <cell r="J878">
            <v>10750</v>
          </cell>
          <cell r="K878">
            <v>39183750</v>
          </cell>
          <cell r="L878">
            <v>0</v>
          </cell>
        </row>
        <row r="879">
          <cell r="A879">
            <v>877</v>
          </cell>
          <cell r="B879" t="str">
            <v xml:space="preserve">          중국단풍</v>
          </cell>
          <cell r="C879" t="str">
            <v>H2.5*R5</v>
          </cell>
          <cell r="D879" t="str">
            <v>주</v>
          </cell>
          <cell r="E879">
            <v>2114</v>
          </cell>
          <cell r="F879">
            <v>29450</v>
          </cell>
          <cell r="G879">
            <v>62257300</v>
          </cell>
          <cell r="H879">
            <v>18330</v>
          </cell>
          <cell r="I879">
            <v>38749620</v>
          </cell>
          <cell r="J879">
            <v>11120</v>
          </cell>
          <cell r="K879">
            <v>23507680</v>
          </cell>
          <cell r="L879">
            <v>0</v>
          </cell>
        </row>
        <row r="880">
          <cell r="A880">
            <v>878</v>
          </cell>
          <cell r="B880" t="str">
            <v xml:space="preserve">          회화나무</v>
          </cell>
          <cell r="C880" t="str">
            <v>H3.0*R6</v>
          </cell>
          <cell r="D880" t="str">
            <v>주</v>
          </cell>
          <cell r="E880">
            <v>545</v>
          </cell>
          <cell r="F880">
            <v>42820</v>
          </cell>
          <cell r="G880">
            <v>23336900</v>
          </cell>
          <cell r="H880">
            <v>27630</v>
          </cell>
          <cell r="I880">
            <v>15058350</v>
          </cell>
          <cell r="J880">
            <v>15190</v>
          </cell>
          <cell r="K880">
            <v>8278550</v>
          </cell>
          <cell r="L880">
            <v>0</v>
          </cell>
        </row>
        <row r="881">
          <cell r="A881">
            <v>879</v>
          </cell>
          <cell r="B881" t="str">
            <v xml:space="preserve">          은행나무</v>
          </cell>
          <cell r="C881" t="str">
            <v>H3.0*B6</v>
          </cell>
          <cell r="D881" t="str">
            <v>주</v>
          </cell>
          <cell r="E881">
            <v>15</v>
          </cell>
          <cell r="F881">
            <v>52750</v>
          </cell>
          <cell r="G881">
            <v>791250</v>
          </cell>
          <cell r="H881">
            <v>31760</v>
          </cell>
          <cell r="I881">
            <v>476400</v>
          </cell>
          <cell r="J881">
            <v>20990</v>
          </cell>
          <cell r="K881">
            <v>314850</v>
          </cell>
          <cell r="L881">
            <v>0</v>
          </cell>
        </row>
        <row r="882">
          <cell r="A882">
            <v>880</v>
          </cell>
          <cell r="B882" t="str">
            <v xml:space="preserve">          자귀나무</v>
          </cell>
          <cell r="C882" t="str">
            <v>H2.5*R6</v>
          </cell>
          <cell r="D882" t="str">
            <v>주</v>
          </cell>
          <cell r="E882">
            <v>50</v>
          </cell>
          <cell r="F882">
            <v>49770</v>
          </cell>
          <cell r="G882">
            <v>2488500</v>
          </cell>
          <cell r="H882">
            <v>34580</v>
          </cell>
          <cell r="I882">
            <v>1729000</v>
          </cell>
          <cell r="J882">
            <v>15190</v>
          </cell>
          <cell r="K882">
            <v>759500</v>
          </cell>
          <cell r="L882">
            <v>0</v>
          </cell>
        </row>
        <row r="883">
          <cell r="A883">
            <v>881</v>
          </cell>
          <cell r="B883" t="str">
            <v xml:space="preserve">          꽃사과</v>
          </cell>
          <cell r="C883" t="str">
            <v>H2.5*R6</v>
          </cell>
          <cell r="D883" t="str">
            <v>주</v>
          </cell>
          <cell r="E883">
            <v>58</v>
          </cell>
          <cell r="F883">
            <v>61230</v>
          </cell>
          <cell r="G883">
            <v>3551340</v>
          </cell>
          <cell r="H883">
            <v>46040</v>
          </cell>
          <cell r="I883">
            <v>2670320</v>
          </cell>
          <cell r="J883">
            <v>15190</v>
          </cell>
          <cell r="K883">
            <v>881020</v>
          </cell>
          <cell r="L883">
            <v>0</v>
          </cell>
        </row>
        <row r="884">
          <cell r="A884">
            <v>882</v>
          </cell>
          <cell r="B884" t="str">
            <v xml:space="preserve">          팥배나무</v>
          </cell>
          <cell r="C884" t="str">
            <v>H3.5*R8</v>
          </cell>
          <cell r="D884" t="str">
            <v>주</v>
          </cell>
        </row>
        <row r="885">
          <cell r="A885">
            <v>883</v>
          </cell>
          <cell r="B885" t="str">
            <v xml:space="preserve">          해송(4년생)</v>
          </cell>
          <cell r="C885" t="str">
            <v>H1.2</v>
          </cell>
          <cell r="D885" t="str">
            <v>주</v>
          </cell>
          <cell r="E885">
            <v>2013</v>
          </cell>
          <cell r="F885">
            <v>6610</v>
          </cell>
          <cell r="G885">
            <v>13305930</v>
          </cell>
          <cell r="H885">
            <v>6230</v>
          </cell>
          <cell r="I885">
            <v>12540990</v>
          </cell>
          <cell r="J885">
            <v>380</v>
          </cell>
          <cell r="K885">
            <v>764940</v>
          </cell>
          <cell r="L885">
            <v>0</v>
          </cell>
        </row>
        <row r="886">
          <cell r="A886">
            <v>884</v>
          </cell>
          <cell r="B886" t="str">
            <v xml:space="preserve">          복합양잔디</v>
          </cell>
          <cell r="C886" t="str">
            <v>7종복합</v>
          </cell>
          <cell r="D886" t="str">
            <v>M2</v>
          </cell>
          <cell r="E886">
            <v>26031</v>
          </cell>
          <cell r="F886">
            <v>1950</v>
          </cell>
          <cell r="G886">
            <v>50760450</v>
          </cell>
          <cell r="H886">
            <v>1950</v>
          </cell>
          <cell r="I886">
            <v>50760450</v>
          </cell>
          <cell r="J886">
            <v>0</v>
          </cell>
          <cell r="L886">
            <v>0</v>
          </cell>
        </row>
        <row r="887">
          <cell r="A887">
            <v>885</v>
          </cell>
          <cell r="B887" t="str">
            <v xml:space="preserve">          거적덮기</v>
          </cell>
          <cell r="D887" t="str">
            <v>M2</v>
          </cell>
          <cell r="E887">
            <v>74070</v>
          </cell>
          <cell r="F887">
            <v>860</v>
          </cell>
          <cell r="G887">
            <v>63700200</v>
          </cell>
          <cell r="H887">
            <v>510</v>
          </cell>
          <cell r="I887">
            <v>37775700</v>
          </cell>
          <cell r="J887">
            <v>350</v>
          </cell>
          <cell r="K887">
            <v>25924500</v>
          </cell>
          <cell r="L887">
            <v>0</v>
          </cell>
        </row>
        <row r="888">
          <cell r="A888">
            <v>886</v>
          </cell>
          <cell r="B888" t="str">
            <v xml:space="preserve">       4.1.3 이식공</v>
          </cell>
          <cell r="G888">
            <v>25900000</v>
          </cell>
          <cell r="H888">
            <v>0</v>
          </cell>
          <cell r="I888">
            <v>6300000</v>
          </cell>
          <cell r="J888">
            <v>0</v>
          </cell>
          <cell r="K888">
            <v>19600000</v>
          </cell>
          <cell r="L888">
            <v>0</v>
          </cell>
          <cell r="M888">
            <v>0</v>
          </cell>
        </row>
        <row r="889">
          <cell r="A889">
            <v>887</v>
          </cell>
          <cell r="B889" t="str">
            <v xml:space="preserve">          수목이식(쥐똥나무)</v>
          </cell>
          <cell r="C889" t="str">
            <v>H0.8*W0.1,L0.5KM</v>
          </cell>
          <cell r="D889" t="str">
            <v>주</v>
          </cell>
          <cell r="E889">
            <v>35000</v>
          </cell>
          <cell r="F889">
            <v>740</v>
          </cell>
          <cell r="G889">
            <v>25900000</v>
          </cell>
          <cell r="H889">
            <v>180</v>
          </cell>
          <cell r="I889">
            <v>6300000</v>
          </cell>
          <cell r="J889">
            <v>560</v>
          </cell>
          <cell r="K889">
            <v>19600000</v>
          </cell>
          <cell r="L889">
            <v>0</v>
          </cell>
          <cell r="M889">
            <v>0</v>
          </cell>
        </row>
        <row r="890">
          <cell r="A890">
            <v>888</v>
          </cell>
          <cell r="B890" t="str">
            <v xml:space="preserve">         수목이식(리기다소나무)</v>
          </cell>
          <cell r="C890" t="str">
            <v>R10</v>
          </cell>
          <cell r="D890" t="str">
            <v>주</v>
          </cell>
        </row>
        <row r="891">
          <cell r="A891">
            <v>889</v>
          </cell>
          <cell r="B891" t="str">
            <v xml:space="preserve">         리기다소나무</v>
          </cell>
          <cell r="C891" t="str">
            <v>R15</v>
          </cell>
          <cell r="D891" t="str">
            <v>주</v>
          </cell>
        </row>
        <row r="892">
          <cell r="A892">
            <v>890</v>
          </cell>
          <cell r="B892" t="str">
            <v xml:space="preserve">         리기다소나무</v>
          </cell>
          <cell r="C892" t="str">
            <v>R20</v>
          </cell>
          <cell r="D892" t="str">
            <v>주</v>
          </cell>
        </row>
        <row r="893">
          <cell r="A893">
            <v>891</v>
          </cell>
          <cell r="B893" t="str">
            <v xml:space="preserve">         리기다소나무</v>
          </cell>
          <cell r="C893" t="str">
            <v>R25</v>
          </cell>
          <cell r="D893" t="str">
            <v>주</v>
          </cell>
        </row>
        <row r="894">
          <cell r="A894">
            <v>892</v>
          </cell>
          <cell r="B894" t="str">
            <v xml:space="preserve">         리기다소나무</v>
          </cell>
          <cell r="C894" t="str">
            <v>R30</v>
          </cell>
          <cell r="D894" t="str">
            <v>주</v>
          </cell>
        </row>
        <row r="895">
          <cell r="A895">
            <v>893</v>
          </cell>
          <cell r="B895" t="str">
            <v xml:space="preserve">       4.1.4 유지관리공</v>
          </cell>
          <cell r="G895">
            <v>7992220</v>
          </cell>
          <cell r="H895">
            <v>0</v>
          </cell>
          <cell r="I895">
            <v>11080</v>
          </cell>
          <cell r="J895">
            <v>0</v>
          </cell>
          <cell r="K895">
            <v>7981140</v>
          </cell>
          <cell r="L895">
            <v>0</v>
          </cell>
          <cell r="M895">
            <v>0</v>
          </cell>
        </row>
        <row r="896">
          <cell r="A896">
            <v>894</v>
          </cell>
          <cell r="B896" t="str">
            <v xml:space="preserve">          잔디깍기</v>
          </cell>
          <cell r="C896" t="str">
            <v>1회</v>
          </cell>
          <cell r="D896" t="str">
            <v>M2</v>
          </cell>
          <cell r="E896">
            <v>156188</v>
          </cell>
          <cell r="F896">
            <v>50</v>
          </cell>
          <cell r="G896">
            <v>7809400</v>
          </cell>
          <cell r="H896">
            <v>0</v>
          </cell>
          <cell r="J896">
            <v>50</v>
          </cell>
          <cell r="K896">
            <v>7809400</v>
          </cell>
          <cell r="L896">
            <v>0</v>
          </cell>
          <cell r="M896">
            <v>0</v>
          </cell>
        </row>
        <row r="897">
          <cell r="A897">
            <v>895</v>
          </cell>
          <cell r="B897" t="str">
            <v xml:space="preserve">          병충해방제</v>
          </cell>
          <cell r="C897" t="str">
            <v>1회</v>
          </cell>
          <cell r="D897" t="str">
            <v>주</v>
          </cell>
          <cell r="E897">
            <v>554</v>
          </cell>
          <cell r="F897">
            <v>330</v>
          </cell>
          <cell r="G897">
            <v>182820</v>
          </cell>
          <cell r="H897">
            <v>20</v>
          </cell>
          <cell r="I897">
            <v>11080</v>
          </cell>
          <cell r="J897">
            <v>310</v>
          </cell>
          <cell r="K897">
            <v>171740</v>
          </cell>
          <cell r="L897">
            <v>0</v>
          </cell>
        </row>
        <row r="898">
          <cell r="A898">
            <v>896</v>
          </cell>
          <cell r="B898" t="str">
            <v xml:space="preserve">      4.2 철도변녹지</v>
          </cell>
          <cell r="G898">
            <v>368500620</v>
          </cell>
          <cell r="H898">
            <v>0</v>
          </cell>
          <cell r="I898">
            <v>258743280</v>
          </cell>
          <cell r="J898">
            <v>0</v>
          </cell>
          <cell r="K898">
            <v>108695990</v>
          </cell>
          <cell r="L898">
            <v>0</v>
          </cell>
          <cell r="M898">
            <v>1061350</v>
          </cell>
        </row>
        <row r="899">
          <cell r="A899">
            <v>897</v>
          </cell>
          <cell r="B899" t="str">
            <v xml:space="preserve">       4.2.1 배수공</v>
          </cell>
          <cell r="G899">
            <v>33043300</v>
          </cell>
          <cell r="H899">
            <v>0</v>
          </cell>
          <cell r="I899">
            <v>28380080</v>
          </cell>
          <cell r="J899">
            <v>0</v>
          </cell>
          <cell r="K899">
            <v>4016120</v>
          </cell>
          <cell r="L899">
            <v>0</v>
          </cell>
          <cell r="M899">
            <v>647100</v>
          </cell>
        </row>
        <row r="900">
          <cell r="A900">
            <v>898</v>
          </cell>
          <cell r="B900" t="str">
            <v xml:space="preserve">          맹암거</v>
          </cell>
          <cell r="C900" t="str">
            <v>TYPE2</v>
          </cell>
          <cell r="D900" t="str">
            <v>M</v>
          </cell>
          <cell r="E900">
            <v>3664</v>
          </cell>
          <cell r="F900">
            <v>7200</v>
          </cell>
          <cell r="G900">
            <v>26380800</v>
          </cell>
          <cell r="H900">
            <v>6220</v>
          </cell>
          <cell r="I900">
            <v>22790080</v>
          </cell>
          <cell r="J900">
            <v>830</v>
          </cell>
          <cell r="K900">
            <v>3041120</v>
          </cell>
          <cell r="L900">
            <v>150</v>
          </cell>
          <cell r="M900">
            <v>549600</v>
          </cell>
        </row>
        <row r="901">
          <cell r="A901">
            <v>899</v>
          </cell>
          <cell r="B901" t="str">
            <v xml:space="preserve">          자갈배수층</v>
          </cell>
          <cell r="D901" t="str">
            <v>M</v>
          </cell>
          <cell r="E901">
            <v>3250</v>
          </cell>
          <cell r="F901">
            <v>2050</v>
          </cell>
          <cell r="G901">
            <v>6662500</v>
          </cell>
          <cell r="H901">
            <v>1720</v>
          </cell>
          <cell r="I901">
            <v>5590000</v>
          </cell>
          <cell r="J901">
            <v>300</v>
          </cell>
          <cell r="K901">
            <v>975000</v>
          </cell>
          <cell r="L901">
            <v>30</v>
          </cell>
          <cell r="M901">
            <v>97500</v>
          </cell>
        </row>
        <row r="902">
          <cell r="A902">
            <v>900</v>
          </cell>
          <cell r="B902" t="str">
            <v xml:space="preserve">       4.2.2 포장공</v>
          </cell>
          <cell r="G902">
            <v>72266090</v>
          </cell>
          <cell r="H902">
            <v>0</v>
          </cell>
          <cell r="I902">
            <v>42079240</v>
          </cell>
          <cell r="J902">
            <v>0</v>
          </cell>
          <cell r="K902">
            <v>29772600</v>
          </cell>
          <cell r="L902">
            <v>0</v>
          </cell>
          <cell r="M902">
            <v>414250</v>
          </cell>
        </row>
        <row r="903">
          <cell r="A903">
            <v>901</v>
          </cell>
          <cell r="B903" t="str">
            <v xml:space="preserve">          칼라투수콘크리트포장</v>
          </cell>
          <cell r="C903" t="str">
            <v>T=7CM</v>
          </cell>
          <cell r="D903" t="str">
            <v>M2</v>
          </cell>
          <cell r="E903">
            <v>3963</v>
          </cell>
          <cell r="F903">
            <v>10600</v>
          </cell>
          <cell r="G903">
            <v>42007800</v>
          </cell>
          <cell r="H903">
            <v>8010</v>
          </cell>
          <cell r="I903">
            <v>31743630</v>
          </cell>
          <cell r="J903">
            <v>2500</v>
          </cell>
          <cell r="K903">
            <v>9907500</v>
          </cell>
          <cell r="L903">
            <v>90</v>
          </cell>
          <cell r="M903">
            <v>356670</v>
          </cell>
        </row>
        <row r="904">
          <cell r="A904">
            <v>902</v>
          </cell>
          <cell r="B904" t="str">
            <v xml:space="preserve">          도로경계블럭</v>
          </cell>
          <cell r="C904" t="str">
            <v>120*120*1000</v>
          </cell>
          <cell r="D904" t="str">
            <v>M</v>
          </cell>
          <cell r="E904">
            <v>2879</v>
          </cell>
          <cell r="F904">
            <v>10510</v>
          </cell>
          <cell r="G904">
            <v>30258290</v>
          </cell>
          <cell r="H904">
            <v>3590</v>
          </cell>
          <cell r="I904">
            <v>10335610</v>
          </cell>
          <cell r="J904">
            <v>6900</v>
          </cell>
          <cell r="K904">
            <v>19865100</v>
          </cell>
          <cell r="L904">
            <v>20</v>
          </cell>
          <cell r="M904">
            <v>57580</v>
          </cell>
        </row>
        <row r="905">
          <cell r="A905">
            <v>903</v>
          </cell>
          <cell r="B905" t="str">
            <v xml:space="preserve">       4.2.3 식재공</v>
          </cell>
          <cell r="G905">
            <v>256261730</v>
          </cell>
          <cell r="H905">
            <v>0</v>
          </cell>
          <cell r="I905">
            <v>188278560</v>
          </cell>
          <cell r="J905">
            <v>0</v>
          </cell>
          <cell r="K905">
            <v>67983170</v>
          </cell>
          <cell r="L905">
            <v>0</v>
          </cell>
        </row>
        <row r="906">
          <cell r="A906">
            <v>904</v>
          </cell>
          <cell r="B906" t="str">
            <v xml:space="preserve">          해송(A형)</v>
          </cell>
          <cell r="C906" t="str">
            <v>H2.5*W0.8</v>
          </cell>
          <cell r="D906" t="str">
            <v>주</v>
          </cell>
          <cell r="E906">
            <v>1546</v>
          </cell>
          <cell r="F906">
            <v>35640</v>
          </cell>
          <cell r="G906">
            <v>55099440</v>
          </cell>
          <cell r="H906">
            <v>24890</v>
          </cell>
          <cell r="I906">
            <v>38479940</v>
          </cell>
          <cell r="J906">
            <v>10750</v>
          </cell>
          <cell r="K906">
            <v>16619500</v>
          </cell>
          <cell r="L906">
            <v>0</v>
          </cell>
        </row>
        <row r="907">
          <cell r="A907">
            <v>905</v>
          </cell>
          <cell r="B907" t="str">
            <v xml:space="preserve">          중국단풍</v>
          </cell>
          <cell r="C907" t="str">
            <v>H2.5*R5</v>
          </cell>
          <cell r="D907" t="str">
            <v>주</v>
          </cell>
          <cell r="E907">
            <v>713</v>
          </cell>
          <cell r="F907">
            <v>29450</v>
          </cell>
          <cell r="G907">
            <v>20997850</v>
          </cell>
          <cell r="H907">
            <v>18330</v>
          </cell>
          <cell r="I907">
            <v>13069290</v>
          </cell>
          <cell r="J907">
            <v>11120</v>
          </cell>
          <cell r="K907">
            <v>7928560</v>
          </cell>
          <cell r="L907">
            <v>0</v>
          </cell>
        </row>
        <row r="908">
          <cell r="A908">
            <v>906</v>
          </cell>
          <cell r="B908" t="str">
            <v xml:space="preserve">          회화나무</v>
          </cell>
          <cell r="C908" t="str">
            <v>H3.0*R6</v>
          </cell>
          <cell r="D908" t="str">
            <v>주</v>
          </cell>
          <cell r="E908">
            <v>445</v>
          </cell>
          <cell r="F908">
            <v>42820</v>
          </cell>
          <cell r="G908">
            <v>19054900</v>
          </cell>
          <cell r="H908">
            <v>27630</v>
          </cell>
          <cell r="I908">
            <v>12295350</v>
          </cell>
          <cell r="J908">
            <v>15190</v>
          </cell>
          <cell r="K908">
            <v>6759550</v>
          </cell>
          <cell r="L908">
            <v>0</v>
          </cell>
        </row>
        <row r="909">
          <cell r="A909">
            <v>907</v>
          </cell>
          <cell r="B909" t="str">
            <v xml:space="preserve">          은행나무</v>
          </cell>
          <cell r="C909" t="str">
            <v>H3.0*B6</v>
          </cell>
          <cell r="D909" t="str">
            <v>주</v>
          </cell>
          <cell r="E909">
            <v>10</v>
          </cell>
          <cell r="F909">
            <v>52750</v>
          </cell>
          <cell r="G909">
            <v>527500</v>
          </cell>
          <cell r="H909">
            <v>31760</v>
          </cell>
          <cell r="I909">
            <v>317600</v>
          </cell>
          <cell r="J909">
            <v>20990</v>
          </cell>
          <cell r="K909">
            <v>209900</v>
          </cell>
          <cell r="L909">
            <v>0</v>
          </cell>
        </row>
        <row r="910">
          <cell r="A910">
            <v>908</v>
          </cell>
          <cell r="B910" t="str">
            <v xml:space="preserve">          자귀나무</v>
          </cell>
          <cell r="C910" t="str">
            <v>H2.5*R6</v>
          </cell>
          <cell r="D910" t="str">
            <v>주</v>
          </cell>
          <cell r="E910">
            <v>16</v>
          </cell>
          <cell r="F910">
            <v>49770</v>
          </cell>
          <cell r="G910">
            <v>796320</v>
          </cell>
          <cell r="H910">
            <v>34580</v>
          </cell>
          <cell r="I910">
            <v>553280</v>
          </cell>
          <cell r="J910">
            <v>15190</v>
          </cell>
          <cell r="K910">
            <v>243040</v>
          </cell>
          <cell r="L910">
            <v>0</v>
          </cell>
        </row>
        <row r="911">
          <cell r="A911">
            <v>909</v>
          </cell>
          <cell r="B911" t="str">
            <v xml:space="preserve">          왕벗나무(A형)</v>
          </cell>
          <cell r="C911" t="str">
            <v>H3.5*B8</v>
          </cell>
          <cell r="D911" t="str">
            <v>주</v>
          </cell>
          <cell r="E911">
            <v>19</v>
          </cell>
          <cell r="F911">
            <v>108110</v>
          </cell>
          <cell r="G911">
            <v>2054090</v>
          </cell>
          <cell r="H911">
            <v>75520</v>
          </cell>
          <cell r="I911">
            <v>1434880</v>
          </cell>
          <cell r="J911">
            <v>32590</v>
          </cell>
          <cell r="K911">
            <v>619210</v>
          </cell>
          <cell r="L911">
            <v>0</v>
          </cell>
        </row>
        <row r="912">
          <cell r="A912">
            <v>910</v>
          </cell>
          <cell r="B912" t="str">
            <v xml:space="preserve">          느릅나무(A형)</v>
          </cell>
          <cell r="C912" t="str">
            <v>H4.0*R10</v>
          </cell>
          <cell r="D912" t="str">
            <v>주</v>
          </cell>
          <cell r="E912">
            <v>90</v>
          </cell>
          <cell r="F912">
            <v>119420</v>
          </cell>
          <cell r="G912">
            <v>10747800</v>
          </cell>
          <cell r="H912">
            <v>86050</v>
          </cell>
          <cell r="I912">
            <v>7744500</v>
          </cell>
          <cell r="J912">
            <v>33370</v>
          </cell>
          <cell r="K912">
            <v>3003300</v>
          </cell>
          <cell r="L912">
            <v>0</v>
          </cell>
        </row>
        <row r="913">
          <cell r="A913">
            <v>911</v>
          </cell>
          <cell r="B913" t="str">
            <v xml:space="preserve">          이팝나무</v>
          </cell>
          <cell r="C913" t="str">
            <v>H3.0*R8</v>
          </cell>
          <cell r="D913" t="str">
            <v>주</v>
          </cell>
          <cell r="E913">
            <v>60</v>
          </cell>
          <cell r="F913">
            <v>91290</v>
          </cell>
          <cell r="G913">
            <v>5477400</v>
          </cell>
          <cell r="H913">
            <v>67010</v>
          </cell>
          <cell r="I913">
            <v>4020600</v>
          </cell>
          <cell r="J913">
            <v>24280</v>
          </cell>
          <cell r="K913">
            <v>1456800</v>
          </cell>
          <cell r="L913">
            <v>0</v>
          </cell>
        </row>
        <row r="914">
          <cell r="A914">
            <v>912</v>
          </cell>
          <cell r="B914" t="str">
            <v xml:space="preserve">          해송(4년생)</v>
          </cell>
          <cell r="C914" t="str">
            <v>H1.2</v>
          </cell>
          <cell r="D914" t="str">
            <v>주</v>
          </cell>
          <cell r="E914">
            <v>2850</v>
          </cell>
          <cell r="F914">
            <v>6610</v>
          </cell>
          <cell r="G914">
            <v>18838500</v>
          </cell>
          <cell r="H914">
            <v>6230</v>
          </cell>
          <cell r="I914">
            <v>17755500</v>
          </cell>
          <cell r="J914">
            <v>380</v>
          </cell>
          <cell r="K914">
            <v>1083000</v>
          </cell>
          <cell r="L914">
            <v>0</v>
          </cell>
        </row>
        <row r="915">
          <cell r="A915">
            <v>913</v>
          </cell>
          <cell r="B915" t="str">
            <v xml:space="preserve">          참나무(2년생)</v>
          </cell>
          <cell r="C915" t="str">
            <v>H1.2</v>
          </cell>
          <cell r="D915" t="str">
            <v>주</v>
          </cell>
          <cell r="E915">
            <v>2072</v>
          </cell>
          <cell r="F915">
            <v>3030</v>
          </cell>
          <cell r="G915">
            <v>6278160</v>
          </cell>
          <cell r="H915">
            <v>2650</v>
          </cell>
          <cell r="I915">
            <v>5490800</v>
          </cell>
          <cell r="J915">
            <v>380</v>
          </cell>
          <cell r="K915">
            <v>787360</v>
          </cell>
          <cell r="L915">
            <v>0</v>
          </cell>
        </row>
        <row r="916">
          <cell r="A916">
            <v>914</v>
          </cell>
          <cell r="B916" t="str">
            <v xml:space="preserve">          복합양잔디</v>
          </cell>
          <cell r="C916" t="str">
            <v>7종복합</v>
          </cell>
          <cell r="D916" t="str">
            <v>M2</v>
          </cell>
          <cell r="E916">
            <v>22801</v>
          </cell>
          <cell r="F916">
            <v>1950</v>
          </cell>
          <cell r="G916">
            <v>44461950</v>
          </cell>
          <cell r="H916">
            <v>1950</v>
          </cell>
          <cell r="I916">
            <v>44461950</v>
          </cell>
          <cell r="J916">
            <v>0</v>
          </cell>
          <cell r="L916">
            <v>0</v>
          </cell>
        </row>
        <row r="917">
          <cell r="A917">
            <v>915</v>
          </cell>
          <cell r="B917" t="str">
            <v xml:space="preserve">          거적덮기</v>
          </cell>
          <cell r="D917" t="str">
            <v>M2</v>
          </cell>
          <cell r="E917">
            <v>83637</v>
          </cell>
          <cell r="F917">
            <v>860</v>
          </cell>
          <cell r="G917">
            <v>71927820</v>
          </cell>
          <cell r="H917">
            <v>510</v>
          </cell>
          <cell r="I917">
            <v>42654870</v>
          </cell>
          <cell r="J917">
            <v>350</v>
          </cell>
          <cell r="K917">
            <v>29272950</v>
          </cell>
          <cell r="L917">
            <v>0</v>
          </cell>
        </row>
        <row r="918">
          <cell r="A918">
            <v>916</v>
          </cell>
          <cell r="B918" t="str">
            <v xml:space="preserve">       4.2.4 유지관리공</v>
          </cell>
          <cell r="G918">
            <v>6929500</v>
          </cell>
          <cell r="H918">
            <v>0</v>
          </cell>
          <cell r="I918">
            <v>5400</v>
          </cell>
          <cell r="J918">
            <v>0</v>
          </cell>
          <cell r="K918">
            <v>6924100</v>
          </cell>
          <cell r="L918">
            <v>0</v>
          </cell>
          <cell r="M918">
            <v>0</v>
          </cell>
        </row>
        <row r="919">
          <cell r="A919">
            <v>917</v>
          </cell>
          <cell r="B919" t="str">
            <v xml:space="preserve">          잔디깍기</v>
          </cell>
          <cell r="C919" t="str">
            <v>1회</v>
          </cell>
          <cell r="D919" t="str">
            <v>M2</v>
          </cell>
          <cell r="E919">
            <v>136808</v>
          </cell>
          <cell r="F919">
            <v>50</v>
          </cell>
          <cell r="G919">
            <v>6840400</v>
          </cell>
          <cell r="H919">
            <v>0</v>
          </cell>
          <cell r="J919">
            <v>50</v>
          </cell>
          <cell r="K919">
            <v>6840400</v>
          </cell>
          <cell r="L919">
            <v>0</v>
          </cell>
          <cell r="M919">
            <v>0</v>
          </cell>
        </row>
        <row r="920">
          <cell r="A920">
            <v>918</v>
          </cell>
          <cell r="B920" t="str">
            <v xml:space="preserve">          병충해방제</v>
          </cell>
          <cell r="C920" t="str">
            <v>1회</v>
          </cell>
          <cell r="D920" t="str">
            <v>주</v>
          </cell>
          <cell r="E920">
            <v>270</v>
          </cell>
          <cell r="F920">
            <v>330</v>
          </cell>
          <cell r="G920">
            <v>89100</v>
          </cell>
          <cell r="H920">
            <v>20</v>
          </cell>
          <cell r="I920">
            <v>5400</v>
          </cell>
          <cell r="J920">
            <v>310</v>
          </cell>
          <cell r="K920">
            <v>83700</v>
          </cell>
          <cell r="L920">
            <v>0</v>
          </cell>
        </row>
        <row r="921">
          <cell r="A921">
            <v>919</v>
          </cell>
          <cell r="B921" t="str">
            <v xml:space="preserve">   5. 가로수조성공사</v>
          </cell>
          <cell r="G921">
            <v>297500780</v>
          </cell>
          <cell r="H921">
            <v>0</v>
          </cell>
          <cell r="I921">
            <v>217755920</v>
          </cell>
          <cell r="J921">
            <v>0</v>
          </cell>
          <cell r="K921">
            <v>79416420</v>
          </cell>
          <cell r="L921">
            <v>0</v>
          </cell>
          <cell r="M921">
            <v>328440</v>
          </cell>
        </row>
        <row r="922">
          <cell r="A922">
            <v>920</v>
          </cell>
          <cell r="B922" t="str">
            <v xml:space="preserve">      5.1 3생활권</v>
          </cell>
          <cell r="G922">
            <v>266043860</v>
          </cell>
          <cell r="H922">
            <v>0</v>
          </cell>
          <cell r="I922">
            <v>195272640</v>
          </cell>
          <cell r="J922">
            <v>0</v>
          </cell>
          <cell r="K922">
            <v>70479740</v>
          </cell>
          <cell r="L922">
            <v>0</v>
          </cell>
          <cell r="M922">
            <v>291480</v>
          </cell>
        </row>
        <row r="923">
          <cell r="A923">
            <v>921</v>
          </cell>
          <cell r="B923" t="str">
            <v xml:space="preserve">       5.1.1 식재공</v>
          </cell>
          <cell r="G923">
            <v>263762120</v>
          </cell>
          <cell r="H923">
            <v>0</v>
          </cell>
          <cell r="I923">
            <v>193723640</v>
          </cell>
          <cell r="J923">
            <v>0</v>
          </cell>
          <cell r="K923">
            <v>69747000</v>
          </cell>
          <cell r="L923">
            <v>0</v>
          </cell>
          <cell r="M923">
            <v>291480</v>
          </cell>
        </row>
        <row r="924">
          <cell r="A924">
            <v>922</v>
          </cell>
          <cell r="B924" t="str">
            <v xml:space="preserve">          느티나무(B형)</v>
          </cell>
          <cell r="C924" t="str">
            <v>H3.5*R10</v>
          </cell>
          <cell r="D924" t="str">
            <v>주</v>
          </cell>
          <cell r="E924">
            <v>415</v>
          </cell>
          <cell r="F924">
            <v>161340</v>
          </cell>
          <cell r="G924">
            <v>66956100</v>
          </cell>
          <cell r="H924">
            <v>127700</v>
          </cell>
          <cell r="I924">
            <v>52995500</v>
          </cell>
          <cell r="J924">
            <v>33500</v>
          </cell>
          <cell r="K924">
            <v>13902500</v>
          </cell>
          <cell r="L924">
            <v>140</v>
          </cell>
          <cell r="M924">
            <v>58100</v>
          </cell>
        </row>
        <row r="925">
          <cell r="A925">
            <v>923</v>
          </cell>
          <cell r="B925" t="str">
            <v xml:space="preserve">          중국단풍(B형)</v>
          </cell>
          <cell r="C925" t="str">
            <v>H3.5*R10</v>
          </cell>
          <cell r="D925" t="str">
            <v>주</v>
          </cell>
          <cell r="E925">
            <v>1667</v>
          </cell>
          <cell r="F925">
            <v>118060</v>
          </cell>
          <cell r="G925">
            <v>196806020</v>
          </cell>
          <cell r="H925">
            <v>84420</v>
          </cell>
          <cell r="I925">
            <v>140728140</v>
          </cell>
          <cell r="J925">
            <v>33500</v>
          </cell>
          <cell r="K925">
            <v>55844500</v>
          </cell>
          <cell r="L925">
            <v>140</v>
          </cell>
          <cell r="M925">
            <v>233380</v>
          </cell>
        </row>
        <row r="926">
          <cell r="A926">
            <v>924</v>
          </cell>
          <cell r="B926" t="str">
            <v xml:space="preserve">       5.1.2 유지관리공</v>
          </cell>
          <cell r="G926">
            <v>2281740</v>
          </cell>
          <cell r="H926">
            <v>0</v>
          </cell>
          <cell r="I926">
            <v>1549000</v>
          </cell>
          <cell r="J926">
            <v>0</v>
          </cell>
          <cell r="K926">
            <v>732740</v>
          </cell>
          <cell r="L926">
            <v>0</v>
          </cell>
          <cell r="M926">
            <v>0</v>
          </cell>
        </row>
        <row r="927">
          <cell r="A927">
            <v>925</v>
          </cell>
          <cell r="B927" t="str">
            <v xml:space="preserve">          관수</v>
          </cell>
          <cell r="C927" t="str">
            <v>1회</v>
          </cell>
          <cell r="D927" t="str">
            <v>주</v>
          </cell>
          <cell r="E927">
            <v>12492</v>
          </cell>
          <cell r="F927">
            <v>60</v>
          </cell>
          <cell r="G927">
            <v>749520</v>
          </cell>
          <cell r="H927">
            <v>20</v>
          </cell>
          <cell r="I927">
            <v>249840</v>
          </cell>
          <cell r="J927">
            <v>40</v>
          </cell>
          <cell r="K927">
            <v>499680</v>
          </cell>
          <cell r="L927">
            <v>0</v>
          </cell>
          <cell r="M927">
            <v>0</v>
          </cell>
        </row>
        <row r="928">
          <cell r="A928">
            <v>926</v>
          </cell>
          <cell r="B928" t="str">
            <v xml:space="preserve">          지주목관리</v>
          </cell>
          <cell r="C928" t="str">
            <v>재결속(1회/2년)</v>
          </cell>
          <cell r="D928" t="str">
            <v>주</v>
          </cell>
          <cell r="E928">
            <v>2082</v>
          </cell>
          <cell r="F928">
            <v>670</v>
          </cell>
          <cell r="G928">
            <v>1394940</v>
          </cell>
          <cell r="H928">
            <v>620</v>
          </cell>
          <cell r="I928">
            <v>1290840</v>
          </cell>
          <cell r="J928">
            <v>50</v>
          </cell>
          <cell r="K928">
            <v>104100</v>
          </cell>
          <cell r="L928">
            <v>0</v>
          </cell>
        </row>
        <row r="929">
          <cell r="A929">
            <v>927</v>
          </cell>
          <cell r="B929" t="str">
            <v xml:space="preserve">          병충해방제</v>
          </cell>
          <cell r="C929" t="str">
            <v>1회</v>
          </cell>
          <cell r="D929" t="str">
            <v>주</v>
          </cell>
          <cell r="E929">
            <v>416</v>
          </cell>
          <cell r="F929">
            <v>330</v>
          </cell>
          <cell r="G929">
            <v>137280</v>
          </cell>
          <cell r="H929">
            <v>20</v>
          </cell>
          <cell r="I929">
            <v>8320</v>
          </cell>
          <cell r="J929">
            <v>310</v>
          </cell>
          <cell r="K929">
            <v>128960</v>
          </cell>
          <cell r="L929">
            <v>0</v>
          </cell>
        </row>
        <row r="930">
          <cell r="A930">
            <v>928</v>
          </cell>
          <cell r="B930" t="str">
            <v xml:space="preserve">      5.2 이주단지</v>
          </cell>
          <cell r="G930">
            <v>31456920</v>
          </cell>
          <cell r="H930">
            <v>0</v>
          </cell>
          <cell r="I930">
            <v>22483280</v>
          </cell>
          <cell r="J930">
            <v>0</v>
          </cell>
          <cell r="K930">
            <v>8936680</v>
          </cell>
          <cell r="L930">
            <v>0</v>
          </cell>
          <cell r="M930">
            <v>36960</v>
          </cell>
        </row>
        <row r="931">
          <cell r="A931">
            <v>929</v>
          </cell>
          <cell r="B931" t="str">
            <v xml:space="preserve">       5.2.1 식재공</v>
          </cell>
          <cell r="G931">
            <v>31167840</v>
          </cell>
          <cell r="H931">
            <v>0</v>
          </cell>
          <cell r="I931">
            <v>22286880</v>
          </cell>
          <cell r="J931">
            <v>0</v>
          </cell>
          <cell r="K931">
            <v>8844000</v>
          </cell>
          <cell r="L931">
            <v>0</v>
          </cell>
          <cell r="M931">
            <v>36960</v>
          </cell>
        </row>
        <row r="932">
          <cell r="A932">
            <v>930</v>
          </cell>
          <cell r="B932" t="str">
            <v xml:space="preserve">          중국단풍(B형)</v>
          </cell>
          <cell r="C932" t="str">
            <v>H3.5*R10</v>
          </cell>
          <cell r="D932" t="str">
            <v>주</v>
          </cell>
          <cell r="E932">
            <v>264</v>
          </cell>
          <cell r="F932">
            <v>118060</v>
          </cell>
          <cell r="G932">
            <v>31167840</v>
          </cell>
          <cell r="H932">
            <v>84420</v>
          </cell>
          <cell r="I932">
            <v>22286880</v>
          </cell>
          <cell r="J932">
            <v>33500</v>
          </cell>
          <cell r="K932">
            <v>8844000</v>
          </cell>
          <cell r="L932">
            <v>140</v>
          </cell>
          <cell r="M932">
            <v>36960</v>
          </cell>
        </row>
        <row r="933">
          <cell r="A933">
            <v>931</v>
          </cell>
          <cell r="B933" t="str">
            <v xml:space="preserve">       5.2.2 유지관리공</v>
          </cell>
          <cell r="G933">
            <v>289080</v>
          </cell>
          <cell r="H933">
            <v>0</v>
          </cell>
          <cell r="I933">
            <v>196400</v>
          </cell>
          <cell r="J933">
            <v>0</v>
          </cell>
          <cell r="K933">
            <v>92680</v>
          </cell>
          <cell r="L933">
            <v>0</v>
          </cell>
          <cell r="M933">
            <v>0</v>
          </cell>
        </row>
        <row r="934">
          <cell r="A934">
            <v>932</v>
          </cell>
          <cell r="B934" t="str">
            <v xml:space="preserve">          관수</v>
          </cell>
          <cell r="C934" t="str">
            <v>1회</v>
          </cell>
          <cell r="D934" t="str">
            <v>주</v>
          </cell>
          <cell r="E934">
            <v>1584</v>
          </cell>
          <cell r="F934">
            <v>60</v>
          </cell>
          <cell r="G934">
            <v>95040</v>
          </cell>
          <cell r="H934">
            <v>20</v>
          </cell>
          <cell r="I934">
            <v>31680</v>
          </cell>
          <cell r="J934">
            <v>40</v>
          </cell>
          <cell r="K934">
            <v>63360</v>
          </cell>
          <cell r="L934">
            <v>0</v>
          </cell>
          <cell r="M934">
            <v>0</v>
          </cell>
        </row>
        <row r="935">
          <cell r="A935">
            <v>933</v>
          </cell>
          <cell r="B935" t="str">
            <v xml:space="preserve">          지주목관리</v>
          </cell>
          <cell r="C935" t="str">
            <v>재결속(1회/2년)</v>
          </cell>
          <cell r="D935" t="str">
            <v>주</v>
          </cell>
          <cell r="E935">
            <v>264</v>
          </cell>
          <cell r="F935">
            <v>670</v>
          </cell>
          <cell r="G935">
            <v>176880</v>
          </cell>
          <cell r="H935">
            <v>620</v>
          </cell>
          <cell r="I935">
            <v>163680</v>
          </cell>
          <cell r="J935">
            <v>50</v>
          </cell>
          <cell r="K935">
            <v>13200</v>
          </cell>
          <cell r="L935">
            <v>0</v>
          </cell>
        </row>
        <row r="936">
          <cell r="A936">
            <v>934</v>
          </cell>
          <cell r="B936" t="str">
            <v xml:space="preserve">          병충해방제</v>
          </cell>
          <cell r="C936" t="str">
            <v>1회</v>
          </cell>
          <cell r="D936" t="str">
            <v>주</v>
          </cell>
          <cell r="E936">
            <v>52</v>
          </cell>
          <cell r="F936">
            <v>330</v>
          </cell>
          <cell r="G936">
            <v>17160</v>
          </cell>
          <cell r="H936">
            <v>20</v>
          </cell>
          <cell r="I936">
            <v>1040</v>
          </cell>
          <cell r="J936">
            <v>310</v>
          </cell>
          <cell r="K936">
            <v>16120</v>
          </cell>
          <cell r="L936">
            <v>0</v>
          </cell>
        </row>
        <row r="937">
          <cell r="A937">
            <v>935</v>
          </cell>
          <cell r="B937" t="str">
            <v xml:space="preserve">   6. 중앙분리대조성공사</v>
          </cell>
          <cell r="G937">
            <v>31933280</v>
          </cell>
          <cell r="H937">
            <v>0</v>
          </cell>
          <cell r="I937">
            <v>22823920</v>
          </cell>
          <cell r="J937">
            <v>0</v>
          </cell>
          <cell r="K937">
            <v>9071840</v>
          </cell>
          <cell r="L937">
            <v>0</v>
          </cell>
          <cell r="M937">
            <v>37520</v>
          </cell>
        </row>
        <row r="938">
          <cell r="A938">
            <v>936</v>
          </cell>
          <cell r="B938" t="str">
            <v xml:space="preserve">      6.1 3생활권</v>
          </cell>
          <cell r="G938">
            <v>31933280</v>
          </cell>
          <cell r="H938">
            <v>0</v>
          </cell>
          <cell r="I938">
            <v>22823920</v>
          </cell>
          <cell r="J938">
            <v>0</v>
          </cell>
          <cell r="K938">
            <v>9071840</v>
          </cell>
          <cell r="L938">
            <v>0</v>
          </cell>
          <cell r="M938">
            <v>37520</v>
          </cell>
        </row>
        <row r="939">
          <cell r="A939">
            <v>937</v>
          </cell>
          <cell r="B939" t="str">
            <v xml:space="preserve">       6.1.1 식재공</v>
          </cell>
          <cell r="G939">
            <v>31640080</v>
          </cell>
          <cell r="H939">
            <v>0</v>
          </cell>
          <cell r="I939">
            <v>22624560</v>
          </cell>
          <cell r="J939">
            <v>0</v>
          </cell>
          <cell r="K939">
            <v>8978000</v>
          </cell>
          <cell r="L939">
            <v>0</v>
          </cell>
          <cell r="M939">
            <v>37520</v>
          </cell>
        </row>
        <row r="940">
          <cell r="A940">
            <v>938</v>
          </cell>
          <cell r="B940" t="str">
            <v xml:space="preserve">          중국단풍(B형)</v>
          </cell>
          <cell r="C940" t="str">
            <v>H3.5*R10</v>
          </cell>
          <cell r="D940" t="str">
            <v>주</v>
          </cell>
          <cell r="E940">
            <v>268</v>
          </cell>
          <cell r="F940">
            <v>118060</v>
          </cell>
          <cell r="G940">
            <v>31640080</v>
          </cell>
          <cell r="H940">
            <v>84420</v>
          </cell>
          <cell r="I940">
            <v>22624560</v>
          </cell>
          <cell r="J940">
            <v>33500</v>
          </cell>
          <cell r="K940">
            <v>8978000</v>
          </cell>
          <cell r="L940">
            <v>140</v>
          </cell>
          <cell r="M940">
            <v>37520</v>
          </cell>
        </row>
        <row r="941">
          <cell r="A941">
            <v>939</v>
          </cell>
          <cell r="B941" t="str">
            <v xml:space="preserve">       6.1.2 유지관리공</v>
          </cell>
          <cell r="G941">
            <v>293200</v>
          </cell>
          <cell r="H941">
            <v>0</v>
          </cell>
          <cell r="I941">
            <v>199360</v>
          </cell>
          <cell r="J941">
            <v>0</v>
          </cell>
          <cell r="K941">
            <v>93840</v>
          </cell>
          <cell r="L941">
            <v>0</v>
          </cell>
          <cell r="M941">
            <v>0</v>
          </cell>
        </row>
        <row r="942">
          <cell r="A942">
            <v>940</v>
          </cell>
          <cell r="B942" t="str">
            <v xml:space="preserve">          관수</v>
          </cell>
          <cell r="C942" t="str">
            <v>1회</v>
          </cell>
          <cell r="D942" t="str">
            <v>주</v>
          </cell>
          <cell r="E942">
            <v>1608</v>
          </cell>
          <cell r="F942">
            <v>60</v>
          </cell>
          <cell r="G942">
            <v>96480</v>
          </cell>
          <cell r="H942">
            <v>20</v>
          </cell>
          <cell r="I942">
            <v>32160</v>
          </cell>
          <cell r="J942">
            <v>40</v>
          </cell>
          <cell r="K942">
            <v>64320</v>
          </cell>
          <cell r="L942">
            <v>0</v>
          </cell>
          <cell r="M942">
            <v>0</v>
          </cell>
        </row>
        <row r="943">
          <cell r="A943">
            <v>941</v>
          </cell>
          <cell r="B943" t="str">
            <v xml:space="preserve">          지주목관리</v>
          </cell>
          <cell r="C943" t="str">
            <v>관목(1회/2년)</v>
          </cell>
          <cell r="D943" t="str">
            <v>주</v>
          </cell>
          <cell r="E943">
            <v>268</v>
          </cell>
          <cell r="F943">
            <v>670</v>
          </cell>
          <cell r="G943">
            <v>179560</v>
          </cell>
          <cell r="H943">
            <v>620</v>
          </cell>
          <cell r="I943">
            <v>166160</v>
          </cell>
          <cell r="J943">
            <v>50</v>
          </cell>
          <cell r="K943">
            <v>13400</v>
          </cell>
          <cell r="L943">
            <v>0</v>
          </cell>
        </row>
        <row r="944">
          <cell r="A944">
            <v>942</v>
          </cell>
          <cell r="B944" t="str">
            <v xml:space="preserve">          병충해방제</v>
          </cell>
          <cell r="C944" t="str">
            <v>1회</v>
          </cell>
          <cell r="D944" t="str">
            <v>주</v>
          </cell>
          <cell r="E944">
            <v>52</v>
          </cell>
          <cell r="F944">
            <v>330</v>
          </cell>
          <cell r="G944">
            <v>17160</v>
          </cell>
          <cell r="H944">
            <v>20</v>
          </cell>
          <cell r="I944">
            <v>1040</v>
          </cell>
          <cell r="J944">
            <v>310</v>
          </cell>
          <cell r="K944">
            <v>16120</v>
          </cell>
          <cell r="L944">
            <v>0</v>
          </cell>
        </row>
        <row r="945">
          <cell r="A945">
            <v>943</v>
          </cell>
          <cell r="B945" t="str">
            <v xml:space="preserve">   7. 건축공사</v>
          </cell>
          <cell r="G945">
            <v>454705952</v>
          </cell>
          <cell r="I945">
            <v>223568178</v>
          </cell>
          <cell r="K945">
            <v>224468822</v>
          </cell>
          <cell r="M945">
            <v>6668952</v>
          </cell>
        </row>
        <row r="946">
          <cell r="A946">
            <v>944</v>
          </cell>
          <cell r="B946" t="str">
            <v xml:space="preserve">      7.1 관리사무소</v>
          </cell>
          <cell r="D946" t="str">
            <v>동</v>
          </cell>
          <cell r="E946">
            <v>2</v>
          </cell>
          <cell r="F946">
            <v>89360814</v>
          </cell>
          <cell r="G946">
            <v>178721628</v>
          </cell>
          <cell r="H946">
            <v>44294627</v>
          </cell>
          <cell r="I946">
            <v>88589254</v>
          </cell>
          <cell r="J946">
            <v>43729643</v>
          </cell>
          <cell r="K946">
            <v>87459286</v>
          </cell>
          <cell r="L946">
            <v>1336544</v>
          </cell>
          <cell r="M946">
            <v>2673088</v>
          </cell>
        </row>
        <row r="947">
          <cell r="A947">
            <v>945</v>
          </cell>
          <cell r="B947" t="str">
            <v xml:space="preserve">      7.2 화장실</v>
          </cell>
          <cell r="D947" t="str">
            <v>동</v>
          </cell>
          <cell r="E947">
            <v>4</v>
          </cell>
          <cell r="F947">
            <v>68996081</v>
          </cell>
          <cell r="G947">
            <v>275984324</v>
          </cell>
          <cell r="H947">
            <v>33744731</v>
          </cell>
          <cell r="I947">
            <v>134978924</v>
          </cell>
          <cell r="J947">
            <v>34252384</v>
          </cell>
          <cell r="K947">
            <v>137009536</v>
          </cell>
          <cell r="L947">
            <v>998966</v>
          </cell>
          <cell r="M947">
            <v>3995864</v>
          </cell>
        </row>
        <row r="948">
          <cell r="A948">
            <v>946</v>
          </cell>
          <cell r="B948" t="str">
            <v xml:space="preserve">   1. 관리사무소</v>
          </cell>
          <cell r="G948">
            <v>89360813</v>
          </cell>
          <cell r="H948">
            <v>0</v>
          </cell>
          <cell r="I948">
            <v>44294627</v>
          </cell>
          <cell r="J948">
            <v>0</v>
          </cell>
          <cell r="K948">
            <v>43729643</v>
          </cell>
          <cell r="L948">
            <v>0</v>
          </cell>
          <cell r="M948">
            <v>1336544</v>
          </cell>
        </row>
        <row r="949">
          <cell r="A949">
            <v>947</v>
          </cell>
          <cell r="B949" t="str">
            <v xml:space="preserve">    1) 가설공사</v>
          </cell>
          <cell r="G949">
            <v>1267882</v>
          </cell>
          <cell r="H949">
            <v>0</v>
          </cell>
          <cell r="I949">
            <v>95883</v>
          </cell>
          <cell r="J949">
            <v>0</v>
          </cell>
          <cell r="K949">
            <v>1171999.45</v>
          </cell>
          <cell r="L949">
            <v>0</v>
          </cell>
        </row>
        <row r="950">
          <cell r="A950">
            <v>948</v>
          </cell>
          <cell r="B950" t="str">
            <v xml:space="preserve">       수평규준틀설치</v>
          </cell>
          <cell r="C950" t="str">
            <v>귀</v>
          </cell>
          <cell r="D950" t="str">
            <v>개소</v>
          </cell>
          <cell r="E950">
            <v>6</v>
          </cell>
          <cell r="F950">
            <v>33140</v>
          </cell>
          <cell r="G950">
            <v>198840</v>
          </cell>
          <cell r="H950">
            <v>4450</v>
          </cell>
          <cell r="I950">
            <v>26700</v>
          </cell>
          <cell r="J950">
            <v>28690</v>
          </cell>
          <cell r="K950">
            <v>172140</v>
          </cell>
          <cell r="L950">
            <v>0</v>
          </cell>
        </row>
        <row r="951">
          <cell r="A951">
            <v>949</v>
          </cell>
          <cell r="B951" t="str">
            <v xml:space="preserve">       수평규준틀설치</v>
          </cell>
          <cell r="C951" t="str">
            <v>평</v>
          </cell>
          <cell r="D951" t="str">
            <v>개소</v>
          </cell>
          <cell r="E951">
            <v>6</v>
          </cell>
          <cell r="F951">
            <v>19270</v>
          </cell>
          <cell r="G951">
            <v>115620</v>
          </cell>
          <cell r="H951">
            <v>2830</v>
          </cell>
          <cell r="I951">
            <v>16980</v>
          </cell>
          <cell r="J951">
            <v>16440</v>
          </cell>
          <cell r="K951">
            <v>98640</v>
          </cell>
          <cell r="L951">
            <v>0</v>
          </cell>
        </row>
        <row r="952">
          <cell r="A952">
            <v>950</v>
          </cell>
          <cell r="B952" t="str">
            <v xml:space="preserve">       먹메김</v>
          </cell>
          <cell r="C952" t="str">
            <v>사무소</v>
          </cell>
          <cell r="D952" t="str">
            <v>M2</v>
          </cell>
          <cell r="E952">
            <v>76.77</v>
          </cell>
          <cell r="F952">
            <v>2650</v>
          </cell>
          <cell r="G952">
            <v>203440</v>
          </cell>
          <cell r="H952">
            <v>0</v>
          </cell>
          <cell r="I952">
            <v>0</v>
          </cell>
          <cell r="J952">
            <v>2650</v>
          </cell>
          <cell r="K952">
            <v>203440</v>
          </cell>
          <cell r="L952">
            <v>0</v>
          </cell>
        </row>
        <row r="953">
          <cell r="A953">
            <v>951</v>
          </cell>
          <cell r="B953" t="str">
            <v xml:space="preserve">       강관동바리</v>
          </cell>
          <cell r="C953" t="str">
            <v>15일 라멘조</v>
          </cell>
          <cell r="D953" t="str">
            <v>M2</v>
          </cell>
          <cell r="E953">
            <v>111.61799999999999</v>
          </cell>
          <cell r="F953">
            <v>2740</v>
          </cell>
          <cell r="G953">
            <v>305833</v>
          </cell>
          <cell r="H953">
            <v>90</v>
          </cell>
          <cell r="I953">
            <v>10046</v>
          </cell>
          <cell r="J953">
            <v>2650</v>
          </cell>
          <cell r="K953">
            <v>295787</v>
          </cell>
          <cell r="L953">
            <v>0</v>
          </cell>
        </row>
        <row r="954">
          <cell r="A954">
            <v>952</v>
          </cell>
          <cell r="B954" t="str">
            <v xml:space="preserve">       강관조립식말비계</v>
          </cell>
          <cell r="C954" t="str">
            <v>이동식 3개월</v>
          </cell>
          <cell r="D954" t="str">
            <v>대</v>
          </cell>
          <cell r="E954">
            <v>2</v>
          </cell>
          <cell r="F954">
            <v>46130</v>
          </cell>
          <cell r="G954">
            <v>92260</v>
          </cell>
          <cell r="H954">
            <v>18140</v>
          </cell>
          <cell r="I954">
            <v>36280</v>
          </cell>
          <cell r="J954">
            <v>27990</v>
          </cell>
          <cell r="K954">
            <v>55980</v>
          </cell>
          <cell r="L954">
            <v>0</v>
          </cell>
        </row>
        <row r="955">
          <cell r="A955">
            <v>953</v>
          </cell>
          <cell r="B955" t="str">
            <v xml:space="preserve">       건축물보양</v>
          </cell>
          <cell r="C955" t="str">
            <v>CON'C면 살수</v>
          </cell>
          <cell r="D955" t="str">
            <v>M2</v>
          </cell>
          <cell r="E955">
            <v>200.79</v>
          </cell>
          <cell r="F955">
            <v>110</v>
          </cell>
          <cell r="G955">
            <v>22086</v>
          </cell>
          <cell r="H955">
            <v>0</v>
          </cell>
          <cell r="J955">
            <v>110</v>
          </cell>
          <cell r="K955">
            <v>22086</v>
          </cell>
          <cell r="L955">
            <v>0</v>
          </cell>
        </row>
        <row r="956">
          <cell r="A956">
            <v>954</v>
          </cell>
          <cell r="B956" t="str">
            <v xml:space="preserve">       건축물보양</v>
          </cell>
          <cell r="C956" t="str">
            <v>타일석재테라죠</v>
          </cell>
          <cell r="D956" t="str">
            <v>M2</v>
          </cell>
          <cell r="E956">
            <v>45.209000000000003</v>
          </cell>
          <cell r="F956">
            <v>180</v>
          </cell>
          <cell r="G956">
            <v>8137</v>
          </cell>
          <cell r="H956">
            <v>130</v>
          </cell>
          <cell r="I956">
            <v>5877</v>
          </cell>
          <cell r="J956">
            <v>50</v>
          </cell>
          <cell r="K956">
            <v>2260.4500000000003</v>
          </cell>
          <cell r="L956">
            <v>0</v>
          </cell>
        </row>
        <row r="957">
          <cell r="A957">
            <v>955</v>
          </cell>
          <cell r="B957" t="str">
            <v xml:space="preserve">       현장정리</v>
          </cell>
          <cell r="C957" t="str">
            <v>RC조</v>
          </cell>
          <cell r="D957" t="str">
            <v>M2</v>
          </cell>
          <cell r="E957">
            <v>76.77</v>
          </cell>
          <cell r="F957">
            <v>4190</v>
          </cell>
          <cell r="G957">
            <v>321666</v>
          </cell>
          <cell r="H957">
            <v>0</v>
          </cell>
          <cell r="J957">
            <v>4190</v>
          </cell>
          <cell r="K957">
            <v>321666</v>
          </cell>
          <cell r="L957">
            <v>0</v>
          </cell>
        </row>
        <row r="958">
          <cell r="A958">
            <v>956</v>
          </cell>
          <cell r="B958" t="str">
            <v xml:space="preserve">    2) 토공 및 지정공사</v>
          </cell>
          <cell r="G958">
            <v>2146899</v>
          </cell>
          <cell r="H958">
            <v>0</v>
          </cell>
          <cell r="I958">
            <v>1178041</v>
          </cell>
          <cell r="J958">
            <v>0</v>
          </cell>
          <cell r="K958">
            <v>555166</v>
          </cell>
          <cell r="L958">
            <v>0</v>
          </cell>
          <cell r="M958">
            <v>413692</v>
          </cell>
        </row>
        <row r="959">
          <cell r="A959">
            <v>957</v>
          </cell>
          <cell r="B959" t="str">
            <v xml:space="preserve">       터파기(기계, 토사)</v>
          </cell>
          <cell r="C959" t="str">
            <v>백호 1.0M3</v>
          </cell>
          <cell r="D959" t="str">
            <v>M3</v>
          </cell>
          <cell r="E959">
            <v>230.66399999999999</v>
          </cell>
          <cell r="F959">
            <v>520</v>
          </cell>
          <cell r="G959">
            <v>119945</v>
          </cell>
          <cell r="H959">
            <v>120</v>
          </cell>
          <cell r="I959">
            <v>27680</v>
          </cell>
          <cell r="J959">
            <v>190</v>
          </cell>
          <cell r="K959">
            <v>43826</v>
          </cell>
          <cell r="L959">
            <v>210</v>
          </cell>
          <cell r="M959">
            <v>48439</v>
          </cell>
        </row>
        <row r="960">
          <cell r="A960">
            <v>958</v>
          </cell>
          <cell r="B960" t="str">
            <v xml:space="preserve">       되메우기(기계, 토사)</v>
          </cell>
          <cell r="C960" t="str">
            <v>백호 1.0M3</v>
          </cell>
          <cell r="D960" t="str">
            <v>M3</v>
          </cell>
          <cell r="E960">
            <v>110.538</v>
          </cell>
          <cell r="F960">
            <v>340</v>
          </cell>
          <cell r="G960">
            <v>37582</v>
          </cell>
          <cell r="H960">
            <v>80</v>
          </cell>
          <cell r="I960">
            <v>8843</v>
          </cell>
          <cell r="J960">
            <v>120</v>
          </cell>
          <cell r="K960">
            <v>13264</v>
          </cell>
          <cell r="L960">
            <v>140</v>
          </cell>
          <cell r="M960">
            <v>15475</v>
          </cell>
        </row>
        <row r="961">
          <cell r="A961">
            <v>959</v>
          </cell>
          <cell r="B961" t="str">
            <v xml:space="preserve">       잔토처리(기계, 토사)</v>
          </cell>
          <cell r="C961" t="str">
            <v>백호 1.0M3</v>
          </cell>
          <cell r="D961" t="str">
            <v>M3</v>
          </cell>
          <cell r="E961">
            <v>120.126</v>
          </cell>
          <cell r="F961">
            <v>270</v>
          </cell>
          <cell r="G961">
            <v>32434</v>
          </cell>
          <cell r="H961">
            <v>60</v>
          </cell>
          <cell r="I961">
            <v>7209</v>
          </cell>
          <cell r="J961">
            <v>100</v>
          </cell>
          <cell r="K961">
            <v>12012</v>
          </cell>
          <cell r="L961">
            <v>110</v>
          </cell>
          <cell r="M961">
            <v>13213</v>
          </cell>
        </row>
        <row r="962">
          <cell r="A962">
            <v>960</v>
          </cell>
          <cell r="B962" t="str">
            <v xml:space="preserve">       잡석깔기지정</v>
          </cell>
          <cell r="C962" t="str">
            <v>백호우+램머</v>
          </cell>
          <cell r="D962" t="str">
            <v>M3</v>
          </cell>
          <cell r="E962">
            <v>19.202000000000002</v>
          </cell>
          <cell r="F962">
            <v>2930</v>
          </cell>
          <cell r="G962">
            <v>56261</v>
          </cell>
          <cell r="H962">
            <v>310</v>
          </cell>
          <cell r="I962">
            <v>5952</v>
          </cell>
          <cell r="J962">
            <v>2050</v>
          </cell>
          <cell r="K962">
            <v>39364</v>
          </cell>
          <cell r="L962">
            <v>570</v>
          </cell>
          <cell r="M962">
            <v>10945</v>
          </cell>
        </row>
        <row r="963">
          <cell r="A963">
            <v>961</v>
          </cell>
          <cell r="B963" t="str">
            <v xml:space="preserve">       PE필름깔기</v>
          </cell>
          <cell r="C963" t="str">
            <v>바닥 0.03MM*2겹</v>
          </cell>
          <cell r="D963" t="str">
            <v>M2</v>
          </cell>
          <cell r="E963">
            <v>26.391999999999999</v>
          </cell>
          <cell r="F963">
            <v>450</v>
          </cell>
          <cell r="G963">
            <v>11876</v>
          </cell>
          <cell r="H963">
            <v>170</v>
          </cell>
          <cell r="I963">
            <v>4487</v>
          </cell>
          <cell r="J963">
            <v>280</v>
          </cell>
          <cell r="K963">
            <v>7389</v>
          </cell>
          <cell r="L963">
            <v>0</v>
          </cell>
        </row>
        <row r="964">
          <cell r="A964">
            <v>962</v>
          </cell>
          <cell r="B964" t="str">
            <v xml:space="preserve">       스치로폴깔기</v>
          </cell>
          <cell r="C964" t="str">
            <v>바닥 T=50MM</v>
          </cell>
          <cell r="D964" t="str">
            <v>M2</v>
          </cell>
          <cell r="E964">
            <v>26.391999999999999</v>
          </cell>
          <cell r="F964">
            <v>2810</v>
          </cell>
          <cell r="G964">
            <v>74161</v>
          </cell>
          <cell r="H964">
            <v>2440</v>
          </cell>
          <cell r="I964">
            <v>64396</v>
          </cell>
          <cell r="J964">
            <v>370</v>
          </cell>
          <cell r="K964">
            <v>9765</v>
          </cell>
          <cell r="L964">
            <v>0</v>
          </cell>
        </row>
        <row r="965">
          <cell r="A965">
            <v>963</v>
          </cell>
          <cell r="B965" t="str">
            <v xml:space="preserve">       P.C파일</v>
          </cell>
          <cell r="C965" t="str">
            <v>Φ350*17M</v>
          </cell>
          <cell r="D965" t="str">
            <v>본</v>
          </cell>
          <cell r="E965">
            <v>6</v>
          </cell>
          <cell r="F965">
            <v>169810</v>
          </cell>
          <cell r="G965">
            <v>1018860</v>
          </cell>
          <cell r="H965">
            <v>169810</v>
          </cell>
          <cell r="I965">
            <v>1018860</v>
          </cell>
          <cell r="J965">
            <v>0</v>
          </cell>
          <cell r="L965">
            <v>0</v>
          </cell>
        </row>
        <row r="966">
          <cell r="A966">
            <v>964</v>
          </cell>
          <cell r="B966" t="str">
            <v xml:space="preserve">       파일항타</v>
          </cell>
          <cell r="C966" t="str">
            <v>Φ350*17M</v>
          </cell>
          <cell r="D966" t="str">
            <v>본</v>
          </cell>
          <cell r="E966">
            <v>6</v>
          </cell>
          <cell r="F966">
            <v>125630</v>
          </cell>
          <cell r="G966">
            <v>753780</v>
          </cell>
          <cell r="H966">
            <v>6449</v>
          </cell>
          <cell r="I966">
            <v>38694</v>
          </cell>
          <cell r="J966">
            <v>65321</v>
          </cell>
          <cell r="K966">
            <v>391926</v>
          </cell>
          <cell r="L966">
            <v>53860</v>
          </cell>
          <cell r="M966">
            <v>323160</v>
          </cell>
        </row>
        <row r="967">
          <cell r="A967">
            <v>965</v>
          </cell>
          <cell r="B967" t="str">
            <v xml:space="preserve">       PILE두부정리</v>
          </cell>
          <cell r="C967" t="str">
            <v>Φ350</v>
          </cell>
          <cell r="D967" t="str">
            <v>개소</v>
          </cell>
          <cell r="E967">
            <v>6</v>
          </cell>
          <cell r="F967">
            <v>7000</v>
          </cell>
          <cell r="G967">
            <v>42000</v>
          </cell>
          <cell r="H967">
            <v>320</v>
          </cell>
          <cell r="I967">
            <v>1920</v>
          </cell>
          <cell r="J967">
            <v>6270</v>
          </cell>
          <cell r="K967">
            <v>37620</v>
          </cell>
          <cell r="L967">
            <v>410</v>
          </cell>
          <cell r="M967">
            <v>2460</v>
          </cell>
        </row>
        <row r="968">
          <cell r="A968">
            <v>966</v>
          </cell>
          <cell r="B968" t="str">
            <v xml:space="preserve">    3) 철근콘크리트공사</v>
          </cell>
          <cell r="G968">
            <v>20035844</v>
          </cell>
          <cell r="H968">
            <v>0</v>
          </cell>
          <cell r="I968">
            <v>8924435</v>
          </cell>
          <cell r="J968">
            <v>0</v>
          </cell>
          <cell r="K968">
            <v>10654936</v>
          </cell>
          <cell r="L968">
            <v>0</v>
          </cell>
          <cell r="M968">
            <v>456473</v>
          </cell>
        </row>
        <row r="969">
          <cell r="A969">
            <v>967</v>
          </cell>
          <cell r="B969" t="str">
            <v xml:space="preserve">      레미콘</v>
          </cell>
          <cell r="C969" t="str">
            <v>25-210-12</v>
          </cell>
          <cell r="D969" t="str">
            <v>M3</v>
          </cell>
          <cell r="E969">
            <v>99.691000000000003</v>
          </cell>
          <cell r="F969">
            <v>34300</v>
          </cell>
          <cell r="G969">
            <v>3419401</v>
          </cell>
          <cell r="H969">
            <v>34300</v>
          </cell>
          <cell r="I969">
            <v>3419401</v>
          </cell>
          <cell r="J969">
            <v>0</v>
          </cell>
          <cell r="L969">
            <v>0</v>
          </cell>
        </row>
        <row r="970">
          <cell r="A970">
            <v>968</v>
          </cell>
          <cell r="B970" t="str">
            <v xml:space="preserve">      레미콘</v>
          </cell>
          <cell r="C970" t="str">
            <v>25-180-8</v>
          </cell>
          <cell r="D970" t="str">
            <v>M3</v>
          </cell>
          <cell r="E970">
            <v>10.795</v>
          </cell>
          <cell r="F970">
            <v>30590</v>
          </cell>
          <cell r="G970">
            <v>330219</v>
          </cell>
          <cell r="H970">
            <v>30590</v>
          </cell>
          <cell r="I970">
            <v>330219</v>
          </cell>
          <cell r="J970">
            <v>0</v>
          </cell>
          <cell r="L970">
            <v>0</v>
          </cell>
        </row>
        <row r="971">
          <cell r="A971">
            <v>969</v>
          </cell>
          <cell r="B971" t="str">
            <v xml:space="preserve">      CON＇C 펌프카타설</v>
          </cell>
          <cell r="C971" t="str">
            <v>철/붐  일&lt;100M3</v>
          </cell>
          <cell r="D971" t="str">
            <v>M3</v>
          </cell>
          <cell r="E971">
            <v>98.703999999999994</v>
          </cell>
          <cell r="F971">
            <v>10040</v>
          </cell>
          <cell r="G971">
            <v>990988</v>
          </cell>
          <cell r="H971">
            <v>500</v>
          </cell>
          <cell r="I971">
            <v>49353</v>
          </cell>
          <cell r="J971">
            <v>5480</v>
          </cell>
          <cell r="K971">
            <v>540897</v>
          </cell>
          <cell r="L971">
            <v>4060</v>
          </cell>
          <cell r="M971">
            <v>400738</v>
          </cell>
        </row>
        <row r="972">
          <cell r="A972">
            <v>970</v>
          </cell>
          <cell r="B972" t="str">
            <v xml:space="preserve">      CON＇C 펌프카타설</v>
          </cell>
          <cell r="C972" t="str">
            <v>무근/붐  일&lt;50M3</v>
          </cell>
          <cell r="D972" t="str">
            <v>M3</v>
          </cell>
          <cell r="E972">
            <v>10.583</v>
          </cell>
          <cell r="F972">
            <v>10500</v>
          </cell>
          <cell r="G972">
            <v>111121</v>
          </cell>
          <cell r="H972">
            <v>620</v>
          </cell>
          <cell r="I972">
            <v>6562</v>
          </cell>
          <cell r="J972">
            <v>4800</v>
          </cell>
          <cell r="K972">
            <v>50798</v>
          </cell>
          <cell r="L972">
            <v>5080</v>
          </cell>
          <cell r="M972">
            <v>53761</v>
          </cell>
        </row>
        <row r="973">
          <cell r="A973">
            <v>971</v>
          </cell>
          <cell r="B973" t="str">
            <v xml:space="preserve">      합판거푸집</v>
          </cell>
          <cell r="C973" t="str">
            <v>3회</v>
          </cell>
          <cell r="D973" t="str">
            <v>M2</v>
          </cell>
          <cell r="E973">
            <v>610.57000000000005</v>
          </cell>
          <cell r="F973">
            <v>14630</v>
          </cell>
          <cell r="G973">
            <v>8932639</v>
          </cell>
          <cell r="H973">
            <v>3940</v>
          </cell>
          <cell r="I973">
            <v>2405646</v>
          </cell>
          <cell r="J973">
            <v>10690</v>
          </cell>
          <cell r="K973">
            <v>6526993</v>
          </cell>
          <cell r="L973">
            <v>0</v>
          </cell>
        </row>
        <row r="974">
          <cell r="A974">
            <v>972</v>
          </cell>
          <cell r="B974" t="str">
            <v xml:space="preserve">      합판거푸집</v>
          </cell>
          <cell r="C974" t="str">
            <v>4회</v>
          </cell>
          <cell r="D974" t="str">
            <v>M2</v>
          </cell>
          <cell r="E974">
            <v>135.30000000000001</v>
          </cell>
          <cell r="F974">
            <v>11880</v>
          </cell>
          <cell r="G974">
            <v>1607364</v>
          </cell>
          <cell r="H974">
            <v>3440</v>
          </cell>
          <cell r="I974">
            <v>465432</v>
          </cell>
          <cell r="J974">
            <v>8440</v>
          </cell>
          <cell r="K974">
            <v>1141932</v>
          </cell>
          <cell r="L974">
            <v>0</v>
          </cell>
        </row>
        <row r="975">
          <cell r="A975">
            <v>973</v>
          </cell>
          <cell r="B975" t="str">
            <v xml:space="preserve">      철근 SD40</v>
          </cell>
          <cell r="C975" t="str">
            <v>HD10</v>
          </cell>
          <cell r="D975" t="str">
            <v>TON</v>
          </cell>
          <cell r="E975">
            <v>4.8979999999999997</v>
          </cell>
          <cell r="F975">
            <v>231480</v>
          </cell>
          <cell r="G975">
            <v>1133789</v>
          </cell>
          <cell r="H975">
            <v>231480</v>
          </cell>
          <cell r="I975">
            <v>1133789</v>
          </cell>
          <cell r="J975">
            <v>0</v>
          </cell>
          <cell r="L975">
            <v>0</v>
          </cell>
        </row>
        <row r="976">
          <cell r="A976">
            <v>974</v>
          </cell>
          <cell r="B976" t="str">
            <v xml:space="preserve">      철근 SD40</v>
          </cell>
          <cell r="C976" t="str">
            <v>HD13</v>
          </cell>
          <cell r="D976" t="str">
            <v>TON</v>
          </cell>
          <cell r="E976">
            <v>0.63900000000000001</v>
          </cell>
          <cell r="F976">
            <v>227240</v>
          </cell>
          <cell r="G976">
            <v>145206</v>
          </cell>
          <cell r="H976">
            <v>227240</v>
          </cell>
          <cell r="I976">
            <v>145206</v>
          </cell>
          <cell r="J976">
            <v>0</v>
          </cell>
          <cell r="L976">
            <v>0</v>
          </cell>
        </row>
        <row r="977">
          <cell r="A977">
            <v>975</v>
          </cell>
          <cell r="B977" t="str">
            <v xml:space="preserve">      철근 SD40</v>
          </cell>
          <cell r="C977" t="str">
            <v>HD16</v>
          </cell>
          <cell r="D977" t="str">
            <v>TON</v>
          </cell>
          <cell r="E977">
            <v>2.8319999999999999</v>
          </cell>
          <cell r="F977">
            <v>223480</v>
          </cell>
          <cell r="G977">
            <v>632895</v>
          </cell>
          <cell r="H977">
            <v>223480</v>
          </cell>
          <cell r="I977">
            <v>632895</v>
          </cell>
          <cell r="J977">
            <v>0</v>
          </cell>
          <cell r="L977">
            <v>0</v>
          </cell>
        </row>
        <row r="978">
          <cell r="A978">
            <v>976</v>
          </cell>
          <cell r="B978" t="str">
            <v xml:space="preserve">      철근계 SD40</v>
          </cell>
          <cell r="D978" t="str">
            <v>TON</v>
          </cell>
          <cell r="E978">
            <v>8.3689999999999998</v>
          </cell>
          <cell r="G978">
            <v>0</v>
          </cell>
          <cell r="H978">
            <v>0</v>
          </cell>
          <cell r="J978">
            <v>0</v>
          </cell>
          <cell r="L978">
            <v>0</v>
          </cell>
        </row>
        <row r="979">
          <cell r="A979">
            <v>977</v>
          </cell>
          <cell r="B979" t="str">
            <v xml:space="preserve">      철근가공조립</v>
          </cell>
          <cell r="C979" t="str">
            <v>보통</v>
          </cell>
          <cell r="D979" t="str">
            <v>TON</v>
          </cell>
          <cell r="E979">
            <v>8.125</v>
          </cell>
          <cell r="F979">
            <v>279990</v>
          </cell>
          <cell r="G979">
            <v>2274918</v>
          </cell>
          <cell r="H979">
            <v>3000</v>
          </cell>
          <cell r="I979">
            <v>24375</v>
          </cell>
          <cell r="J979">
            <v>276990</v>
          </cell>
          <cell r="K979">
            <v>2250543</v>
          </cell>
          <cell r="L979">
            <v>0</v>
          </cell>
          <cell r="M979">
            <v>0</v>
          </cell>
        </row>
        <row r="980">
          <cell r="A980">
            <v>978</v>
          </cell>
          <cell r="B980" t="str">
            <v xml:space="preserve">      진동기사용료</v>
          </cell>
          <cell r="C980" t="str">
            <v>엔진식3.5HP</v>
          </cell>
          <cell r="D980" t="str">
            <v>M3</v>
          </cell>
          <cell r="E980">
            <v>98.703999999999994</v>
          </cell>
          <cell r="F980">
            <v>180</v>
          </cell>
          <cell r="G980">
            <v>17766</v>
          </cell>
          <cell r="H980">
            <v>160</v>
          </cell>
          <cell r="I980">
            <v>15792</v>
          </cell>
          <cell r="J980">
            <v>0</v>
          </cell>
          <cell r="L980">
            <v>20</v>
          </cell>
          <cell r="M980">
            <v>1974</v>
          </cell>
        </row>
        <row r="981">
          <cell r="A981">
            <v>979</v>
          </cell>
          <cell r="B981" t="str">
            <v xml:space="preserve">      스페이셔</v>
          </cell>
          <cell r="C981" t="str">
            <v>스라브 하</v>
          </cell>
          <cell r="D981" t="str">
            <v>EA</v>
          </cell>
          <cell r="E981">
            <v>112</v>
          </cell>
          <cell r="F981">
            <v>20</v>
          </cell>
          <cell r="G981">
            <v>2240</v>
          </cell>
          <cell r="H981">
            <v>0</v>
          </cell>
          <cell r="I981">
            <v>0</v>
          </cell>
          <cell r="J981">
            <v>20</v>
          </cell>
          <cell r="K981">
            <v>2240</v>
          </cell>
          <cell r="L981">
            <v>0</v>
          </cell>
        </row>
        <row r="982">
          <cell r="A982">
            <v>980</v>
          </cell>
          <cell r="B982" t="str">
            <v xml:space="preserve">      스페이셔</v>
          </cell>
          <cell r="C982" t="str">
            <v>기초및스라브 상</v>
          </cell>
          <cell r="D982" t="str">
            <v>EA</v>
          </cell>
          <cell r="E982">
            <v>99</v>
          </cell>
          <cell r="F982">
            <v>40</v>
          </cell>
          <cell r="G982">
            <v>3960</v>
          </cell>
          <cell r="H982">
            <v>40</v>
          </cell>
          <cell r="I982">
            <v>3960</v>
          </cell>
          <cell r="J982">
            <v>0</v>
          </cell>
          <cell r="L982">
            <v>0</v>
          </cell>
        </row>
        <row r="983">
          <cell r="A983">
            <v>981</v>
          </cell>
          <cell r="B983" t="str">
            <v xml:space="preserve">      스페이셔</v>
          </cell>
          <cell r="C983" t="str">
            <v>옹벽, 도너츠형</v>
          </cell>
          <cell r="D983" t="str">
            <v>EA</v>
          </cell>
          <cell r="E983">
            <v>478</v>
          </cell>
          <cell r="F983">
            <v>20</v>
          </cell>
          <cell r="G983">
            <v>9560</v>
          </cell>
          <cell r="H983">
            <v>20</v>
          </cell>
          <cell r="I983">
            <v>9560</v>
          </cell>
          <cell r="J983">
            <v>0</v>
          </cell>
          <cell r="L983">
            <v>0</v>
          </cell>
        </row>
        <row r="984">
          <cell r="A984">
            <v>982</v>
          </cell>
          <cell r="B984" t="str">
            <v xml:space="preserve">      스치로폴설치</v>
          </cell>
          <cell r="C984" t="str">
            <v>T80MM바닥타</v>
          </cell>
          <cell r="D984" t="str">
            <v>M2</v>
          </cell>
          <cell r="E984">
            <v>82.287000000000006</v>
          </cell>
          <cell r="F984">
            <v>5150</v>
          </cell>
          <cell r="G984">
            <v>423778</v>
          </cell>
          <cell r="H984">
            <v>3430</v>
          </cell>
          <cell r="I984">
            <v>282245</v>
          </cell>
          <cell r="J984">
            <v>1720</v>
          </cell>
          <cell r="K984">
            <v>141533</v>
          </cell>
          <cell r="L984">
            <v>0</v>
          </cell>
        </row>
        <row r="985">
          <cell r="A985">
            <v>983</v>
          </cell>
          <cell r="B985" t="str">
            <v xml:space="preserve">    4) 조적공사</v>
          </cell>
          <cell r="G985">
            <v>395153</v>
          </cell>
          <cell r="H985">
            <v>0</v>
          </cell>
          <cell r="I985">
            <v>75300</v>
          </cell>
          <cell r="J985">
            <v>0</v>
          </cell>
          <cell r="K985">
            <v>319853</v>
          </cell>
          <cell r="L985">
            <v>0</v>
          </cell>
        </row>
        <row r="986">
          <cell r="A986">
            <v>984</v>
          </cell>
          <cell r="B986" t="str">
            <v xml:space="preserve">      시멘트벽돌</v>
          </cell>
          <cell r="C986" t="str">
            <v>190*90*57</v>
          </cell>
          <cell r="D986" t="str">
            <v>매</v>
          </cell>
          <cell r="E986">
            <v>2510</v>
          </cell>
          <cell r="F986">
            <v>30</v>
          </cell>
          <cell r="G986">
            <v>75300</v>
          </cell>
          <cell r="H986">
            <v>30</v>
          </cell>
          <cell r="I986">
            <v>75300</v>
          </cell>
          <cell r="J986">
            <v>0</v>
          </cell>
          <cell r="L986">
            <v>0</v>
          </cell>
        </row>
        <row r="987">
          <cell r="A987">
            <v>985</v>
          </cell>
          <cell r="B987" t="str">
            <v xml:space="preserve">      시멘트벽돌쌓기</v>
          </cell>
          <cell r="C987" t="str">
            <v>0.5B H≤3.6</v>
          </cell>
          <cell r="D987" t="str">
            <v>천매</v>
          </cell>
          <cell r="E987">
            <v>2.39</v>
          </cell>
          <cell r="F987">
            <v>119840</v>
          </cell>
          <cell r="G987">
            <v>286417</v>
          </cell>
          <cell r="H987">
            <v>0</v>
          </cell>
          <cell r="J987">
            <v>119840</v>
          </cell>
          <cell r="K987">
            <v>286417</v>
          </cell>
          <cell r="L987">
            <v>0</v>
          </cell>
        </row>
        <row r="988">
          <cell r="A988">
            <v>986</v>
          </cell>
          <cell r="B988" t="str">
            <v xml:space="preserve">      벽돌소운반</v>
          </cell>
          <cell r="C988" t="str">
            <v>1층</v>
          </cell>
          <cell r="D988" t="str">
            <v>천매</v>
          </cell>
          <cell r="E988">
            <v>2.39</v>
          </cell>
          <cell r="F988">
            <v>13990</v>
          </cell>
          <cell r="G988">
            <v>33436</v>
          </cell>
          <cell r="H988">
            <v>0</v>
          </cell>
          <cell r="J988">
            <v>13990</v>
          </cell>
          <cell r="K988">
            <v>33436</v>
          </cell>
          <cell r="L988">
            <v>0</v>
          </cell>
        </row>
        <row r="989">
          <cell r="A989">
            <v>987</v>
          </cell>
          <cell r="B989" t="str">
            <v xml:space="preserve">    5) 방수공사</v>
          </cell>
          <cell r="G989">
            <v>5766829</v>
          </cell>
          <cell r="H989">
            <v>0</v>
          </cell>
          <cell r="I989">
            <v>311232</v>
          </cell>
          <cell r="J989">
            <v>0</v>
          </cell>
          <cell r="K989">
            <v>5455597</v>
          </cell>
          <cell r="L989">
            <v>0</v>
          </cell>
        </row>
        <row r="990">
          <cell r="A990">
            <v>988</v>
          </cell>
          <cell r="B990" t="str">
            <v xml:space="preserve">      시멘트액체방수</v>
          </cell>
          <cell r="C990" t="str">
            <v>C종</v>
          </cell>
          <cell r="D990" t="str">
            <v>M2</v>
          </cell>
          <cell r="E990">
            <v>343</v>
          </cell>
          <cell r="F990">
            <v>12490</v>
          </cell>
          <cell r="G990">
            <v>4284070</v>
          </cell>
          <cell r="H990">
            <v>150</v>
          </cell>
          <cell r="I990">
            <v>51450</v>
          </cell>
          <cell r="J990">
            <v>12340</v>
          </cell>
          <cell r="K990">
            <v>4232620</v>
          </cell>
          <cell r="L990">
            <v>0</v>
          </cell>
        </row>
        <row r="991">
          <cell r="A991">
            <v>989</v>
          </cell>
          <cell r="B991" t="str">
            <v xml:space="preserve">      보호몰탈</v>
          </cell>
          <cell r="C991" t="str">
            <v>바닥 T20MM</v>
          </cell>
          <cell r="D991" t="str">
            <v>M2</v>
          </cell>
          <cell r="E991">
            <v>118.52800000000001</v>
          </cell>
          <cell r="F991">
            <v>3660</v>
          </cell>
          <cell r="G991">
            <v>433812</v>
          </cell>
          <cell r="H991">
            <v>0</v>
          </cell>
          <cell r="J991">
            <v>3660</v>
          </cell>
          <cell r="K991">
            <v>433812</v>
          </cell>
          <cell r="L991">
            <v>0</v>
          </cell>
        </row>
        <row r="992">
          <cell r="A992">
            <v>990</v>
          </cell>
          <cell r="B992" t="str">
            <v xml:space="preserve">      보호몰탈</v>
          </cell>
          <cell r="C992" t="str">
            <v>벽  T18MM</v>
          </cell>
          <cell r="D992" t="str">
            <v>M2</v>
          </cell>
          <cell r="E992">
            <v>90.504000000000005</v>
          </cell>
          <cell r="F992">
            <v>5150</v>
          </cell>
          <cell r="G992">
            <v>466095</v>
          </cell>
          <cell r="H992">
            <v>0</v>
          </cell>
          <cell r="J992">
            <v>5150</v>
          </cell>
          <cell r="K992">
            <v>466095</v>
          </cell>
          <cell r="L992">
            <v>0</v>
          </cell>
        </row>
        <row r="993">
          <cell r="A993">
            <v>991</v>
          </cell>
          <cell r="B993" t="str">
            <v xml:space="preserve">      수밀코킹</v>
          </cell>
          <cell r="C993" t="str">
            <v>6*6 위생</v>
          </cell>
          <cell r="D993" t="str">
            <v>M</v>
          </cell>
          <cell r="E993">
            <v>16.8</v>
          </cell>
          <cell r="F993">
            <v>2090</v>
          </cell>
          <cell r="G993">
            <v>35112</v>
          </cell>
          <cell r="H993">
            <v>440</v>
          </cell>
          <cell r="I993">
            <v>7392</v>
          </cell>
          <cell r="J993">
            <v>1650</v>
          </cell>
          <cell r="K993">
            <v>27720</v>
          </cell>
          <cell r="L993">
            <v>0</v>
          </cell>
        </row>
        <row r="994">
          <cell r="A994">
            <v>992</v>
          </cell>
          <cell r="B994" t="str">
            <v xml:space="preserve">      수밀코킹</v>
          </cell>
          <cell r="C994" t="str">
            <v>10*10 창호주위</v>
          </cell>
          <cell r="D994" t="str">
            <v>M</v>
          </cell>
          <cell r="E994">
            <v>179</v>
          </cell>
          <cell r="F994">
            <v>3060</v>
          </cell>
          <cell r="G994">
            <v>547740</v>
          </cell>
          <cell r="H994">
            <v>1410</v>
          </cell>
          <cell r="I994">
            <v>252390</v>
          </cell>
          <cell r="J994">
            <v>1650</v>
          </cell>
          <cell r="K994">
            <v>295350</v>
          </cell>
          <cell r="L994">
            <v>0</v>
          </cell>
        </row>
        <row r="995">
          <cell r="A995">
            <v>993</v>
          </cell>
          <cell r="B995" t="str">
            <v xml:space="preserve">    6) 타일공사</v>
          </cell>
          <cell r="G995">
            <v>3450946</v>
          </cell>
          <cell r="H995">
            <v>0</v>
          </cell>
          <cell r="I995">
            <v>955106</v>
          </cell>
          <cell r="J995">
            <v>0</v>
          </cell>
          <cell r="K995">
            <v>2495840</v>
          </cell>
          <cell r="L995">
            <v>0</v>
          </cell>
        </row>
        <row r="996">
          <cell r="A996">
            <v>994</v>
          </cell>
          <cell r="B996" t="str">
            <v xml:space="preserve">      자기질바닥타일</v>
          </cell>
          <cell r="C996" t="str">
            <v>200*200 압착M5</v>
          </cell>
          <cell r="D996" t="str">
            <v>M2</v>
          </cell>
          <cell r="E996">
            <v>31.873999999999999</v>
          </cell>
          <cell r="F996">
            <v>18620</v>
          </cell>
          <cell r="G996">
            <v>593493</v>
          </cell>
          <cell r="H996">
            <v>6540</v>
          </cell>
          <cell r="I996">
            <v>208456</v>
          </cell>
          <cell r="J996">
            <v>12080</v>
          </cell>
          <cell r="K996">
            <v>385037</v>
          </cell>
          <cell r="L996">
            <v>0</v>
          </cell>
        </row>
        <row r="997">
          <cell r="A997">
            <v>995</v>
          </cell>
          <cell r="B997" t="str">
            <v xml:space="preserve">      자기질벽타일</v>
          </cell>
          <cell r="C997" t="str">
            <v>200*200 압착M5</v>
          </cell>
          <cell r="D997" t="str">
            <v>M2</v>
          </cell>
          <cell r="E997">
            <v>109</v>
          </cell>
          <cell r="F997">
            <v>21530</v>
          </cell>
          <cell r="G997">
            <v>2346770</v>
          </cell>
          <cell r="H997">
            <v>6850</v>
          </cell>
          <cell r="I997">
            <v>746650</v>
          </cell>
          <cell r="J997">
            <v>14680</v>
          </cell>
          <cell r="K997">
            <v>1600120</v>
          </cell>
          <cell r="L997">
            <v>0</v>
          </cell>
        </row>
        <row r="998">
          <cell r="A998">
            <v>996</v>
          </cell>
          <cell r="B998" t="str">
            <v xml:space="preserve">      타일바탕몰탈</v>
          </cell>
          <cell r="C998" t="str">
            <v>바닥 T35MM</v>
          </cell>
          <cell r="D998" t="str">
            <v>M2</v>
          </cell>
          <cell r="E998">
            <v>55</v>
          </cell>
          <cell r="F998">
            <v>4080</v>
          </cell>
          <cell r="G998">
            <v>224400</v>
          </cell>
          <cell r="H998">
            <v>0</v>
          </cell>
          <cell r="J998">
            <v>4080</v>
          </cell>
          <cell r="K998">
            <v>224400</v>
          </cell>
          <cell r="L998">
            <v>0</v>
          </cell>
        </row>
        <row r="999">
          <cell r="A999">
            <v>997</v>
          </cell>
          <cell r="B999" t="str">
            <v xml:space="preserve">      타일바탕몰탈</v>
          </cell>
          <cell r="C999" t="str">
            <v>바닥 T18MM</v>
          </cell>
          <cell r="D999" t="str">
            <v>M2</v>
          </cell>
          <cell r="E999">
            <v>55.588999999999999</v>
          </cell>
          <cell r="F999">
            <v>5150</v>
          </cell>
          <cell r="G999">
            <v>286283</v>
          </cell>
          <cell r="H999">
            <v>0</v>
          </cell>
          <cell r="J999">
            <v>5150</v>
          </cell>
          <cell r="K999">
            <v>286283</v>
          </cell>
          <cell r="L999">
            <v>0</v>
          </cell>
        </row>
        <row r="1000">
          <cell r="A1000">
            <v>998</v>
          </cell>
          <cell r="B1000" t="str">
            <v xml:space="preserve">    7) 석공사</v>
          </cell>
          <cell r="G1000">
            <v>2293754</v>
          </cell>
          <cell r="H1000">
            <v>0</v>
          </cell>
          <cell r="I1000">
            <v>1195339</v>
          </cell>
          <cell r="J1000">
            <v>0</v>
          </cell>
          <cell r="K1000">
            <v>1094869</v>
          </cell>
          <cell r="L1000">
            <v>0</v>
          </cell>
          <cell r="M1000">
            <v>3546</v>
          </cell>
        </row>
        <row r="1001">
          <cell r="A1001">
            <v>999</v>
          </cell>
          <cell r="B1001" t="str">
            <v xml:space="preserve">      화강석버너구이바닥</v>
          </cell>
          <cell r="C1001" t="str">
            <v>포천석 T30*M30</v>
          </cell>
          <cell r="D1001" t="str">
            <v>M2</v>
          </cell>
          <cell r="E1001">
            <v>7.74</v>
          </cell>
          <cell r="F1001">
            <v>63140</v>
          </cell>
          <cell r="G1001">
            <v>488703</v>
          </cell>
          <cell r="H1001">
            <v>29560</v>
          </cell>
          <cell r="I1001">
            <v>228794</v>
          </cell>
          <cell r="J1001">
            <v>33580</v>
          </cell>
          <cell r="K1001">
            <v>259909</v>
          </cell>
          <cell r="L1001">
            <v>0</v>
          </cell>
        </row>
        <row r="1002">
          <cell r="A1002">
            <v>1000</v>
          </cell>
          <cell r="B1002" t="str">
            <v xml:space="preserve">      화강석물갈기바닥</v>
          </cell>
          <cell r="C1002" t="str">
            <v>포천석 T30*M30</v>
          </cell>
          <cell r="D1002" t="str">
            <v>M2</v>
          </cell>
          <cell r="E1002">
            <v>5.5949999999999998</v>
          </cell>
          <cell r="F1002">
            <v>64070</v>
          </cell>
          <cell r="G1002">
            <v>358471</v>
          </cell>
          <cell r="H1002">
            <v>30490</v>
          </cell>
          <cell r="I1002">
            <v>170591</v>
          </cell>
          <cell r="J1002">
            <v>33580</v>
          </cell>
          <cell r="K1002">
            <v>187880</v>
          </cell>
          <cell r="L1002">
            <v>0</v>
          </cell>
        </row>
        <row r="1003">
          <cell r="A1003">
            <v>1001</v>
          </cell>
          <cell r="B1003" t="str">
            <v xml:space="preserve">      화강석물갈기창대</v>
          </cell>
          <cell r="C1003" t="str">
            <v>포천석T30*W150*M30</v>
          </cell>
          <cell r="D1003" t="str">
            <v>M</v>
          </cell>
          <cell r="E1003">
            <v>8.25</v>
          </cell>
          <cell r="F1003">
            <v>39770</v>
          </cell>
          <cell r="G1003">
            <v>328102</v>
          </cell>
          <cell r="H1003">
            <v>14280</v>
          </cell>
          <cell r="I1003">
            <v>117810</v>
          </cell>
          <cell r="J1003">
            <v>25490</v>
          </cell>
          <cell r="K1003">
            <v>210292</v>
          </cell>
          <cell r="L1003">
            <v>0</v>
          </cell>
        </row>
        <row r="1004">
          <cell r="A1004">
            <v>1002</v>
          </cell>
          <cell r="B1004" t="str">
            <v xml:space="preserve">      화강석물갈기창대</v>
          </cell>
          <cell r="C1004" t="str">
            <v>포천석T30*W190*M30</v>
          </cell>
          <cell r="D1004" t="str">
            <v>M</v>
          </cell>
          <cell r="E1004">
            <v>3.6</v>
          </cell>
          <cell r="F1004">
            <v>42260</v>
          </cell>
          <cell r="G1004">
            <v>152136</v>
          </cell>
          <cell r="H1004">
            <v>15510</v>
          </cell>
          <cell r="I1004">
            <v>55836</v>
          </cell>
          <cell r="J1004">
            <v>26750</v>
          </cell>
          <cell r="K1004">
            <v>96300</v>
          </cell>
          <cell r="L1004">
            <v>0</v>
          </cell>
        </row>
        <row r="1005">
          <cell r="A1005">
            <v>1003</v>
          </cell>
          <cell r="B1005" t="str">
            <v xml:space="preserve">      화강석물갈기창대</v>
          </cell>
          <cell r="C1005" t="str">
            <v>포천석T30*W90*건(L</v>
          </cell>
          <cell r="D1005" t="str">
            <v>M</v>
          </cell>
          <cell r="E1005">
            <v>3.6</v>
          </cell>
          <cell r="F1005">
            <v>30130</v>
          </cell>
          <cell r="G1005">
            <v>108468</v>
          </cell>
          <cell r="H1005">
            <v>10780</v>
          </cell>
          <cell r="I1005">
            <v>38808</v>
          </cell>
          <cell r="J1005">
            <v>19350</v>
          </cell>
          <cell r="K1005">
            <v>69660</v>
          </cell>
          <cell r="L1005">
            <v>0</v>
          </cell>
        </row>
        <row r="1006">
          <cell r="A1006">
            <v>1004</v>
          </cell>
          <cell r="B1006" t="str">
            <v xml:space="preserve">      화강석버너구이통석</v>
          </cell>
          <cell r="C1006" t="str">
            <v>포천석T100*W300*M30</v>
          </cell>
          <cell r="D1006" t="str">
            <v>M</v>
          </cell>
          <cell r="E1006">
            <v>3.2</v>
          </cell>
          <cell r="F1006">
            <v>30180</v>
          </cell>
          <cell r="G1006">
            <v>96576</v>
          </cell>
          <cell r="H1006">
            <v>19640</v>
          </cell>
          <cell r="I1006">
            <v>62848</v>
          </cell>
          <cell r="J1006">
            <v>10380</v>
          </cell>
          <cell r="K1006">
            <v>33216</v>
          </cell>
          <cell r="L1006">
            <v>160</v>
          </cell>
          <cell r="M1006">
            <v>512</v>
          </cell>
        </row>
        <row r="1007">
          <cell r="A1007">
            <v>1005</v>
          </cell>
          <cell r="B1007" t="str">
            <v xml:space="preserve">      화강석버너구이통석</v>
          </cell>
          <cell r="C1007" t="str">
            <v>포천석T200*W300*M30</v>
          </cell>
          <cell r="D1007" t="str">
            <v>M</v>
          </cell>
          <cell r="E1007">
            <v>7.4</v>
          </cell>
          <cell r="F1007">
            <v>43660</v>
          </cell>
          <cell r="G1007">
            <v>323084</v>
          </cell>
          <cell r="H1007">
            <v>32500</v>
          </cell>
          <cell r="I1007">
            <v>240500</v>
          </cell>
          <cell r="J1007">
            <v>10750</v>
          </cell>
          <cell r="K1007">
            <v>79550</v>
          </cell>
          <cell r="L1007">
            <v>410</v>
          </cell>
          <cell r="M1007">
            <v>3034</v>
          </cell>
        </row>
        <row r="1008">
          <cell r="A1008">
            <v>1006</v>
          </cell>
          <cell r="B1008" t="str">
            <v xml:space="preserve">      화강석물갈기SILL</v>
          </cell>
          <cell r="C1008" t="str">
            <v>포천석T30*W100*M30</v>
          </cell>
          <cell r="D1008" t="str">
            <v>M</v>
          </cell>
          <cell r="E1008">
            <v>3.65</v>
          </cell>
          <cell r="F1008">
            <v>8050</v>
          </cell>
          <cell r="G1008">
            <v>29382</v>
          </cell>
          <cell r="H1008">
            <v>3040</v>
          </cell>
          <cell r="I1008">
            <v>11096</v>
          </cell>
          <cell r="J1008">
            <v>5010</v>
          </cell>
          <cell r="K1008">
            <v>18286</v>
          </cell>
          <cell r="L1008">
            <v>0</v>
          </cell>
        </row>
        <row r="1009">
          <cell r="A1009">
            <v>1007</v>
          </cell>
          <cell r="B1009" t="str">
            <v xml:space="preserve">      마블세면대</v>
          </cell>
          <cell r="C1009" t="str">
            <v>W=600 T=18MM</v>
          </cell>
          <cell r="D1009" t="str">
            <v>M</v>
          </cell>
          <cell r="E1009">
            <v>3.2</v>
          </cell>
          <cell r="F1009">
            <v>127760</v>
          </cell>
          <cell r="G1009">
            <v>408832</v>
          </cell>
          <cell r="H1009">
            <v>84080</v>
          </cell>
          <cell r="I1009">
            <v>269056</v>
          </cell>
          <cell r="J1009">
            <v>43680</v>
          </cell>
          <cell r="K1009">
            <v>139776</v>
          </cell>
          <cell r="L1009">
            <v>0</v>
          </cell>
        </row>
        <row r="1010">
          <cell r="A1010">
            <v>1008</v>
          </cell>
          <cell r="B1010" t="str">
            <v xml:space="preserve">    8) 금속공사</v>
          </cell>
          <cell r="G1010">
            <v>2198233</v>
          </cell>
          <cell r="H1010">
            <v>0</v>
          </cell>
          <cell r="I1010">
            <v>438201</v>
          </cell>
          <cell r="J1010">
            <v>0</v>
          </cell>
          <cell r="K1010">
            <v>1760032</v>
          </cell>
          <cell r="L1010">
            <v>0</v>
          </cell>
        </row>
        <row r="1011">
          <cell r="A1011">
            <v>1009</v>
          </cell>
          <cell r="B1011" t="str">
            <v xml:space="preserve">      경량철골천정틀</v>
          </cell>
          <cell r="C1011" t="str">
            <v>M-BAR</v>
          </cell>
          <cell r="D1011" t="str">
            <v>M2</v>
          </cell>
          <cell r="E1011">
            <v>65.745000000000005</v>
          </cell>
          <cell r="F1011">
            <v>21340</v>
          </cell>
          <cell r="G1011">
            <v>1402998</v>
          </cell>
          <cell r="H1011">
            <v>2080</v>
          </cell>
          <cell r="I1011">
            <v>136750</v>
          </cell>
          <cell r="J1011">
            <v>19260</v>
          </cell>
          <cell r="K1011">
            <v>1266248</v>
          </cell>
          <cell r="L1011">
            <v>0</v>
          </cell>
        </row>
        <row r="1012">
          <cell r="A1012">
            <v>1010</v>
          </cell>
          <cell r="B1012" t="str">
            <v xml:space="preserve">      AL몰딩설치</v>
          </cell>
          <cell r="C1012" t="str">
            <v>MZ-30*25*1.5</v>
          </cell>
          <cell r="D1012" t="str">
            <v>M</v>
          </cell>
          <cell r="E1012">
            <v>87.75</v>
          </cell>
          <cell r="F1012">
            <v>2850</v>
          </cell>
          <cell r="G1012">
            <v>250087</v>
          </cell>
          <cell r="H1012">
            <v>1130</v>
          </cell>
          <cell r="I1012">
            <v>99157</v>
          </cell>
          <cell r="J1012">
            <v>1720</v>
          </cell>
          <cell r="K1012">
            <v>150930</v>
          </cell>
          <cell r="L1012">
            <v>0</v>
          </cell>
        </row>
        <row r="1013">
          <cell r="A1013">
            <v>1011</v>
          </cell>
          <cell r="B1013" t="str">
            <v xml:space="preserve">      와이어메쉬깔기</v>
          </cell>
          <cell r="C1013" t="str">
            <v>#8-150*150</v>
          </cell>
          <cell r="D1013" t="str">
            <v>M2</v>
          </cell>
          <cell r="E1013">
            <v>8.9939999999999998</v>
          </cell>
          <cell r="F1013">
            <v>1530</v>
          </cell>
          <cell r="G1013">
            <v>13760</v>
          </cell>
          <cell r="H1013">
            <v>720</v>
          </cell>
          <cell r="I1013">
            <v>6475</v>
          </cell>
          <cell r="J1013">
            <v>810</v>
          </cell>
          <cell r="K1013">
            <v>7285</v>
          </cell>
          <cell r="L1013">
            <v>0</v>
          </cell>
        </row>
        <row r="1014">
          <cell r="A1014">
            <v>1012</v>
          </cell>
          <cell r="B1014" t="str">
            <v xml:space="preserve">      AL걸레받이비드</v>
          </cell>
          <cell r="C1014" t="str">
            <v>AL 10*10*30</v>
          </cell>
          <cell r="D1014" t="str">
            <v>M</v>
          </cell>
          <cell r="E1014">
            <v>25.2</v>
          </cell>
          <cell r="F1014">
            <v>2330</v>
          </cell>
          <cell r="G1014">
            <v>58716</v>
          </cell>
          <cell r="H1014">
            <v>600</v>
          </cell>
          <cell r="I1014">
            <v>15120</v>
          </cell>
          <cell r="J1014">
            <v>1730</v>
          </cell>
          <cell r="K1014">
            <v>43596</v>
          </cell>
          <cell r="L1014">
            <v>0</v>
          </cell>
        </row>
        <row r="1015">
          <cell r="A1015">
            <v>1013</v>
          </cell>
          <cell r="B1015" t="str">
            <v xml:space="preserve">      ST＇L 커텐박스설치</v>
          </cell>
          <cell r="C1015" t="str">
            <v>100*100</v>
          </cell>
          <cell r="D1015" t="str">
            <v>M</v>
          </cell>
          <cell r="E1015">
            <v>8.5500000000000007</v>
          </cell>
          <cell r="F1015">
            <v>9840</v>
          </cell>
          <cell r="G1015">
            <v>84132</v>
          </cell>
          <cell r="H1015">
            <v>2380</v>
          </cell>
          <cell r="I1015">
            <v>20349</v>
          </cell>
          <cell r="J1015">
            <v>7460</v>
          </cell>
          <cell r="K1015">
            <v>63783</v>
          </cell>
          <cell r="L1015">
            <v>0</v>
          </cell>
        </row>
        <row r="1016">
          <cell r="A1016">
            <v>1014</v>
          </cell>
          <cell r="B1016" t="str">
            <v xml:space="preserve">      SST＇L  PIT사다리</v>
          </cell>
          <cell r="C1016" t="str">
            <v>Φ31+31  W400*H1400</v>
          </cell>
          <cell r="D1016" t="str">
            <v>개소</v>
          </cell>
          <cell r="E1016">
            <v>1</v>
          </cell>
          <cell r="F1016">
            <v>39540</v>
          </cell>
          <cell r="G1016">
            <v>39540</v>
          </cell>
          <cell r="H1016">
            <v>19820</v>
          </cell>
          <cell r="I1016">
            <v>19820</v>
          </cell>
          <cell r="J1016">
            <v>19720</v>
          </cell>
          <cell r="K1016">
            <v>19720</v>
          </cell>
          <cell r="L1016">
            <v>0</v>
          </cell>
        </row>
        <row r="1017">
          <cell r="A1017">
            <v>1015</v>
          </cell>
          <cell r="B1017" t="str">
            <v xml:space="preserve">      SST＇L  홀난간대</v>
          </cell>
          <cell r="C1017" t="str">
            <v>Φ31*3+31*L1450*H85</v>
          </cell>
          <cell r="D1017" t="str">
            <v>EA</v>
          </cell>
          <cell r="E1017">
            <v>3</v>
          </cell>
          <cell r="F1017">
            <v>52340</v>
          </cell>
          <cell r="G1017">
            <v>157020</v>
          </cell>
          <cell r="H1017">
            <v>25010</v>
          </cell>
          <cell r="I1017">
            <v>75030</v>
          </cell>
          <cell r="J1017">
            <v>27330</v>
          </cell>
          <cell r="K1017">
            <v>81990</v>
          </cell>
          <cell r="L1017">
            <v>0</v>
          </cell>
        </row>
        <row r="1018">
          <cell r="A1018">
            <v>1016</v>
          </cell>
          <cell r="B1018" t="str">
            <v xml:space="preserve">      SST＇L  홀난간대</v>
          </cell>
          <cell r="C1018" t="str">
            <v>Φ31*3+31*L3250*H85</v>
          </cell>
          <cell r="D1018" t="str">
            <v>EA</v>
          </cell>
          <cell r="E1018">
            <v>1</v>
          </cell>
          <cell r="F1018">
            <v>104350</v>
          </cell>
          <cell r="G1018">
            <v>104350</v>
          </cell>
          <cell r="H1018">
            <v>49200</v>
          </cell>
          <cell r="I1018">
            <v>49200</v>
          </cell>
          <cell r="J1018">
            <v>55150</v>
          </cell>
          <cell r="K1018">
            <v>55150</v>
          </cell>
          <cell r="L1018">
            <v>0</v>
          </cell>
        </row>
        <row r="1019">
          <cell r="A1019">
            <v>1017</v>
          </cell>
          <cell r="B1019" t="str">
            <v xml:space="preserve">      집수정점검뚜껑</v>
          </cell>
          <cell r="C1019" t="str">
            <v>CH-PL 600*600*3.2T</v>
          </cell>
          <cell r="D1019" t="str">
            <v>개소</v>
          </cell>
          <cell r="E1019">
            <v>1</v>
          </cell>
          <cell r="F1019">
            <v>87630</v>
          </cell>
          <cell r="G1019">
            <v>87630</v>
          </cell>
          <cell r="H1019">
            <v>16300</v>
          </cell>
          <cell r="I1019">
            <v>16300</v>
          </cell>
          <cell r="J1019">
            <v>71330</v>
          </cell>
          <cell r="K1019">
            <v>71330</v>
          </cell>
          <cell r="L1019">
            <v>0</v>
          </cell>
        </row>
        <row r="1020">
          <cell r="A1020">
            <v>1018</v>
          </cell>
          <cell r="B1020" t="str">
            <v xml:space="preserve">    9) 미장공사</v>
          </cell>
          <cell r="G1020">
            <v>1352166</v>
          </cell>
          <cell r="H1020">
            <v>0</v>
          </cell>
          <cell r="I1020">
            <v>13884</v>
          </cell>
          <cell r="J1020">
            <v>0</v>
          </cell>
          <cell r="K1020">
            <v>1338282</v>
          </cell>
          <cell r="L1020">
            <v>0</v>
          </cell>
        </row>
        <row r="1021">
          <cell r="A1021">
            <v>1019</v>
          </cell>
          <cell r="B1021" t="str">
            <v xml:space="preserve">      시멘트몰탈</v>
          </cell>
          <cell r="C1021" t="str">
            <v>바닥 27MM</v>
          </cell>
          <cell r="D1021" t="str">
            <v>M2</v>
          </cell>
          <cell r="E1021">
            <v>22.658000000000001</v>
          </cell>
          <cell r="F1021">
            <v>4630</v>
          </cell>
          <cell r="G1021">
            <v>104906</v>
          </cell>
          <cell r="H1021">
            <v>0</v>
          </cell>
          <cell r="J1021">
            <v>4630</v>
          </cell>
          <cell r="K1021">
            <v>104906</v>
          </cell>
          <cell r="L1021">
            <v>0</v>
          </cell>
        </row>
        <row r="1022">
          <cell r="A1022">
            <v>1020</v>
          </cell>
          <cell r="B1022" t="str">
            <v xml:space="preserve">      시멘트몰탈</v>
          </cell>
          <cell r="C1022" t="str">
            <v>바닥 18MM</v>
          </cell>
          <cell r="D1022" t="str">
            <v>M2</v>
          </cell>
          <cell r="E1022">
            <v>77.094999999999999</v>
          </cell>
          <cell r="F1022">
            <v>10580</v>
          </cell>
          <cell r="G1022">
            <v>815665</v>
          </cell>
          <cell r="H1022">
            <v>0</v>
          </cell>
          <cell r="J1022">
            <v>10580</v>
          </cell>
          <cell r="K1022">
            <v>815665</v>
          </cell>
          <cell r="L1022">
            <v>0</v>
          </cell>
        </row>
        <row r="1023">
          <cell r="A1023">
            <v>1021</v>
          </cell>
          <cell r="B1023" t="str">
            <v xml:space="preserve">      구배몰탈</v>
          </cell>
          <cell r="C1023" t="str">
            <v>바닥 55MM</v>
          </cell>
          <cell r="D1023" t="str">
            <v>M2</v>
          </cell>
          <cell r="E1023">
            <v>43.2</v>
          </cell>
          <cell r="F1023">
            <v>4640</v>
          </cell>
          <cell r="G1023">
            <v>200448</v>
          </cell>
          <cell r="H1023">
            <v>0</v>
          </cell>
          <cell r="J1023">
            <v>4640</v>
          </cell>
          <cell r="K1023">
            <v>200448</v>
          </cell>
          <cell r="L1023">
            <v>0</v>
          </cell>
        </row>
        <row r="1024">
          <cell r="A1024">
            <v>1022</v>
          </cell>
          <cell r="B1024" t="str">
            <v xml:space="preserve">      쇠흙손마감</v>
          </cell>
          <cell r="C1024" t="str">
            <v>콘크리트면</v>
          </cell>
          <cell r="D1024" t="str">
            <v>M2</v>
          </cell>
          <cell r="E1024">
            <v>1.702</v>
          </cell>
          <cell r="F1024">
            <v>2470</v>
          </cell>
          <cell r="G1024">
            <v>4203</v>
          </cell>
          <cell r="H1024">
            <v>0</v>
          </cell>
          <cell r="J1024">
            <v>2470</v>
          </cell>
          <cell r="K1024">
            <v>4203</v>
          </cell>
          <cell r="L1024">
            <v>0</v>
          </cell>
        </row>
        <row r="1025">
          <cell r="A1025">
            <v>1023</v>
          </cell>
          <cell r="B1025" t="str">
            <v xml:space="preserve">      콘크리트면처리</v>
          </cell>
          <cell r="C1025" t="str">
            <v>내천정</v>
          </cell>
          <cell r="D1025" t="str">
            <v>M2</v>
          </cell>
          <cell r="E1025">
            <v>17.635999999999999</v>
          </cell>
          <cell r="F1025">
            <v>2760</v>
          </cell>
          <cell r="G1025">
            <v>48675</v>
          </cell>
          <cell r="H1025">
            <v>10</v>
          </cell>
          <cell r="I1025">
            <v>176</v>
          </cell>
          <cell r="J1025">
            <v>2750</v>
          </cell>
          <cell r="K1025">
            <v>48499</v>
          </cell>
          <cell r="L1025">
            <v>0</v>
          </cell>
        </row>
        <row r="1026">
          <cell r="A1026">
            <v>1024</v>
          </cell>
          <cell r="B1026" t="str">
            <v xml:space="preserve">      판넬히팅(T=100)</v>
          </cell>
          <cell r="C1026" t="str">
            <v>몰탈30+단열재50</v>
          </cell>
          <cell r="D1026" t="str">
            <v>M2</v>
          </cell>
          <cell r="E1026">
            <v>5.6180000000000003</v>
          </cell>
          <cell r="F1026">
            <v>7530</v>
          </cell>
          <cell r="G1026">
            <v>42303</v>
          </cell>
          <cell r="H1026">
            <v>2440</v>
          </cell>
          <cell r="I1026">
            <v>13708</v>
          </cell>
          <cell r="J1026">
            <v>5090</v>
          </cell>
          <cell r="K1026">
            <v>28595</v>
          </cell>
          <cell r="L1026">
            <v>0</v>
          </cell>
        </row>
        <row r="1027">
          <cell r="A1027">
            <v>1025</v>
          </cell>
          <cell r="B1027" t="str">
            <v xml:space="preserve">      창틀주위충진몰탈</v>
          </cell>
          <cell r="D1027" t="str">
            <v>M</v>
          </cell>
          <cell r="E1027">
            <v>105.4</v>
          </cell>
          <cell r="F1027">
            <v>1290</v>
          </cell>
          <cell r="G1027">
            <v>135966</v>
          </cell>
          <cell r="H1027">
            <v>0</v>
          </cell>
          <cell r="J1027">
            <v>1290</v>
          </cell>
          <cell r="K1027">
            <v>135966</v>
          </cell>
          <cell r="L1027">
            <v>0</v>
          </cell>
        </row>
        <row r="1028">
          <cell r="A1028">
            <v>1026</v>
          </cell>
          <cell r="B1028" t="str">
            <v xml:space="preserve">   10) 창호공사</v>
          </cell>
          <cell r="G1028">
            <v>2754206</v>
          </cell>
          <cell r="H1028">
            <v>0</v>
          </cell>
          <cell r="I1028">
            <v>1631786</v>
          </cell>
          <cell r="J1028">
            <v>0</v>
          </cell>
          <cell r="K1028">
            <v>1122420</v>
          </cell>
          <cell r="L1028">
            <v>0</v>
          </cell>
        </row>
        <row r="1029">
          <cell r="A1029">
            <v>1027</v>
          </cell>
          <cell r="B1029" t="str">
            <v xml:space="preserve">      AW01 [SL+FIX]</v>
          </cell>
          <cell r="C1029" t="str">
            <v>3.6*1.65</v>
          </cell>
          <cell r="D1029" t="str">
            <v>개소</v>
          </cell>
          <cell r="E1029">
            <v>1</v>
          </cell>
          <cell r="F1029">
            <v>264370</v>
          </cell>
          <cell r="G1029">
            <v>264370</v>
          </cell>
          <cell r="H1029">
            <v>159550</v>
          </cell>
          <cell r="I1029">
            <v>159550</v>
          </cell>
          <cell r="J1029">
            <v>104820</v>
          </cell>
          <cell r="K1029">
            <v>104820</v>
          </cell>
          <cell r="L1029">
            <v>0</v>
          </cell>
        </row>
        <row r="1030">
          <cell r="A1030">
            <v>1028</v>
          </cell>
          <cell r="B1030" t="str">
            <v xml:space="preserve">      AW02 [SL+FIX]</v>
          </cell>
          <cell r="C1030" t="str">
            <v>0.9*1.4</v>
          </cell>
          <cell r="D1030" t="str">
            <v>개소</v>
          </cell>
          <cell r="E1030">
            <v>4</v>
          </cell>
          <cell r="F1030">
            <v>79930</v>
          </cell>
          <cell r="G1030">
            <v>319720</v>
          </cell>
          <cell r="H1030">
            <v>42680</v>
          </cell>
          <cell r="I1030">
            <v>170720</v>
          </cell>
          <cell r="J1030">
            <v>37250</v>
          </cell>
          <cell r="K1030">
            <v>149000</v>
          </cell>
          <cell r="L1030">
            <v>0</v>
          </cell>
        </row>
        <row r="1031">
          <cell r="A1031">
            <v>1029</v>
          </cell>
          <cell r="B1031" t="str">
            <v xml:space="preserve">      AW03 [FIX+PROJ.]</v>
          </cell>
          <cell r="C1031" t="str">
            <v>0.45*1.4</v>
          </cell>
          <cell r="D1031" t="str">
            <v>개소</v>
          </cell>
          <cell r="E1031">
            <v>2</v>
          </cell>
          <cell r="F1031">
            <v>51340</v>
          </cell>
          <cell r="G1031">
            <v>102680</v>
          </cell>
          <cell r="H1031">
            <v>24700</v>
          </cell>
          <cell r="I1031">
            <v>49400</v>
          </cell>
          <cell r="J1031">
            <v>26640</v>
          </cell>
          <cell r="K1031">
            <v>53280</v>
          </cell>
          <cell r="L1031">
            <v>0</v>
          </cell>
        </row>
        <row r="1032">
          <cell r="A1032">
            <v>1030</v>
          </cell>
          <cell r="B1032" t="str">
            <v xml:space="preserve">      AW04 [FIX+PROJ.]</v>
          </cell>
          <cell r="C1032" t="str">
            <v>0.45*0.9</v>
          </cell>
          <cell r="D1032" t="str">
            <v>개소</v>
          </cell>
          <cell r="E1032">
            <v>2</v>
          </cell>
          <cell r="F1032">
            <v>42540</v>
          </cell>
          <cell r="G1032">
            <v>85080</v>
          </cell>
          <cell r="H1032">
            <v>20230</v>
          </cell>
          <cell r="I1032">
            <v>40460</v>
          </cell>
          <cell r="J1032">
            <v>22310</v>
          </cell>
          <cell r="K1032">
            <v>44620</v>
          </cell>
          <cell r="L1032">
            <v>0</v>
          </cell>
        </row>
        <row r="1033">
          <cell r="A1033">
            <v>1031</v>
          </cell>
          <cell r="B1033" t="str">
            <v xml:space="preserve">      AW05 [PROJ.]</v>
          </cell>
          <cell r="C1033" t="str">
            <v>0.45*0.45</v>
          </cell>
          <cell r="D1033" t="str">
            <v>개소</v>
          </cell>
          <cell r="E1033">
            <v>2</v>
          </cell>
          <cell r="F1033">
            <v>32690</v>
          </cell>
          <cell r="G1033">
            <v>65380</v>
          </cell>
          <cell r="H1033">
            <v>12570</v>
          </cell>
          <cell r="I1033">
            <v>25140</v>
          </cell>
          <cell r="J1033">
            <v>20120</v>
          </cell>
          <cell r="K1033">
            <v>40240</v>
          </cell>
          <cell r="L1033">
            <v>0</v>
          </cell>
        </row>
        <row r="1034">
          <cell r="A1034">
            <v>1032</v>
          </cell>
          <cell r="B1034" t="str">
            <v xml:space="preserve">      AW06 [FIX]</v>
          </cell>
          <cell r="C1034" t="str">
            <v>0.45*0.45</v>
          </cell>
          <cell r="D1034" t="str">
            <v>개소</v>
          </cell>
          <cell r="E1034">
            <v>5</v>
          </cell>
          <cell r="F1034">
            <v>15950</v>
          </cell>
          <cell r="G1034">
            <v>79750</v>
          </cell>
          <cell r="H1034">
            <v>8120</v>
          </cell>
          <cell r="I1034">
            <v>40600</v>
          </cell>
          <cell r="J1034">
            <v>7830</v>
          </cell>
          <cell r="K1034">
            <v>39150</v>
          </cell>
          <cell r="L1034">
            <v>0</v>
          </cell>
        </row>
        <row r="1035">
          <cell r="A1035">
            <v>1033</v>
          </cell>
          <cell r="B1035" t="str">
            <v xml:space="preserve">      SD01 [45*200]</v>
          </cell>
          <cell r="C1035" t="str">
            <v>0.9*2.1</v>
          </cell>
          <cell r="D1035" t="str">
            <v>EA</v>
          </cell>
          <cell r="E1035">
            <v>3</v>
          </cell>
          <cell r="F1035">
            <v>169810</v>
          </cell>
          <cell r="G1035">
            <v>509430</v>
          </cell>
          <cell r="H1035">
            <v>31180</v>
          </cell>
          <cell r="I1035">
            <v>93540</v>
          </cell>
          <cell r="J1035">
            <v>138630</v>
          </cell>
          <cell r="K1035">
            <v>415890</v>
          </cell>
          <cell r="L1035">
            <v>0</v>
          </cell>
        </row>
        <row r="1036">
          <cell r="A1036">
            <v>1034</v>
          </cell>
          <cell r="B1036" t="str">
            <v xml:space="preserve">      SD02 [45*200]</v>
          </cell>
          <cell r="C1036" t="str">
            <v>0.65*2.1</v>
          </cell>
          <cell r="D1036" t="str">
            <v>EA</v>
          </cell>
          <cell r="E1036">
            <v>2</v>
          </cell>
          <cell r="F1036">
            <v>144730</v>
          </cell>
          <cell r="G1036">
            <v>289460</v>
          </cell>
          <cell r="H1036">
            <v>25400</v>
          </cell>
          <cell r="I1036">
            <v>50800</v>
          </cell>
          <cell r="J1036">
            <v>119330</v>
          </cell>
          <cell r="K1036">
            <v>238660</v>
          </cell>
          <cell r="L1036">
            <v>0</v>
          </cell>
        </row>
        <row r="1037">
          <cell r="A1037">
            <v>1035</v>
          </cell>
          <cell r="B1037" t="str">
            <v xml:space="preserve">      SSD01 [45*100]</v>
          </cell>
          <cell r="C1037" t="str">
            <v>1.0*2.1</v>
          </cell>
          <cell r="D1037" t="str">
            <v>EA</v>
          </cell>
          <cell r="E1037">
            <v>3</v>
          </cell>
          <cell r="F1037">
            <v>145650</v>
          </cell>
          <cell r="G1037">
            <v>436950</v>
          </cell>
          <cell r="H1037">
            <v>145650</v>
          </cell>
          <cell r="I1037">
            <v>436950</v>
          </cell>
          <cell r="J1037">
            <v>0</v>
          </cell>
          <cell r="L1037">
            <v>0</v>
          </cell>
        </row>
        <row r="1038">
          <cell r="A1038">
            <v>1036</v>
          </cell>
          <cell r="B1038" t="str">
            <v xml:space="preserve">      AL그릴방범창</v>
          </cell>
          <cell r="C1038" t="str">
            <v>0.45*0.9</v>
          </cell>
          <cell r="D1038" t="str">
            <v>EA</v>
          </cell>
          <cell r="E1038">
            <v>2</v>
          </cell>
          <cell r="F1038">
            <v>7820</v>
          </cell>
          <cell r="G1038">
            <v>15640</v>
          </cell>
          <cell r="H1038">
            <v>7820</v>
          </cell>
          <cell r="I1038">
            <v>15640</v>
          </cell>
          <cell r="J1038">
            <v>0</v>
          </cell>
          <cell r="L1038">
            <v>0</v>
          </cell>
        </row>
        <row r="1039">
          <cell r="A1039">
            <v>1037</v>
          </cell>
          <cell r="B1039" t="str">
            <v xml:space="preserve">      AL그릴방범창</v>
          </cell>
          <cell r="C1039" t="str">
            <v>0.95*1.4</v>
          </cell>
          <cell r="D1039" t="str">
            <v>EA</v>
          </cell>
          <cell r="E1039">
            <v>4</v>
          </cell>
          <cell r="F1039">
            <v>24340</v>
          </cell>
          <cell r="G1039">
            <v>97360</v>
          </cell>
          <cell r="H1039">
            <v>24340</v>
          </cell>
          <cell r="I1039">
            <v>97360</v>
          </cell>
          <cell r="J1039">
            <v>0</v>
          </cell>
          <cell r="L1039">
            <v>0</v>
          </cell>
        </row>
        <row r="1040">
          <cell r="A1040">
            <v>1038</v>
          </cell>
          <cell r="B1040" t="str">
            <v xml:space="preserve">      AL그릴방범창</v>
          </cell>
          <cell r="C1040" t="str">
            <v>0.45*1.4</v>
          </cell>
          <cell r="D1040" t="str">
            <v>EA</v>
          </cell>
          <cell r="E1040">
            <v>2</v>
          </cell>
          <cell r="F1040">
            <v>12170</v>
          </cell>
          <cell r="G1040">
            <v>24340</v>
          </cell>
          <cell r="H1040">
            <v>12170</v>
          </cell>
          <cell r="I1040">
            <v>24340</v>
          </cell>
          <cell r="J1040">
            <v>0</v>
          </cell>
          <cell r="L1040">
            <v>0</v>
          </cell>
        </row>
        <row r="1041">
          <cell r="A1041">
            <v>1039</v>
          </cell>
          <cell r="B1041" t="str">
            <v xml:space="preserve">      AL그릴방범창</v>
          </cell>
          <cell r="C1041" t="str">
            <v>3.65*1.65</v>
          </cell>
          <cell r="D1041" t="str">
            <v>EA</v>
          </cell>
          <cell r="E1041">
            <v>1</v>
          </cell>
          <cell r="F1041">
            <v>114760</v>
          </cell>
          <cell r="G1041">
            <v>114760</v>
          </cell>
          <cell r="H1041">
            <v>114760</v>
          </cell>
          <cell r="I1041">
            <v>114760</v>
          </cell>
          <cell r="J1041">
            <v>0</v>
          </cell>
          <cell r="L1041">
            <v>0</v>
          </cell>
        </row>
        <row r="1042">
          <cell r="A1042">
            <v>1040</v>
          </cell>
          <cell r="B1042" t="str">
            <v xml:space="preserve">      AL그릴방범창</v>
          </cell>
          <cell r="C1042" t="str">
            <v>0.45*0.45</v>
          </cell>
          <cell r="D1042" t="str">
            <v>EA</v>
          </cell>
          <cell r="E1042">
            <v>7</v>
          </cell>
          <cell r="F1042">
            <v>3910</v>
          </cell>
          <cell r="G1042">
            <v>27370</v>
          </cell>
          <cell r="H1042">
            <v>3910</v>
          </cell>
          <cell r="I1042">
            <v>27370</v>
          </cell>
          <cell r="J1042">
            <v>0</v>
          </cell>
          <cell r="L1042">
            <v>0</v>
          </cell>
        </row>
        <row r="1043">
          <cell r="A1043">
            <v>1041</v>
          </cell>
          <cell r="B1043" t="str">
            <v xml:space="preserve">      도아체크달기</v>
          </cell>
          <cell r="C1043" t="str">
            <v>강재</v>
          </cell>
          <cell r="D1043" t="str">
            <v>개소</v>
          </cell>
          <cell r="E1043">
            <v>4</v>
          </cell>
          <cell r="F1043">
            <v>4700</v>
          </cell>
          <cell r="G1043">
            <v>18800</v>
          </cell>
          <cell r="H1043">
            <v>130</v>
          </cell>
          <cell r="I1043">
            <v>520</v>
          </cell>
          <cell r="J1043">
            <v>4570</v>
          </cell>
          <cell r="K1043">
            <v>18280</v>
          </cell>
          <cell r="L1043">
            <v>0</v>
          </cell>
        </row>
        <row r="1044">
          <cell r="A1044">
            <v>1042</v>
          </cell>
          <cell r="B1044" t="str">
            <v xml:space="preserve">      후로아힌지달기</v>
          </cell>
          <cell r="D1044" t="str">
            <v>개소</v>
          </cell>
          <cell r="E1044">
            <v>3</v>
          </cell>
          <cell r="F1044">
            <v>6340</v>
          </cell>
          <cell r="G1044">
            <v>19020</v>
          </cell>
          <cell r="H1044">
            <v>180</v>
          </cell>
          <cell r="I1044">
            <v>540</v>
          </cell>
          <cell r="J1044">
            <v>6160</v>
          </cell>
          <cell r="K1044">
            <v>18480</v>
          </cell>
          <cell r="L1044">
            <v>0</v>
          </cell>
        </row>
        <row r="1045">
          <cell r="A1045">
            <v>1043</v>
          </cell>
          <cell r="B1045" t="str">
            <v xml:space="preserve">      후로아힌지</v>
          </cell>
          <cell r="C1045" t="str">
            <v>강화유리용</v>
          </cell>
          <cell r="D1045" t="str">
            <v>조</v>
          </cell>
          <cell r="E1045">
            <v>3</v>
          </cell>
          <cell r="F1045">
            <v>36960</v>
          </cell>
          <cell r="G1045">
            <v>110880</v>
          </cell>
          <cell r="H1045">
            <v>36960</v>
          </cell>
          <cell r="I1045">
            <v>110880</v>
          </cell>
          <cell r="J1045">
            <v>0</v>
          </cell>
          <cell r="L1045">
            <v>0</v>
          </cell>
        </row>
        <row r="1046">
          <cell r="A1046">
            <v>1044</v>
          </cell>
          <cell r="B1046" t="str">
            <v xml:space="preserve">      도아록</v>
          </cell>
          <cell r="C1046" t="str">
            <v>철문용</v>
          </cell>
          <cell r="D1046" t="str">
            <v>조</v>
          </cell>
          <cell r="E1046">
            <v>5</v>
          </cell>
          <cell r="F1046">
            <v>5460</v>
          </cell>
          <cell r="G1046">
            <v>27300</v>
          </cell>
          <cell r="H1046">
            <v>5460</v>
          </cell>
          <cell r="I1046">
            <v>27300</v>
          </cell>
          <cell r="J1046">
            <v>0</v>
          </cell>
          <cell r="L1046">
            <v>0</v>
          </cell>
        </row>
        <row r="1047">
          <cell r="A1047">
            <v>1045</v>
          </cell>
          <cell r="B1047" t="str">
            <v xml:space="preserve">      도아체크</v>
          </cell>
          <cell r="C1047" t="str">
            <v>40∼65KG 표준 중</v>
          </cell>
          <cell r="D1047" t="str">
            <v>개소</v>
          </cell>
          <cell r="E1047">
            <v>4</v>
          </cell>
          <cell r="F1047">
            <v>15120</v>
          </cell>
          <cell r="G1047">
            <v>60480</v>
          </cell>
          <cell r="H1047">
            <v>15120</v>
          </cell>
          <cell r="I1047">
            <v>60480</v>
          </cell>
          <cell r="J1047">
            <v>0</v>
          </cell>
          <cell r="L1047">
            <v>0</v>
          </cell>
        </row>
        <row r="1048">
          <cell r="A1048">
            <v>1046</v>
          </cell>
          <cell r="B1048" t="str">
            <v xml:space="preserve">      SST＇L 정첩</v>
          </cell>
          <cell r="C1048" t="str">
            <v>4˝*4˝3T</v>
          </cell>
          <cell r="D1048" t="str">
            <v>EA</v>
          </cell>
          <cell r="E1048">
            <v>15</v>
          </cell>
          <cell r="F1048">
            <v>2940</v>
          </cell>
          <cell r="G1048">
            <v>44100</v>
          </cell>
          <cell r="H1048">
            <v>2940</v>
          </cell>
          <cell r="I1048">
            <v>44100</v>
          </cell>
          <cell r="J1048">
            <v>0</v>
          </cell>
          <cell r="L1048">
            <v>0</v>
          </cell>
        </row>
        <row r="1049">
          <cell r="A1049">
            <v>1047</v>
          </cell>
          <cell r="B1049" t="str">
            <v xml:space="preserve">      AL방충망</v>
          </cell>
          <cell r="D1049" t="str">
            <v>M2</v>
          </cell>
          <cell r="E1049">
            <v>2.0219999999999998</v>
          </cell>
          <cell r="F1049">
            <v>19820</v>
          </cell>
          <cell r="G1049">
            <v>40076</v>
          </cell>
          <cell r="H1049">
            <v>19820</v>
          </cell>
          <cell r="I1049">
            <v>40076</v>
          </cell>
          <cell r="J1049">
            <v>0</v>
          </cell>
          <cell r="L1049">
            <v>0</v>
          </cell>
        </row>
        <row r="1050">
          <cell r="A1050">
            <v>1048</v>
          </cell>
          <cell r="B1050" t="str">
            <v xml:space="preserve">      도어스톱</v>
          </cell>
          <cell r="C1050" t="str">
            <v>말굽형, 중</v>
          </cell>
          <cell r="D1050" t="str">
            <v>EA</v>
          </cell>
          <cell r="E1050">
            <v>1</v>
          </cell>
          <cell r="F1050">
            <v>1260</v>
          </cell>
          <cell r="G1050">
            <v>1260</v>
          </cell>
          <cell r="H1050">
            <v>1260</v>
          </cell>
          <cell r="I1050">
            <v>1260</v>
          </cell>
          <cell r="J1050">
            <v>0</v>
          </cell>
          <cell r="L1050">
            <v>0</v>
          </cell>
        </row>
        <row r="1051">
          <cell r="A1051">
            <v>1049</v>
          </cell>
          <cell r="B1051" t="str">
            <v xml:space="preserve">   11) 유리공사</v>
          </cell>
          <cell r="G1051">
            <v>761414</v>
          </cell>
          <cell r="H1051">
            <v>0</v>
          </cell>
          <cell r="I1051">
            <v>585447</v>
          </cell>
          <cell r="J1051">
            <v>0</v>
          </cell>
          <cell r="K1051">
            <v>175967</v>
          </cell>
          <cell r="L1051">
            <v>0</v>
          </cell>
        </row>
        <row r="1052">
          <cell r="A1052">
            <v>1050</v>
          </cell>
          <cell r="B1052" t="str">
            <v xml:space="preserve">      칼라복층유리</v>
          </cell>
          <cell r="C1052" t="str">
            <v>T=12[3*6A*3]</v>
          </cell>
          <cell r="D1052" t="str">
            <v>M2</v>
          </cell>
          <cell r="E1052">
            <v>14.616</v>
          </cell>
          <cell r="F1052">
            <v>16270</v>
          </cell>
          <cell r="G1052">
            <v>237802</v>
          </cell>
          <cell r="H1052">
            <v>16270</v>
          </cell>
          <cell r="I1052">
            <v>237802</v>
          </cell>
          <cell r="J1052">
            <v>0</v>
          </cell>
          <cell r="L1052">
            <v>0</v>
          </cell>
        </row>
        <row r="1053">
          <cell r="A1053">
            <v>1051</v>
          </cell>
          <cell r="B1053" t="str">
            <v xml:space="preserve">      칼라강화유리도어</v>
          </cell>
          <cell r="C1053" t="str">
            <v>1000*2100*10T</v>
          </cell>
          <cell r="D1053" t="str">
            <v>개소</v>
          </cell>
          <cell r="E1053">
            <v>3</v>
          </cell>
          <cell r="F1053">
            <v>102960</v>
          </cell>
          <cell r="G1053">
            <v>308880</v>
          </cell>
          <cell r="H1053">
            <v>102960</v>
          </cell>
          <cell r="I1053">
            <v>308880</v>
          </cell>
          <cell r="J1053">
            <v>0</v>
          </cell>
          <cell r="L1053">
            <v>0</v>
          </cell>
        </row>
        <row r="1054">
          <cell r="A1054">
            <v>1052</v>
          </cell>
          <cell r="B1054" t="str">
            <v xml:space="preserve">      유리키우고닦기</v>
          </cell>
          <cell r="C1054" t="str">
            <v>복층유리 T12MM</v>
          </cell>
          <cell r="D1054" t="str">
            <v>M2</v>
          </cell>
          <cell r="E1054">
            <v>14.471</v>
          </cell>
          <cell r="F1054">
            <v>12230</v>
          </cell>
          <cell r="G1054">
            <v>176980</v>
          </cell>
          <cell r="H1054">
            <v>70</v>
          </cell>
          <cell r="I1054">
            <v>1013</v>
          </cell>
          <cell r="J1054">
            <v>12160</v>
          </cell>
          <cell r="K1054">
            <v>175967</v>
          </cell>
          <cell r="L1054">
            <v>0</v>
          </cell>
        </row>
        <row r="1055">
          <cell r="A1055">
            <v>1053</v>
          </cell>
          <cell r="B1055" t="str">
            <v xml:space="preserve">      수밀코킹</v>
          </cell>
          <cell r="C1055" t="str">
            <v>복층유리 5*5</v>
          </cell>
          <cell r="D1055" t="str">
            <v>M</v>
          </cell>
          <cell r="E1055">
            <v>171.6</v>
          </cell>
          <cell r="F1055">
            <v>220</v>
          </cell>
          <cell r="G1055">
            <v>37752</v>
          </cell>
          <cell r="H1055">
            <v>220</v>
          </cell>
          <cell r="I1055">
            <v>37752</v>
          </cell>
          <cell r="J1055">
            <v>0</v>
          </cell>
          <cell r="L1055">
            <v>0</v>
          </cell>
        </row>
        <row r="1056">
          <cell r="A1056">
            <v>1054</v>
          </cell>
          <cell r="B1056" t="str">
            <v xml:space="preserve">   12) 도장공사</v>
          </cell>
          <cell r="G1056">
            <v>634816</v>
          </cell>
          <cell r="H1056">
            <v>0</v>
          </cell>
          <cell r="I1056">
            <v>517958</v>
          </cell>
          <cell r="J1056">
            <v>0</v>
          </cell>
          <cell r="K1056">
            <v>116858</v>
          </cell>
          <cell r="L1056">
            <v>0</v>
          </cell>
        </row>
        <row r="1057">
          <cell r="A1057">
            <v>1055</v>
          </cell>
          <cell r="B1057" t="str">
            <v xml:space="preserve">      수성페인트칠</v>
          </cell>
          <cell r="C1057" t="str">
            <v>몰탈면 내벽3회</v>
          </cell>
          <cell r="D1057" t="str">
            <v>M2</v>
          </cell>
          <cell r="E1057">
            <v>17.07</v>
          </cell>
          <cell r="F1057">
            <v>3930</v>
          </cell>
          <cell r="G1057">
            <v>67085</v>
          </cell>
          <cell r="H1057">
            <v>860</v>
          </cell>
          <cell r="I1057">
            <v>14681</v>
          </cell>
          <cell r="J1057">
            <v>3070</v>
          </cell>
          <cell r="K1057">
            <v>52404</v>
          </cell>
          <cell r="L1057">
            <v>0</v>
          </cell>
        </row>
        <row r="1058">
          <cell r="A1058">
            <v>1056</v>
          </cell>
          <cell r="B1058" t="str">
            <v xml:space="preserve">      세라믹페인트칠</v>
          </cell>
          <cell r="C1058" t="str">
            <v>걸레받이2회</v>
          </cell>
          <cell r="D1058" t="str">
            <v>M2</v>
          </cell>
          <cell r="E1058">
            <v>2.5299999999999998</v>
          </cell>
          <cell r="F1058">
            <v>3790</v>
          </cell>
          <cell r="G1058">
            <v>9588</v>
          </cell>
          <cell r="H1058">
            <v>890</v>
          </cell>
          <cell r="I1058">
            <v>2251</v>
          </cell>
          <cell r="J1058">
            <v>2900</v>
          </cell>
          <cell r="K1058">
            <v>7337</v>
          </cell>
          <cell r="L1058">
            <v>0</v>
          </cell>
        </row>
        <row r="1059">
          <cell r="A1059">
            <v>1057</v>
          </cell>
          <cell r="B1059" t="str">
            <v xml:space="preserve">      소부페이트칠</v>
          </cell>
          <cell r="C1059" t="str">
            <v>철재면2회</v>
          </cell>
          <cell r="D1059" t="str">
            <v>M2</v>
          </cell>
          <cell r="E1059">
            <v>20.998999999999999</v>
          </cell>
          <cell r="F1059">
            <v>3180</v>
          </cell>
          <cell r="G1059">
            <v>66776</v>
          </cell>
          <cell r="H1059">
            <v>460</v>
          </cell>
          <cell r="I1059">
            <v>9659</v>
          </cell>
          <cell r="J1059">
            <v>2720</v>
          </cell>
          <cell r="K1059">
            <v>57117</v>
          </cell>
          <cell r="L1059">
            <v>0</v>
          </cell>
        </row>
        <row r="1060">
          <cell r="A1060">
            <v>1058</v>
          </cell>
          <cell r="B1060" t="str">
            <v xml:space="preserve">      아크릴계본타일</v>
          </cell>
          <cell r="C1060" t="str">
            <v>내벽</v>
          </cell>
          <cell r="D1060" t="str">
            <v>M2</v>
          </cell>
          <cell r="E1060">
            <v>36.945</v>
          </cell>
          <cell r="F1060">
            <v>7140</v>
          </cell>
          <cell r="G1060">
            <v>263787</v>
          </cell>
          <cell r="H1060">
            <v>7140</v>
          </cell>
          <cell r="I1060">
            <v>263787</v>
          </cell>
          <cell r="J1060">
            <v>0</v>
          </cell>
          <cell r="L1060">
            <v>0</v>
          </cell>
        </row>
        <row r="1061">
          <cell r="A1061">
            <v>1059</v>
          </cell>
          <cell r="B1061" t="str">
            <v xml:space="preserve">      아크릴계본타일</v>
          </cell>
          <cell r="C1061" t="str">
            <v>내천정</v>
          </cell>
          <cell r="D1061" t="str">
            <v>M2</v>
          </cell>
          <cell r="E1061">
            <v>31.873999999999999</v>
          </cell>
          <cell r="F1061">
            <v>7140</v>
          </cell>
          <cell r="G1061">
            <v>227580</v>
          </cell>
          <cell r="H1061">
            <v>7140</v>
          </cell>
          <cell r="I1061">
            <v>227580</v>
          </cell>
          <cell r="J1061">
            <v>0</v>
          </cell>
          <cell r="L1061">
            <v>0</v>
          </cell>
        </row>
        <row r="1062">
          <cell r="A1062">
            <v>1060</v>
          </cell>
          <cell r="B1062" t="str">
            <v xml:space="preserve">   13) 수장공사</v>
          </cell>
          <cell r="G1062">
            <v>6761864</v>
          </cell>
          <cell r="H1062">
            <v>0</v>
          </cell>
          <cell r="I1062">
            <v>6581937</v>
          </cell>
          <cell r="J1062">
            <v>0</v>
          </cell>
          <cell r="K1062">
            <v>179927</v>
          </cell>
          <cell r="L1062">
            <v>0</v>
          </cell>
        </row>
        <row r="1063">
          <cell r="A1063">
            <v>1061</v>
          </cell>
          <cell r="B1063" t="str">
            <v xml:space="preserve">      석고보드</v>
          </cell>
          <cell r="C1063" t="str">
            <v>T=12MM</v>
          </cell>
          <cell r="D1063" t="str">
            <v>M2</v>
          </cell>
          <cell r="E1063">
            <v>5.875</v>
          </cell>
          <cell r="F1063">
            <v>1690</v>
          </cell>
          <cell r="G1063">
            <v>9928</v>
          </cell>
          <cell r="H1063">
            <v>1690</v>
          </cell>
          <cell r="I1063">
            <v>9928</v>
          </cell>
          <cell r="J1063">
            <v>0</v>
          </cell>
          <cell r="L1063">
            <v>0</v>
          </cell>
        </row>
        <row r="1064">
          <cell r="A1064">
            <v>1062</v>
          </cell>
          <cell r="B1064" t="str">
            <v xml:space="preserve">      규산질계텍스</v>
          </cell>
          <cell r="C1064" t="str">
            <v>303*606*6T</v>
          </cell>
          <cell r="D1064" t="str">
            <v>M2</v>
          </cell>
          <cell r="E1064">
            <v>29.69</v>
          </cell>
          <cell r="F1064">
            <v>2730</v>
          </cell>
          <cell r="G1064">
            <v>81053</v>
          </cell>
          <cell r="H1064">
            <v>2730</v>
          </cell>
          <cell r="I1064">
            <v>81053</v>
          </cell>
          <cell r="J1064">
            <v>0</v>
          </cell>
          <cell r="L1064">
            <v>0</v>
          </cell>
        </row>
        <row r="1065">
          <cell r="A1065">
            <v>1063</v>
          </cell>
          <cell r="B1065" t="str">
            <v xml:space="preserve">      방수석고보드</v>
          </cell>
          <cell r="C1065" t="str">
            <v>T=12MM</v>
          </cell>
          <cell r="D1065" t="str">
            <v>M2</v>
          </cell>
          <cell r="E1065">
            <v>33.468000000000004</v>
          </cell>
          <cell r="F1065">
            <v>3790</v>
          </cell>
          <cell r="G1065">
            <v>126843</v>
          </cell>
          <cell r="H1065">
            <v>3790</v>
          </cell>
          <cell r="I1065">
            <v>126843</v>
          </cell>
          <cell r="J1065">
            <v>0</v>
          </cell>
          <cell r="L1065">
            <v>0</v>
          </cell>
        </row>
        <row r="1066">
          <cell r="A1066">
            <v>1064</v>
          </cell>
          <cell r="B1066" t="str">
            <v xml:space="preserve">      무석면비닐타일</v>
          </cell>
          <cell r="C1066" t="str">
            <v>300*300*3T</v>
          </cell>
          <cell r="D1066" t="str">
            <v>M2</v>
          </cell>
          <cell r="E1066">
            <v>22.658000000000001</v>
          </cell>
          <cell r="F1066">
            <v>10200</v>
          </cell>
          <cell r="G1066">
            <v>231111</v>
          </cell>
          <cell r="H1066">
            <v>5970</v>
          </cell>
          <cell r="I1066">
            <v>135268</v>
          </cell>
          <cell r="J1066">
            <v>4230</v>
          </cell>
          <cell r="K1066">
            <v>95843</v>
          </cell>
          <cell r="L1066">
            <v>0</v>
          </cell>
        </row>
        <row r="1067">
          <cell r="A1067">
            <v>1065</v>
          </cell>
          <cell r="B1067" t="str">
            <v xml:space="preserve">      비닐시트깔기</v>
          </cell>
          <cell r="C1067" t="str">
            <v>바닥, T=3MM</v>
          </cell>
          <cell r="D1067" t="str">
            <v>M2</v>
          </cell>
          <cell r="E1067">
            <v>6.3789999999999996</v>
          </cell>
          <cell r="F1067">
            <v>20500</v>
          </cell>
          <cell r="G1067">
            <v>130769</v>
          </cell>
          <cell r="H1067">
            <v>18440</v>
          </cell>
          <cell r="I1067">
            <v>117629</v>
          </cell>
          <cell r="J1067">
            <v>2060</v>
          </cell>
          <cell r="K1067">
            <v>13140</v>
          </cell>
          <cell r="L1067">
            <v>0</v>
          </cell>
        </row>
        <row r="1068">
          <cell r="A1068">
            <v>1066</v>
          </cell>
          <cell r="B1068" t="str">
            <v xml:space="preserve">      비닐벽지붙이기</v>
          </cell>
          <cell r="C1068" t="str">
            <v>중발포, 몰탈면</v>
          </cell>
          <cell r="D1068" t="str">
            <v>M2</v>
          </cell>
          <cell r="E1068">
            <v>19.02</v>
          </cell>
          <cell r="F1068">
            <v>5030</v>
          </cell>
          <cell r="G1068">
            <v>95670</v>
          </cell>
          <cell r="H1068">
            <v>1300</v>
          </cell>
          <cell r="I1068">
            <v>24726</v>
          </cell>
          <cell r="J1068">
            <v>3730</v>
          </cell>
          <cell r="K1068">
            <v>70944</v>
          </cell>
          <cell r="L1068">
            <v>0</v>
          </cell>
        </row>
        <row r="1069">
          <cell r="A1069">
            <v>1067</v>
          </cell>
          <cell r="B1069" t="str">
            <v xml:space="preserve">      P.V.C 홀딩도어</v>
          </cell>
          <cell r="C1069" t="str">
            <v>한겹</v>
          </cell>
          <cell r="D1069" t="str">
            <v>M2</v>
          </cell>
          <cell r="E1069">
            <v>3.3119999999999998</v>
          </cell>
          <cell r="F1069">
            <v>15120</v>
          </cell>
          <cell r="G1069">
            <v>50077</v>
          </cell>
          <cell r="H1069">
            <v>15120</v>
          </cell>
          <cell r="I1069">
            <v>50077</v>
          </cell>
          <cell r="J1069">
            <v>0</v>
          </cell>
          <cell r="L1069">
            <v>0</v>
          </cell>
        </row>
        <row r="1070">
          <cell r="A1070">
            <v>1068</v>
          </cell>
          <cell r="B1070" t="str">
            <v xml:space="preserve">      DRY VIT</v>
          </cell>
          <cell r="C1070" t="str">
            <v>TOTAL SYSTEM</v>
          </cell>
          <cell r="D1070" t="str">
            <v>M2</v>
          </cell>
          <cell r="E1070">
            <v>125.988</v>
          </cell>
          <cell r="F1070">
            <v>31830</v>
          </cell>
          <cell r="G1070">
            <v>4010198</v>
          </cell>
          <cell r="H1070">
            <v>31830</v>
          </cell>
          <cell r="I1070">
            <v>4010198</v>
          </cell>
          <cell r="J1070">
            <v>0</v>
          </cell>
          <cell r="L1070">
            <v>0</v>
          </cell>
        </row>
        <row r="1071">
          <cell r="A1071">
            <v>1069</v>
          </cell>
          <cell r="B1071" t="str">
            <v xml:space="preserve">      DRY VIT</v>
          </cell>
          <cell r="C1071" t="str">
            <v>마감 SYSTEM</v>
          </cell>
          <cell r="D1071" t="str">
            <v>M2</v>
          </cell>
          <cell r="E1071">
            <v>64.570999999999998</v>
          </cell>
          <cell r="F1071">
            <v>13440</v>
          </cell>
          <cell r="G1071">
            <v>867834</v>
          </cell>
          <cell r="H1071">
            <v>13440</v>
          </cell>
          <cell r="I1071">
            <v>867834</v>
          </cell>
          <cell r="J1071">
            <v>0</v>
          </cell>
          <cell r="L1071">
            <v>0</v>
          </cell>
        </row>
        <row r="1072">
          <cell r="A1072">
            <v>1070</v>
          </cell>
          <cell r="B1072" t="str">
            <v xml:space="preserve">      화장실칸막이</v>
          </cell>
          <cell r="C1072" t="str">
            <v>T20MM, 큐비클</v>
          </cell>
          <cell r="D1072" t="str">
            <v>M2</v>
          </cell>
          <cell r="E1072">
            <v>30.645</v>
          </cell>
          <cell r="F1072">
            <v>37800</v>
          </cell>
          <cell r="G1072">
            <v>1158381</v>
          </cell>
          <cell r="H1072">
            <v>37800</v>
          </cell>
          <cell r="I1072">
            <v>1158381</v>
          </cell>
          <cell r="J1072">
            <v>0</v>
          </cell>
          <cell r="L1072">
            <v>0</v>
          </cell>
        </row>
        <row r="1073">
          <cell r="A1073">
            <v>1071</v>
          </cell>
          <cell r="B1073" t="str">
            <v xml:space="preserve">   14) 지붕 및 홈통공사</v>
          </cell>
          <cell r="G1073">
            <v>1794490</v>
          </cell>
          <cell r="H1073">
            <v>0</v>
          </cell>
          <cell r="I1073">
            <v>1431790</v>
          </cell>
          <cell r="J1073">
            <v>0</v>
          </cell>
          <cell r="K1073">
            <v>362700</v>
          </cell>
          <cell r="L1073">
            <v>0</v>
          </cell>
        </row>
        <row r="1074">
          <cell r="A1074">
            <v>1072</v>
          </cell>
          <cell r="B1074" t="str">
            <v xml:space="preserve">      아스팔트싱글잇기</v>
          </cell>
          <cell r="C1074" t="str">
            <v>콘크리트바탕</v>
          </cell>
          <cell r="D1074" t="str">
            <v>M2</v>
          </cell>
          <cell r="E1074">
            <v>118.52800000000001</v>
          </cell>
          <cell r="F1074">
            <v>7140</v>
          </cell>
          <cell r="G1074">
            <v>846289</v>
          </cell>
          <cell r="H1074">
            <v>7140</v>
          </cell>
          <cell r="I1074">
            <v>846289</v>
          </cell>
          <cell r="J1074">
            <v>0</v>
          </cell>
          <cell r="L1074">
            <v>0</v>
          </cell>
        </row>
        <row r="1075">
          <cell r="A1075">
            <v>1073</v>
          </cell>
          <cell r="B1075" t="str">
            <v xml:space="preserve">      동판후레싱(처마)</v>
          </cell>
          <cell r="C1075" t="str">
            <v>100*50*240*50*100*0</v>
          </cell>
          <cell r="D1075" t="str">
            <v>M</v>
          </cell>
          <cell r="E1075">
            <v>57.3</v>
          </cell>
          <cell r="F1075">
            <v>15090</v>
          </cell>
          <cell r="G1075">
            <v>864657</v>
          </cell>
          <cell r="H1075">
            <v>9310</v>
          </cell>
          <cell r="I1075">
            <v>533463</v>
          </cell>
          <cell r="J1075">
            <v>5780</v>
          </cell>
          <cell r="K1075">
            <v>331194</v>
          </cell>
          <cell r="L1075">
            <v>0</v>
          </cell>
        </row>
        <row r="1076">
          <cell r="A1076">
            <v>1074</v>
          </cell>
          <cell r="B1076" t="str">
            <v xml:space="preserve">      동판후레싱</v>
          </cell>
          <cell r="C1076" t="str">
            <v>100*50*100*0.5T</v>
          </cell>
          <cell r="D1076" t="str">
            <v>M</v>
          </cell>
          <cell r="E1076">
            <v>11.8</v>
          </cell>
          <cell r="F1076">
            <v>7080</v>
          </cell>
          <cell r="G1076">
            <v>83544</v>
          </cell>
          <cell r="H1076">
            <v>4410</v>
          </cell>
          <cell r="I1076">
            <v>52038</v>
          </cell>
          <cell r="J1076">
            <v>2670</v>
          </cell>
          <cell r="K1076">
            <v>31506</v>
          </cell>
          <cell r="L1076">
            <v>0</v>
          </cell>
        </row>
        <row r="1077">
          <cell r="A1077">
            <v>1075</v>
          </cell>
          <cell r="B1077" t="str">
            <v xml:space="preserve">   15) 잡공사</v>
          </cell>
          <cell r="G1077">
            <v>170280</v>
          </cell>
          <cell r="H1077">
            <v>0</v>
          </cell>
          <cell r="I1077">
            <v>82580</v>
          </cell>
          <cell r="J1077">
            <v>0</v>
          </cell>
          <cell r="K1077">
            <v>87700</v>
          </cell>
          <cell r="L1077">
            <v>0</v>
          </cell>
        </row>
        <row r="1078">
          <cell r="A1078">
            <v>1076</v>
          </cell>
          <cell r="B1078" t="str">
            <v xml:space="preserve">      방습거울설치</v>
          </cell>
          <cell r="C1078" t="str">
            <v>1600*1000*5t</v>
          </cell>
          <cell r="D1078" t="str">
            <v>개소</v>
          </cell>
          <cell r="E1078">
            <v>2</v>
          </cell>
          <cell r="F1078">
            <v>85140</v>
          </cell>
          <cell r="G1078">
            <v>170280</v>
          </cell>
          <cell r="H1078">
            <v>41290</v>
          </cell>
          <cell r="I1078">
            <v>82580</v>
          </cell>
          <cell r="J1078">
            <v>43850</v>
          </cell>
          <cell r="K1078">
            <v>87700</v>
          </cell>
          <cell r="L1078">
            <v>0</v>
          </cell>
        </row>
        <row r="1079">
          <cell r="A1079">
            <v>1077</v>
          </cell>
          <cell r="B1079" t="str">
            <v xml:space="preserve">   16) 골재비 및 운반비</v>
          </cell>
          <cell r="G1079">
            <v>1301693</v>
          </cell>
          <cell r="H1079">
            <v>0</v>
          </cell>
          <cell r="I1079">
            <v>1095073</v>
          </cell>
          <cell r="J1079">
            <v>0</v>
          </cell>
          <cell r="L1079">
            <v>0</v>
          </cell>
          <cell r="M1079">
            <v>206620</v>
          </cell>
        </row>
        <row r="1080">
          <cell r="A1080">
            <v>1078</v>
          </cell>
          <cell r="B1080" t="str">
            <v xml:space="preserve">      시멘트</v>
          </cell>
          <cell r="C1080" t="str">
            <v>40KG</v>
          </cell>
          <cell r="D1080" t="str">
            <v>포</v>
          </cell>
          <cell r="E1080">
            <v>298</v>
          </cell>
          <cell r="F1080">
            <v>1910</v>
          </cell>
          <cell r="G1080">
            <v>569180</v>
          </cell>
          <cell r="H1080">
            <v>1910</v>
          </cell>
          <cell r="I1080">
            <v>569180</v>
          </cell>
          <cell r="J1080">
            <v>0</v>
          </cell>
          <cell r="L1080">
            <v>0</v>
          </cell>
        </row>
        <row r="1081">
          <cell r="A1081">
            <v>1079</v>
          </cell>
          <cell r="B1081" t="str">
            <v xml:space="preserve">      모래</v>
          </cell>
          <cell r="C1081" t="str">
            <v>도착도</v>
          </cell>
          <cell r="D1081" t="str">
            <v>M3</v>
          </cell>
          <cell r="E1081">
            <v>21.45</v>
          </cell>
          <cell r="F1081">
            <v>10080</v>
          </cell>
          <cell r="G1081">
            <v>216216</v>
          </cell>
          <cell r="H1081">
            <v>10080</v>
          </cell>
          <cell r="I1081">
            <v>216216</v>
          </cell>
          <cell r="J1081">
            <v>0</v>
          </cell>
          <cell r="L1081">
            <v>0</v>
          </cell>
        </row>
        <row r="1082">
          <cell r="A1082">
            <v>1080</v>
          </cell>
          <cell r="B1082" t="str">
            <v xml:space="preserve">      자갈</v>
          </cell>
          <cell r="C1082" t="str">
            <v>도착도</v>
          </cell>
          <cell r="D1082" t="str">
            <v>M3</v>
          </cell>
          <cell r="E1082">
            <v>5.76</v>
          </cell>
          <cell r="F1082">
            <v>16800</v>
          </cell>
          <cell r="G1082">
            <v>96768</v>
          </cell>
          <cell r="H1082">
            <v>16800</v>
          </cell>
          <cell r="I1082">
            <v>96768</v>
          </cell>
          <cell r="J1082">
            <v>0</v>
          </cell>
          <cell r="L1082">
            <v>0</v>
          </cell>
        </row>
        <row r="1083">
          <cell r="A1083">
            <v>1081</v>
          </cell>
          <cell r="B1083" t="str">
            <v xml:space="preserve">      잡석</v>
          </cell>
          <cell r="C1083" t="str">
            <v>도착도</v>
          </cell>
          <cell r="D1083" t="str">
            <v>M3</v>
          </cell>
          <cell r="E1083">
            <v>21.122</v>
          </cell>
          <cell r="F1083">
            <v>10080</v>
          </cell>
          <cell r="G1083">
            <v>212909</v>
          </cell>
          <cell r="H1083">
            <v>10080</v>
          </cell>
          <cell r="I1083">
            <v>212909</v>
          </cell>
          <cell r="J1083">
            <v>0</v>
          </cell>
          <cell r="L1083">
            <v>0</v>
          </cell>
        </row>
        <row r="1084">
          <cell r="A1084">
            <v>1082</v>
          </cell>
          <cell r="B1084" t="str">
            <v xml:space="preserve">      시멘트운반비</v>
          </cell>
          <cell r="C1084" t="str">
            <v>인력+D T10.5</v>
          </cell>
          <cell r="D1084" t="str">
            <v>포</v>
          </cell>
          <cell r="E1084">
            <v>298</v>
          </cell>
          <cell r="F1084">
            <v>360</v>
          </cell>
          <cell r="G1084">
            <v>107280</v>
          </cell>
          <cell r="H1084">
            <v>0</v>
          </cell>
          <cell r="J1084">
            <v>0</v>
          </cell>
          <cell r="L1084">
            <v>360</v>
          </cell>
          <cell r="M1084">
            <v>107280</v>
          </cell>
        </row>
        <row r="1085">
          <cell r="A1085">
            <v>1083</v>
          </cell>
          <cell r="B1085" t="str">
            <v xml:space="preserve">      철근운반비</v>
          </cell>
          <cell r="C1085" t="str">
            <v>인력+D T10.5</v>
          </cell>
          <cell r="D1085" t="str">
            <v>TON</v>
          </cell>
          <cell r="E1085">
            <v>8.3689999999999998</v>
          </cell>
          <cell r="F1085">
            <v>11870</v>
          </cell>
          <cell r="G1085">
            <v>99340</v>
          </cell>
          <cell r="H1085">
            <v>0</v>
          </cell>
          <cell r="J1085">
            <v>0</v>
          </cell>
          <cell r="L1085">
            <v>11870</v>
          </cell>
          <cell r="M1085">
            <v>99340</v>
          </cell>
        </row>
        <row r="1086">
          <cell r="A1086">
            <v>1084</v>
          </cell>
          <cell r="B1086" t="str">
            <v xml:space="preserve">   17) 전기공사</v>
          </cell>
          <cell r="G1086">
            <v>6877236</v>
          </cell>
          <cell r="H1086">
            <v>0</v>
          </cell>
          <cell r="I1086">
            <v>4165600</v>
          </cell>
          <cell r="J1086">
            <v>0</v>
          </cell>
          <cell r="K1086">
            <v>2711636</v>
          </cell>
          <cell r="L1086">
            <v>0</v>
          </cell>
          <cell r="M1086">
            <v>0</v>
          </cell>
        </row>
        <row r="1087">
          <cell r="A1087">
            <v>1085</v>
          </cell>
          <cell r="B1087" t="str">
            <v xml:space="preserve">     (1) 전기공사</v>
          </cell>
          <cell r="G1087">
            <v>5052940</v>
          </cell>
          <cell r="H1087">
            <v>0</v>
          </cell>
          <cell r="I1087">
            <v>3025840</v>
          </cell>
          <cell r="J1087">
            <v>0</v>
          </cell>
          <cell r="K1087">
            <v>2027100</v>
          </cell>
          <cell r="L1087">
            <v>0</v>
          </cell>
        </row>
        <row r="1088">
          <cell r="A1088">
            <v>1086</v>
          </cell>
          <cell r="B1088" t="str">
            <v xml:space="preserve">      합성수지가요전선관</v>
          </cell>
          <cell r="C1088" t="str">
            <v>CD 16 C</v>
          </cell>
          <cell r="D1088" t="str">
            <v>M</v>
          </cell>
          <cell r="E1088">
            <v>107</v>
          </cell>
          <cell r="F1088">
            <v>90</v>
          </cell>
          <cell r="G1088">
            <v>9630</v>
          </cell>
          <cell r="H1088">
            <v>90</v>
          </cell>
          <cell r="I1088">
            <v>9630</v>
          </cell>
          <cell r="J1088">
            <v>0</v>
          </cell>
          <cell r="L1088">
            <v>0</v>
          </cell>
        </row>
        <row r="1089">
          <cell r="A1089">
            <v>1087</v>
          </cell>
          <cell r="B1089" t="str">
            <v xml:space="preserve">      합성수지가요전선관</v>
          </cell>
          <cell r="C1089" t="str">
            <v>CD 22 C</v>
          </cell>
          <cell r="D1089" t="str">
            <v>M</v>
          </cell>
          <cell r="E1089">
            <v>48</v>
          </cell>
          <cell r="F1089">
            <v>140</v>
          </cell>
          <cell r="G1089">
            <v>6720</v>
          </cell>
          <cell r="H1089">
            <v>140</v>
          </cell>
          <cell r="I1089">
            <v>6720</v>
          </cell>
          <cell r="J1089">
            <v>0</v>
          </cell>
          <cell r="L1089">
            <v>0</v>
          </cell>
        </row>
        <row r="1090">
          <cell r="A1090">
            <v>1088</v>
          </cell>
          <cell r="B1090" t="str">
            <v xml:space="preserve">      경질비닐전선관</v>
          </cell>
          <cell r="C1090" t="str">
            <v>HI 16C</v>
          </cell>
          <cell r="D1090" t="str">
            <v>M</v>
          </cell>
          <cell r="E1090">
            <v>7</v>
          </cell>
          <cell r="F1090">
            <v>210</v>
          </cell>
          <cell r="G1090">
            <v>1470</v>
          </cell>
          <cell r="H1090">
            <v>210</v>
          </cell>
          <cell r="I1090">
            <v>1470</v>
          </cell>
          <cell r="J1090">
            <v>0</v>
          </cell>
          <cell r="L1090">
            <v>0</v>
          </cell>
        </row>
        <row r="1091">
          <cell r="A1091">
            <v>1089</v>
          </cell>
          <cell r="B1091" t="str">
            <v xml:space="preserve">      경질비닐전선관</v>
          </cell>
          <cell r="C1091" t="str">
            <v>HI 28C</v>
          </cell>
          <cell r="D1091" t="str">
            <v>M</v>
          </cell>
          <cell r="E1091">
            <v>35</v>
          </cell>
          <cell r="F1091">
            <v>500</v>
          </cell>
          <cell r="G1091">
            <v>17500</v>
          </cell>
          <cell r="H1091">
            <v>500</v>
          </cell>
          <cell r="I1091">
            <v>17500</v>
          </cell>
          <cell r="J1091">
            <v>0</v>
          </cell>
          <cell r="L1091">
            <v>0</v>
          </cell>
        </row>
        <row r="1092">
          <cell r="A1092">
            <v>1090</v>
          </cell>
          <cell r="B1092" t="str">
            <v xml:space="preserve">      경질비닐전선관</v>
          </cell>
          <cell r="C1092" t="str">
            <v>HI 36C</v>
          </cell>
          <cell r="D1092" t="str">
            <v>M</v>
          </cell>
          <cell r="E1092">
            <v>24</v>
          </cell>
          <cell r="F1092">
            <v>730</v>
          </cell>
          <cell r="G1092">
            <v>17520</v>
          </cell>
          <cell r="H1092">
            <v>730</v>
          </cell>
          <cell r="I1092">
            <v>17520</v>
          </cell>
          <cell r="J1092">
            <v>0</v>
          </cell>
          <cell r="L1092">
            <v>0</v>
          </cell>
        </row>
        <row r="1093">
          <cell r="A1093">
            <v>1091</v>
          </cell>
          <cell r="B1093" t="str">
            <v xml:space="preserve">      경질비닐전선관</v>
          </cell>
          <cell r="C1093" t="str">
            <v>HI 42C</v>
          </cell>
          <cell r="D1093" t="str">
            <v>M</v>
          </cell>
          <cell r="E1093">
            <v>46</v>
          </cell>
          <cell r="F1093">
            <v>960</v>
          </cell>
          <cell r="G1093">
            <v>44160</v>
          </cell>
          <cell r="H1093">
            <v>960</v>
          </cell>
          <cell r="I1093">
            <v>44160</v>
          </cell>
          <cell r="J1093">
            <v>0</v>
          </cell>
          <cell r="L1093">
            <v>0</v>
          </cell>
        </row>
        <row r="1094">
          <cell r="A1094">
            <v>1092</v>
          </cell>
          <cell r="B1094" t="str">
            <v xml:space="preserve">      1종가요관</v>
          </cell>
          <cell r="C1094" t="str">
            <v>28 C 방수</v>
          </cell>
          <cell r="D1094" t="str">
            <v>M</v>
          </cell>
          <cell r="E1094">
            <v>2</v>
          </cell>
          <cell r="F1094">
            <v>1560</v>
          </cell>
          <cell r="G1094">
            <v>3120</v>
          </cell>
          <cell r="H1094">
            <v>1560</v>
          </cell>
          <cell r="I1094">
            <v>3120</v>
          </cell>
          <cell r="J1094">
            <v>0</v>
          </cell>
          <cell r="L1094">
            <v>0</v>
          </cell>
        </row>
        <row r="1095">
          <cell r="A1095">
            <v>1093</v>
          </cell>
          <cell r="B1095" t="str">
            <v xml:space="preserve">      600V 가교PE 케이블</v>
          </cell>
          <cell r="C1095" t="str">
            <v>CV 4C*14MM2</v>
          </cell>
          <cell r="D1095" t="str">
            <v>M</v>
          </cell>
          <cell r="E1095">
            <v>24</v>
          </cell>
          <cell r="F1095">
            <v>2180</v>
          </cell>
          <cell r="G1095">
            <v>52320</v>
          </cell>
          <cell r="H1095">
            <v>2180</v>
          </cell>
          <cell r="I1095">
            <v>52320</v>
          </cell>
          <cell r="J1095">
            <v>0</v>
          </cell>
          <cell r="L1095">
            <v>0</v>
          </cell>
        </row>
        <row r="1096">
          <cell r="A1096">
            <v>1094</v>
          </cell>
          <cell r="B1096" t="str">
            <v xml:space="preserve">      600V 가교PE 케이블</v>
          </cell>
          <cell r="C1096" t="str">
            <v>CV 4C*22MM2</v>
          </cell>
          <cell r="D1096" t="str">
            <v>M</v>
          </cell>
          <cell r="E1096">
            <v>47</v>
          </cell>
          <cell r="F1096">
            <v>2940</v>
          </cell>
          <cell r="G1096">
            <v>138180</v>
          </cell>
          <cell r="H1096">
            <v>2940</v>
          </cell>
          <cell r="I1096">
            <v>138180</v>
          </cell>
          <cell r="J1096">
            <v>0</v>
          </cell>
          <cell r="L1096">
            <v>0</v>
          </cell>
        </row>
        <row r="1097">
          <cell r="A1097">
            <v>1095</v>
          </cell>
          <cell r="B1097" t="str">
            <v xml:space="preserve">      제어용비닐케이블</v>
          </cell>
          <cell r="C1097" t="str">
            <v>CVV 5C*1.25MM2</v>
          </cell>
          <cell r="D1097" t="str">
            <v>M</v>
          </cell>
          <cell r="E1097">
            <v>12</v>
          </cell>
          <cell r="F1097">
            <v>480</v>
          </cell>
          <cell r="G1097">
            <v>5760</v>
          </cell>
          <cell r="H1097">
            <v>480</v>
          </cell>
          <cell r="I1097">
            <v>5760</v>
          </cell>
          <cell r="J1097">
            <v>0</v>
          </cell>
          <cell r="L1097">
            <v>0</v>
          </cell>
        </row>
        <row r="1098">
          <cell r="A1098">
            <v>1096</v>
          </cell>
          <cell r="B1098" t="str">
            <v xml:space="preserve">      600V 비닐절연전선</v>
          </cell>
          <cell r="C1098" t="str">
            <v>IV 1.6mm</v>
          </cell>
          <cell r="D1098" t="str">
            <v>M</v>
          </cell>
          <cell r="E1098">
            <v>58</v>
          </cell>
          <cell r="F1098">
            <v>50</v>
          </cell>
          <cell r="G1098">
            <v>2900</v>
          </cell>
          <cell r="H1098">
            <v>50</v>
          </cell>
          <cell r="I1098">
            <v>2900</v>
          </cell>
          <cell r="J1098">
            <v>0</v>
          </cell>
          <cell r="L1098">
            <v>0</v>
          </cell>
        </row>
        <row r="1099">
          <cell r="A1099">
            <v>1097</v>
          </cell>
          <cell r="B1099" t="str">
            <v xml:space="preserve">      600V 비닐절연전선</v>
          </cell>
          <cell r="C1099" t="str">
            <v>IV 2.0mm</v>
          </cell>
          <cell r="D1099" t="str">
            <v>M</v>
          </cell>
          <cell r="E1099">
            <v>350</v>
          </cell>
          <cell r="F1099">
            <v>80</v>
          </cell>
          <cell r="G1099">
            <v>28000</v>
          </cell>
          <cell r="H1099">
            <v>80</v>
          </cell>
          <cell r="I1099">
            <v>28000</v>
          </cell>
          <cell r="J1099">
            <v>0</v>
          </cell>
          <cell r="L1099">
            <v>0</v>
          </cell>
        </row>
        <row r="1100">
          <cell r="A1100">
            <v>1098</v>
          </cell>
          <cell r="B1100" t="str">
            <v xml:space="preserve">      600V 비닐절연전선</v>
          </cell>
          <cell r="C1100" t="str">
            <v>IV 5.5MM2</v>
          </cell>
          <cell r="D1100" t="str">
            <v>M</v>
          </cell>
          <cell r="E1100">
            <v>8</v>
          </cell>
          <cell r="F1100">
            <v>160</v>
          </cell>
          <cell r="G1100">
            <v>1280</v>
          </cell>
          <cell r="H1100">
            <v>160</v>
          </cell>
          <cell r="I1100">
            <v>1280</v>
          </cell>
          <cell r="J1100">
            <v>0</v>
          </cell>
          <cell r="L1100">
            <v>0</v>
          </cell>
        </row>
        <row r="1101">
          <cell r="A1101">
            <v>1099</v>
          </cell>
          <cell r="B1101" t="str">
            <v xml:space="preserve">      600V 비닐절연전선</v>
          </cell>
          <cell r="C1101" t="str">
            <v>IV 8MM2</v>
          </cell>
          <cell r="D1101" t="str">
            <v>M</v>
          </cell>
          <cell r="E1101">
            <v>66</v>
          </cell>
          <cell r="F1101">
            <v>230</v>
          </cell>
          <cell r="G1101">
            <v>15180</v>
          </cell>
          <cell r="H1101">
            <v>230</v>
          </cell>
          <cell r="I1101">
            <v>15180</v>
          </cell>
          <cell r="J1101">
            <v>0</v>
          </cell>
          <cell r="L1101">
            <v>0</v>
          </cell>
        </row>
        <row r="1102">
          <cell r="A1102">
            <v>1100</v>
          </cell>
          <cell r="B1102" t="str">
            <v xml:space="preserve">      600V 비닐절연전선</v>
          </cell>
          <cell r="C1102" t="str">
            <v>IV 14MM2</v>
          </cell>
          <cell r="D1102" t="str">
            <v>M</v>
          </cell>
          <cell r="E1102">
            <v>9</v>
          </cell>
          <cell r="F1102">
            <v>450</v>
          </cell>
          <cell r="G1102">
            <v>4050</v>
          </cell>
          <cell r="H1102">
            <v>450</v>
          </cell>
          <cell r="I1102">
            <v>4050</v>
          </cell>
          <cell r="J1102">
            <v>0</v>
          </cell>
          <cell r="L1102">
            <v>0</v>
          </cell>
        </row>
        <row r="1103">
          <cell r="A1103">
            <v>1101</v>
          </cell>
          <cell r="B1103" t="str">
            <v xml:space="preserve">      접지용전선</v>
          </cell>
          <cell r="C1103" t="str">
            <v>GV 5.5MM2</v>
          </cell>
          <cell r="D1103" t="str">
            <v>M</v>
          </cell>
          <cell r="E1103">
            <v>7</v>
          </cell>
          <cell r="F1103">
            <v>300</v>
          </cell>
          <cell r="G1103">
            <v>2100</v>
          </cell>
          <cell r="H1103">
            <v>300</v>
          </cell>
          <cell r="I1103">
            <v>2100</v>
          </cell>
          <cell r="J1103">
            <v>0</v>
          </cell>
          <cell r="L1103">
            <v>0</v>
          </cell>
        </row>
        <row r="1104">
          <cell r="A1104">
            <v>1102</v>
          </cell>
          <cell r="B1104" t="str">
            <v xml:space="preserve">      아우트레트박스</v>
          </cell>
          <cell r="C1104" t="str">
            <v>4각 54mm</v>
          </cell>
          <cell r="D1104" t="str">
            <v>EA</v>
          </cell>
          <cell r="E1104">
            <v>11</v>
          </cell>
          <cell r="F1104">
            <v>690</v>
          </cell>
          <cell r="G1104">
            <v>7590</v>
          </cell>
          <cell r="H1104">
            <v>690</v>
          </cell>
          <cell r="I1104">
            <v>7590</v>
          </cell>
          <cell r="J1104">
            <v>0</v>
          </cell>
          <cell r="L1104">
            <v>0</v>
          </cell>
        </row>
        <row r="1105">
          <cell r="A1105">
            <v>1103</v>
          </cell>
          <cell r="B1105" t="str">
            <v xml:space="preserve">      아우트레트박스</v>
          </cell>
          <cell r="C1105" t="str">
            <v>8각 54mm</v>
          </cell>
          <cell r="D1105" t="str">
            <v>EA</v>
          </cell>
          <cell r="E1105">
            <v>26</v>
          </cell>
          <cell r="F1105">
            <v>590</v>
          </cell>
          <cell r="G1105">
            <v>15340</v>
          </cell>
          <cell r="H1105">
            <v>590</v>
          </cell>
          <cell r="I1105">
            <v>15340</v>
          </cell>
          <cell r="J1105">
            <v>0</v>
          </cell>
          <cell r="L1105">
            <v>0</v>
          </cell>
        </row>
        <row r="1106">
          <cell r="A1106">
            <v>1104</v>
          </cell>
          <cell r="B1106" t="str">
            <v xml:space="preserve">      박스커버-8각</v>
          </cell>
          <cell r="C1106" t="str">
            <v>평형</v>
          </cell>
          <cell r="D1106" t="str">
            <v>EA</v>
          </cell>
          <cell r="E1106">
            <v>26</v>
          </cell>
          <cell r="F1106">
            <v>190</v>
          </cell>
          <cell r="G1106">
            <v>4940</v>
          </cell>
          <cell r="H1106">
            <v>190</v>
          </cell>
          <cell r="I1106">
            <v>4940</v>
          </cell>
          <cell r="J1106">
            <v>0</v>
          </cell>
          <cell r="L1106">
            <v>0</v>
          </cell>
        </row>
        <row r="1107">
          <cell r="A1107">
            <v>1105</v>
          </cell>
          <cell r="B1107" t="str">
            <v xml:space="preserve">      박스커버-4각</v>
          </cell>
          <cell r="C1107" t="str">
            <v>오목형</v>
          </cell>
          <cell r="D1107" t="str">
            <v>EA</v>
          </cell>
          <cell r="E1107">
            <v>3</v>
          </cell>
          <cell r="F1107">
            <v>190</v>
          </cell>
          <cell r="G1107">
            <v>570</v>
          </cell>
          <cell r="H1107">
            <v>190</v>
          </cell>
          <cell r="I1107">
            <v>570</v>
          </cell>
          <cell r="J1107">
            <v>0</v>
          </cell>
          <cell r="L1107">
            <v>0</v>
          </cell>
        </row>
        <row r="1108">
          <cell r="A1108">
            <v>1106</v>
          </cell>
          <cell r="B1108" t="str">
            <v xml:space="preserve">      매입 3로스위치</v>
          </cell>
          <cell r="C1108" t="str">
            <v>15A 250V 1구</v>
          </cell>
          <cell r="D1108" t="str">
            <v>EA</v>
          </cell>
          <cell r="E1108">
            <v>9</v>
          </cell>
          <cell r="F1108">
            <v>2260</v>
          </cell>
          <cell r="G1108">
            <v>20340</v>
          </cell>
          <cell r="H1108">
            <v>2260</v>
          </cell>
          <cell r="I1108">
            <v>20340</v>
          </cell>
          <cell r="J1108">
            <v>0</v>
          </cell>
          <cell r="L1108">
            <v>0</v>
          </cell>
        </row>
        <row r="1109">
          <cell r="A1109">
            <v>1107</v>
          </cell>
          <cell r="B1109" t="str">
            <v xml:space="preserve">      매입 3로스위치</v>
          </cell>
          <cell r="C1109" t="str">
            <v>15A 250V 2구</v>
          </cell>
          <cell r="D1109" t="str">
            <v>EA</v>
          </cell>
          <cell r="E1109">
            <v>2</v>
          </cell>
          <cell r="F1109">
            <v>3100</v>
          </cell>
          <cell r="G1109">
            <v>6200</v>
          </cell>
          <cell r="H1109">
            <v>3100</v>
          </cell>
          <cell r="I1109">
            <v>6200</v>
          </cell>
          <cell r="J1109">
            <v>0</v>
          </cell>
          <cell r="L1109">
            <v>0</v>
          </cell>
        </row>
        <row r="1110">
          <cell r="A1110">
            <v>1108</v>
          </cell>
          <cell r="B1110" t="str">
            <v xml:space="preserve">      매입 3로스위치</v>
          </cell>
          <cell r="C1110" t="str">
            <v>15A 250V 3구</v>
          </cell>
          <cell r="D1110" t="str">
            <v>EA</v>
          </cell>
          <cell r="E1110">
            <v>1</v>
          </cell>
          <cell r="F1110">
            <v>3950</v>
          </cell>
          <cell r="G1110">
            <v>3950</v>
          </cell>
          <cell r="H1110">
            <v>3950</v>
          </cell>
          <cell r="I1110">
            <v>3950</v>
          </cell>
          <cell r="J1110">
            <v>0</v>
          </cell>
          <cell r="L1110">
            <v>0</v>
          </cell>
        </row>
        <row r="1111">
          <cell r="A1111">
            <v>1109</v>
          </cell>
          <cell r="B1111" t="str">
            <v xml:space="preserve">      매입 접지콘센트</v>
          </cell>
          <cell r="C1111" t="str">
            <v>15A 250V 1구</v>
          </cell>
          <cell r="D1111" t="str">
            <v>EA</v>
          </cell>
          <cell r="E1111">
            <v>3</v>
          </cell>
          <cell r="F1111">
            <v>900</v>
          </cell>
          <cell r="G1111">
            <v>2700</v>
          </cell>
          <cell r="H1111">
            <v>900</v>
          </cell>
          <cell r="I1111">
            <v>2700</v>
          </cell>
          <cell r="J1111">
            <v>0</v>
          </cell>
          <cell r="L1111">
            <v>0</v>
          </cell>
        </row>
        <row r="1112">
          <cell r="A1112">
            <v>1110</v>
          </cell>
          <cell r="B1112" t="str">
            <v xml:space="preserve">      매입 접지콘센트</v>
          </cell>
          <cell r="C1112" t="str">
            <v>15A 250V 2구</v>
          </cell>
          <cell r="D1112" t="str">
            <v>EA</v>
          </cell>
          <cell r="E1112">
            <v>6</v>
          </cell>
          <cell r="F1112">
            <v>1140</v>
          </cell>
          <cell r="G1112">
            <v>6840</v>
          </cell>
          <cell r="H1112">
            <v>1140</v>
          </cell>
          <cell r="I1112">
            <v>6840</v>
          </cell>
          <cell r="J1112">
            <v>0</v>
          </cell>
          <cell r="L1112">
            <v>0</v>
          </cell>
        </row>
        <row r="1113">
          <cell r="A1113">
            <v>1111</v>
          </cell>
          <cell r="B1113" t="str">
            <v xml:space="preserve">      노출형 콘센트</v>
          </cell>
          <cell r="C1113" t="str">
            <v>2P 250V 20A</v>
          </cell>
          <cell r="D1113" t="str">
            <v>EA</v>
          </cell>
          <cell r="E1113">
            <v>1</v>
          </cell>
          <cell r="F1113">
            <v>1480</v>
          </cell>
          <cell r="G1113">
            <v>1480</v>
          </cell>
          <cell r="H1113">
            <v>1480</v>
          </cell>
          <cell r="I1113">
            <v>1480</v>
          </cell>
          <cell r="J1113">
            <v>0</v>
          </cell>
          <cell r="L1113">
            <v>0</v>
          </cell>
        </row>
        <row r="1114">
          <cell r="A1114">
            <v>1112</v>
          </cell>
          <cell r="B1114" t="str">
            <v xml:space="preserve">      스위치박스</v>
          </cell>
          <cell r="C1114" t="str">
            <v>1개용 54mm</v>
          </cell>
          <cell r="D1114" t="str">
            <v>EA</v>
          </cell>
          <cell r="E1114">
            <v>15</v>
          </cell>
          <cell r="F1114">
            <v>360</v>
          </cell>
          <cell r="G1114">
            <v>5400</v>
          </cell>
          <cell r="H1114">
            <v>360</v>
          </cell>
          <cell r="I1114">
            <v>5400</v>
          </cell>
          <cell r="J1114">
            <v>0</v>
          </cell>
          <cell r="L1114">
            <v>0</v>
          </cell>
        </row>
        <row r="1115">
          <cell r="A1115">
            <v>1113</v>
          </cell>
          <cell r="B1115" t="str">
            <v xml:space="preserve">      접지봉</v>
          </cell>
          <cell r="C1115" t="str">
            <v>18D*2400mm</v>
          </cell>
          <cell r="D1115" t="str">
            <v>본</v>
          </cell>
          <cell r="E1115">
            <v>3</v>
          </cell>
          <cell r="F1115">
            <v>5460</v>
          </cell>
          <cell r="G1115">
            <v>16380</v>
          </cell>
          <cell r="H1115">
            <v>5460</v>
          </cell>
          <cell r="I1115">
            <v>16380</v>
          </cell>
          <cell r="J1115">
            <v>0</v>
          </cell>
          <cell r="L1115">
            <v>0</v>
          </cell>
        </row>
        <row r="1116">
          <cell r="A1116">
            <v>1114</v>
          </cell>
          <cell r="B1116" t="str">
            <v xml:space="preserve">      JOINT BOX</v>
          </cell>
          <cell r="C1116" t="str">
            <v>100*100*54</v>
          </cell>
          <cell r="D1116" t="str">
            <v>EA</v>
          </cell>
          <cell r="E1116">
            <v>1</v>
          </cell>
          <cell r="F1116">
            <v>1170</v>
          </cell>
          <cell r="G1116">
            <v>1170</v>
          </cell>
          <cell r="H1116">
            <v>1170</v>
          </cell>
          <cell r="I1116">
            <v>1170</v>
          </cell>
          <cell r="J1116">
            <v>0</v>
          </cell>
          <cell r="L1116">
            <v>0</v>
          </cell>
        </row>
        <row r="1117">
          <cell r="A1117">
            <v>1115</v>
          </cell>
          <cell r="B1117" t="str">
            <v xml:space="preserve">      풀박스</v>
          </cell>
          <cell r="C1117" t="str">
            <v>150*150*100</v>
          </cell>
          <cell r="D1117" t="str">
            <v>EA</v>
          </cell>
          <cell r="E1117">
            <v>2</v>
          </cell>
          <cell r="F1117">
            <v>1950</v>
          </cell>
          <cell r="G1117">
            <v>3900</v>
          </cell>
          <cell r="H1117">
            <v>1950</v>
          </cell>
          <cell r="I1117">
            <v>3900</v>
          </cell>
          <cell r="J1117">
            <v>0</v>
          </cell>
          <cell r="L1117">
            <v>0</v>
          </cell>
        </row>
        <row r="1118">
          <cell r="A1118">
            <v>1116</v>
          </cell>
          <cell r="B1118" t="str">
            <v xml:space="preserve">      노말밴드</v>
          </cell>
          <cell r="C1118" t="str">
            <v>PVC 28 C</v>
          </cell>
          <cell r="D1118" t="str">
            <v>EA</v>
          </cell>
          <cell r="E1118">
            <v>8</v>
          </cell>
          <cell r="F1118">
            <v>800</v>
          </cell>
          <cell r="G1118">
            <v>6400</v>
          </cell>
          <cell r="H1118">
            <v>800</v>
          </cell>
          <cell r="I1118">
            <v>6400</v>
          </cell>
          <cell r="J1118">
            <v>0</v>
          </cell>
          <cell r="L1118">
            <v>0</v>
          </cell>
        </row>
        <row r="1119">
          <cell r="A1119">
            <v>1117</v>
          </cell>
          <cell r="B1119" t="str">
            <v xml:space="preserve">      터파기 및 되메우기</v>
          </cell>
          <cell r="C1119" t="str">
            <v>전력인입용</v>
          </cell>
          <cell r="D1119" t="str">
            <v>M3</v>
          </cell>
          <cell r="E1119">
            <v>0.18</v>
          </cell>
          <cell r="F1119">
            <v>7000</v>
          </cell>
          <cell r="G1119">
            <v>1260</v>
          </cell>
          <cell r="H1119">
            <v>0</v>
          </cell>
          <cell r="J1119">
            <v>7000</v>
          </cell>
          <cell r="K1119">
            <v>1260</v>
          </cell>
          <cell r="L1119">
            <v>0</v>
          </cell>
        </row>
        <row r="1120">
          <cell r="A1120">
            <v>1118</v>
          </cell>
          <cell r="B1120" t="str">
            <v xml:space="preserve">      조명기구</v>
          </cell>
          <cell r="C1120" t="str">
            <v>F-1</v>
          </cell>
          <cell r="D1120" t="str">
            <v>SET</v>
          </cell>
          <cell r="E1120">
            <v>2</v>
          </cell>
          <cell r="F1120">
            <v>66360</v>
          </cell>
          <cell r="G1120">
            <v>132720</v>
          </cell>
          <cell r="H1120">
            <v>66360</v>
          </cell>
          <cell r="I1120">
            <v>132720</v>
          </cell>
          <cell r="J1120">
            <v>0</v>
          </cell>
          <cell r="L1120">
            <v>0</v>
          </cell>
        </row>
        <row r="1121">
          <cell r="A1121">
            <v>1119</v>
          </cell>
          <cell r="B1121" t="str">
            <v xml:space="preserve">      조명기구</v>
          </cell>
          <cell r="C1121" t="str">
            <v>F-2</v>
          </cell>
          <cell r="D1121" t="str">
            <v>SET</v>
          </cell>
          <cell r="E1121">
            <v>1</v>
          </cell>
          <cell r="F1121">
            <v>54600</v>
          </cell>
          <cell r="G1121">
            <v>54600</v>
          </cell>
          <cell r="H1121">
            <v>54600</v>
          </cell>
          <cell r="I1121">
            <v>54600</v>
          </cell>
          <cell r="J1121">
            <v>0</v>
          </cell>
          <cell r="L1121">
            <v>0</v>
          </cell>
        </row>
        <row r="1122">
          <cell r="A1122">
            <v>1120</v>
          </cell>
          <cell r="B1122" t="str">
            <v xml:space="preserve">      조명기구</v>
          </cell>
          <cell r="C1122" t="str">
            <v>F-3</v>
          </cell>
          <cell r="D1122" t="str">
            <v>SET</v>
          </cell>
          <cell r="E1122">
            <v>2</v>
          </cell>
          <cell r="F1122">
            <v>33600</v>
          </cell>
          <cell r="G1122">
            <v>67200</v>
          </cell>
          <cell r="H1122">
            <v>33600</v>
          </cell>
          <cell r="I1122">
            <v>67200</v>
          </cell>
          <cell r="J1122">
            <v>0</v>
          </cell>
          <cell r="L1122">
            <v>0</v>
          </cell>
        </row>
        <row r="1123">
          <cell r="A1123">
            <v>1121</v>
          </cell>
          <cell r="B1123" t="str">
            <v xml:space="preserve">      조명기구</v>
          </cell>
          <cell r="C1123" t="str">
            <v>F-4</v>
          </cell>
          <cell r="D1123" t="str">
            <v>SET</v>
          </cell>
          <cell r="E1123">
            <v>15</v>
          </cell>
          <cell r="F1123">
            <v>26880</v>
          </cell>
          <cell r="G1123">
            <v>403200</v>
          </cell>
          <cell r="H1123">
            <v>26880</v>
          </cell>
          <cell r="I1123">
            <v>403200</v>
          </cell>
          <cell r="J1123">
            <v>0</v>
          </cell>
          <cell r="L1123">
            <v>0</v>
          </cell>
        </row>
        <row r="1124">
          <cell r="A1124">
            <v>1122</v>
          </cell>
          <cell r="B1124" t="str">
            <v xml:space="preserve">      조명기구</v>
          </cell>
          <cell r="C1124" t="str">
            <v>I-1</v>
          </cell>
          <cell r="D1124" t="str">
            <v>SET</v>
          </cell>
          <cell r="E1124">
            <v>5</v>
          </cell>
          <cell r="F1124">
            <v>4200</v>
          </cell>
          <cell r="G1124">
            <v>21000</v>
          </cell>
          <cell r="H1124">
            <v>4200</v>
          </cell>
          <cell r="I1124">
            <v>21000</v>
          </cell>
          <cell r="J1124">
            <v>0</v>
          </cell>
          <cell r="L1124">
            <v>0</v>
          </cell>
        </row>
        <row r="1125">
          <cell r="A1125">
            <v>1123</v>
          </cell>
          <cell r="B1125" t="str">
            <v xml:space="preserve">      조명기구</v>
          </cell>
          <cell r="C1125" t="str">
            <v>I-2</v>
          </cell>
          <cell r="D1125" t="str">
            <v>SET</v>
          </cell>
          <cell r="E1125">
            <v>4</v>
          </cell>
          <cell r="F1125">
            <v>10080</v>
          </cell>
          <cell r="G1125">
            <v>40320</v>
          </cell>
          <cell r="H1125">
            <v>10080</v>
          </cell>
          <cell r="I1125">
            <v>40320</v>
          </cell>
          <cell r="J1125">
            <v>0</v>
          </cell>
          <cell r="L1125">
            <v>0</v>
          </cell>
        </row>
        <row r="1126">
          <cell r="A1126">
            <v>1124</v>
          </cell>
          <cell r="B1126" t="str">
            <v xml:space="preserve">      분전반</v>
          </cell>
          <cell r="C1126" t="str">
            <v>L-G</v>
          </cell>
          <cell r="D1126" t="str">
            <v>면</v>
          </cell>
          <cell r="E1126">
            <v>1</v>
          </cell>
          <cell r="F1126">
            <v>1093250</v>
          </cell>
          <cell r="G1126">
            <v>1093250</v>
          </cell>
          <cell r="H1126">
            <v>1093250</v>
          </cell>
          <cell r="I1126">
            <v>1093250</v>
          </cell>
          <cell r="J1126">
            <v>0</v>
          </cell>
          <cell r="L1126">
            <v>0</v>
          </cell>
        </row>
        <row r="1127">
          <cell r="A1127">
            <v>1125</v>
          </cell>
          <cell r="B1127" t="str">
            <v xml:space="preserve">      분전반</v>
          </cell>
          <cell r="C1127" t="str">
            <v>L-G-1</v>
          </cell>
          <cell r="D1127" t="str">
            <v>면</v>
          </cell>
          <cell r="E1127">
            <v>1</v>
          </cell>
          <cell r="F1127">
            <v>500370</v>
          </cell>
          <cell r="G1127">
            <v>500370</v>
          </cell>
          <cell r="H1127">
            <v>500370</v>
          </cell>
          <cell r="I1127">
            <v>500370</v>
          </cell>
          <cell r="J1127">
            <v>0</v>
          </cell>
          <cell r="L1127">
            <v>0</v>
          </cell>
        </row>
        <row r="1128">
          <cell r="A1128">
            <v>1126</v>
          </cell>
          <cell r="B1128" t="str">
            <v xml:space="preserve">      MCCB BOX</v>
          </cell>
          <cell r="C1128" t="str">
            <v>2P 100/75AT</v>
          </cell>
          <cell r="D1128" t="str">
            <v>면</v>
          </cell>
          <cell r="E1128">
            <v>1</v>
          </cell>
          <cell r="F1128">
            <v>130450</v>
          </cell>
          <cell r="G1128">
            <v>130450</v>
          </cell>
          <cell r="H1128">
            <v>130450</v>
          </cell>
          <cell r="I1128">
            <v>130450</v>
          </cell>
          <cell r="J1128">
            <v>0</v>
          </cell>
          <cell r="L1128">
            <v>0</v>
          </cell>
        </row>
        <row r="1129">
          <cell r="A1129">
            <v>1127</v>
          </cell>
          <cell r="B1129" t="str">
            <v xml:space="preserve">      MCCB BOX</v>
          </cell>
          <cell r="C1129" t="str">
            <v>2P 50/30AT</v>
          </cell>
          <cell r="D1129" t="str">
            <v>면</v>
          </cell>
          <cell r="E1129">
            <v>1</v>
          </cell>
          <cell r="F1129">
            <v>107320</v>
          </cell>
          <cell r="G1129">
            <v>107320</v>
          </cell>
          <cell r="H1129">
            <v>107320</v>
          </cell>
          <cell r="I1129">
            <v>107320</v>
          </cell>
          <cell r="J1129">
            <v>0</v>
          </cell>
          <cell r="L1129">
            <v>0</v>
          </cell>
        </row>
        <row r="1130">
          <cell r="A1130">
            <v>1128</v>
          </cell>
          <cell r="B1130" t="str">
            <v xml:space="preserve">      전선관 부속품비</v>
          </cell>
          <cell r="C1130" t="str">
            <v>재료비의 15%</v>
          </cell>
          <cell r="D1130" t="str">
            <v>식</v>
          </cell>
          <cell r="E1130">
            <v>1</v>
          </cell>
          <cell r="F1130">
            <v>15240</v>
          </cell>
          <cell r="G1130">
            <v>15240</v>
          </cell>
          <cell r="H1130">
            <v>15240</v>
          </cell>
          <cell r="I1130">
            <v>15240</v>
          </cell>
          <cell r="J1130">
            <v>0</v>
          </cell>
          <cell r="L1130">
            <v>0</v>
          </cell>
        </row>
        <row r="1131">
          <cell r="A1131">
            <v>1129</v>
          </cell>
          <cell r="B1131" t="str">
            <v xml:space="preserve">      잡자재비</v>
          </cell>
          <cell r="C1131" t="str">
            <v>재료비의 2%</v>
          </cell>
          <cell r="D1131" t="str">
            <v>식</v>
          </cell>
          <cell r="E1131">
            <v>1</v>
          </cell>
          <cell r="F1131">
            <v>7080</v>
          </cell>
          <cell r="G1131">
            <v>7080</v>
          </cell>
          <cell r="H1131">
            <v>7080</v>
          </cell>
          <cell r="I1131">
            <v>7080</v>
          </cell>
          <cell r="J1131">
            <v>0</v>
          </cell>
          <cell r="L1131">
            <v>0</v>
          </cell>
        </row>
        <row r="1132">
          <cell r="A1132">
            <v>1130</v>
          </cell>
          <cell r="B1132" t="str">
            <v xml:space="preserve">      공구손료</v>
          </cell>
          <cell r="C1132" t="str">
            <v>노무비의 3%</v>
          </cell>
          <cell r="D1132" t="str">
            <v>식</v>
          </cell>
          <cell r="E1132">
            <v>1</v>
          </cell>
          <cell r="F1132">
            <v>59010</v>
          </cell>
          <cell r="G1132">
            <v>59010</v>
          </cell>
          <cell r="H1132">
            <v>0</v>
          </cell>
          <cell r="J1132">
            <v>59010</v>
          </cell>
          <cell r="K1132">
            <v>59010</v>
          </cell>
          <cell r="L1132">
            <v>0</v>
          </cell>
        </row>
        <row r="1133">
          <cell r="A1133">
            <v>1131</v>
          </cell>
          <cell r="B1133" t="str">
            <v xml:space="preserve">      노무비</v>
          </cell>
          <cell r="C1133" t="str">
            <v>내선전공</v>
          </cell>
          <cell r="D1133" t="str">
            <v>인</v>
          </cell>
          <cell r="E1133">
            <v>42</v>
          </cell>
          <cell r="F1133">
            <v>40240</v>
          </cell>
          <cell r="G1133">
            <v>1690080</v>
          </cell>
          <cell r="H1133">
            <v>0</v>
          </cell>
          <cell r="J1133">
            <v>40240</v>
          </cell>
          <cell r="K1133">
            <v>1690080</v>
          </cell>
          <cell r="L1133">
            <v>0</v>
          </cell>
        </row>
        <row r="1134">
          <cell r="A1134">
            <v>1132</v>
          </cell>
          <cell r="B1134" t="str">
            <v xml:space="preserve">      노무비</v>
          </cell>
          <cell r="C1134" t="str">
            <v>저압케이블전공</v>
          </cell>
          <cell r="D1134" t="str">
            <v>인</v>
          </cell>
          <cell r="E1134">
            <v>5</v>
          </cell>
          <cell r="F1134">
            <v>49680</v>
          </cell>
          <cell r="G1134">
            <v>248400</v>
          </cell>
          <cell r="H1134">
            <v>0</v>
          </cell>
          <cell r="J1134">
            <v>49680</v>
          </cell>
          <cell r="K1134">
            <v>248400</v>
          </cell>
          <cell r="L1134">
            <v>0</v>
          </cell>
        </row>
        <row r="1135">
          <cell r="A1135">
            <v>1133</v>
          </cell>
          <cell r="B1135" t="str">
            <v xml:space="preserve">      노무비</v>
          </cell>
          <cell r="C1135" t="str">
            <v>보통인부</v>
          </cell>
          <cell r="D1135" t="str">
            <v>인</v>
          </cell>
          <cell r="E1135">
            <v>1</v>
          </cell>
          <cell r="F1135">
            <v>28350</v>
          </cell>
          <cell r="G1135">
            <v>28350</v>
          </cell>
          <cell r="H1135">
            <v>0</v>
          </cell>
          <cell r="J1135">
            <v>28350</v>
          </cell>
          <cell r="K1135">
            <v>28350</v>
          </cell>
          <cell r="L1135">
            <v>0</v>
          </cell>
        </row>
        <row r="1136">
          <cell r="A1136">
            <v>1134</v>
          </cell>
          <cell r="B1136" t="str">
            <v xml:space="preserve">     (2) 통신공사</v>
          </cell>
          <cell r="G1136">
            <v>1824296</v>
          </cell>
          <cell r="H1136">
            <v>0</v>
          </cell>
          <cell r="I1136">
            <v>1139760</v>
          </cell>
          <cell r="J1136">
            <v>0</v>
          </cell>
          <cell r="K1136">
            <v>684536</v>
          </cell>
          <cell r="L1136">
            <v>0</v>
          </cell>
        </row>
        <row r="1137">
          <cell r="A1137">
            <v>1135</v>
          </cell>
          <cell r="B1137" t="str">
            <v xml:space="preserve">      합성수지가요전선관</v>
          </cell>
          <cell r="C1137" t="str">
            <v>CD 16 C</v>
          </cell>
          <cell r="D1137" t="str">
            <v>M</v>
          </cell>
          <cell r="E1137">
            <v>26</v>
          </cell>
          <cell r="F1137">
            <v>90</v>
          </cell>
          <cell r="G1137">
            <v>2340</v>
          </cell>
          <cell r="H1137">
            <v>90</v>
          </cell>
          <cell r="I1137">
            <v>2340</v>
          </cell>
          <cell r="J1137">
            <v>0</v>
          </cell>
          <cell r="L1137">
            <v>0</v>
          </cell>
        </row>
        <row r="1138">
          <cell r="A1138">
            <v>1136</v>
          </cell>
          <cell r="B1138" t="str">
            <v xml:space="preserve">      경질비닐전선관</v>
          </cell>
          <cell r="C1138" t="str">
            <v>HI 16 C</v>
          </cell>
          <cell r="D1138" t="str">
            <v>M</v>
          </cell>
          <cell r="E1138">
            <v>8</v>
          </cell>
          <cell r="F1138">
            <v>210</v>
          </cell>
          <cell r="G1138">
            <v>1680</v>
          </cell>
          <cell r="H1138">
            <v>210</v>
          </cell>
          <cell r="I1138">
            <v>1680</v>
          </cell>
          <cell r="J1138">
            <v>0</v>
          </cell>
          <cell r="L1138">
            <v>0</v>
          </cell>
        </row>
        <row r="1139">
          <cell r="A1139">
            <v>1137</v>
          </cell>
          <cell r="B1139" t="str">
            <v xml:space="preserve">      ECX CABLE</v>
          </cell>
          <cell r="C1139" t="str">
            <v>5C-FB</v>
          </cell>
          <cell r="D1139" t="str">
            <v>M</v>
          </cell>
          <cell r="E1139">
            <v>17</v>
          </cell>
          <cell r="F1139">
            <v>260</v>
          </cell>
          <cell r="G1139">
            <v>4420</v>
          </cell>
          <cell r="H1139">
            <v>260</v>
          </cell>
          <cell r="I1139">
            <v>4420</v>
          </cell>
          <cell r="J1139">
            <v>0</v>
          </cell>
          <cell r="L1139">
            <v>0</v>
          </cell>
        </row>
        <row r="1140">
          <cell r="A1140">
            <v>1138</v>
          </cell>
          <cell r="B1140" t="str">
            <v xml:space="preserve">      600V 비닐절연전선</v>
          </cell>
          <cell r="C1140" t="str">
            <v>IV 1.6mm</v>
          </cell>
          <cell r="D1140" t="str">
            <v>M</v>
          </cell>
          <cell r="E1140">
            <v>4</v>
          </cell>
          <cell r="F1140">
            <v>69</v>
          </cell>
          <cell r="G1140">
            <v>276</v>
          </cell>
          <cell r="H1140">
            <v>0</v>
          </cell>
          <cell r="I1140">
            <v>0</v>
          </cell>
          <cell r="J1140">
            <v>69</v>
          </cell>
          <cell r="K1140">
            <v>276</v>
          </cell>
          <cell r="L1140">
            <v>0</v>
          </cell>
        </row>
        <row r="1141">
          <cell r="A1141">
            <v>1139</v>
          </cell>
          <cell r="B1141" t="str">
            <v xml:space="preserve">      600V 비닐절연전선</v>
          </cell>
          <cell r="C1141" t="str">
            <v>IV 1.2mm</v>
          </cell>
          <cell r="D1141" t="str">
            <v>M</v>
          </cell>
          <cell r="E1141">
            <v>8</v>
          </cell>
          <cell r="F1141">
            <v>80</v>
          </cell>
          <cell r="G1141">
            <v>640</v>
          </cell>
          <cell r="H1141">
            <v>80</v>
          </cell>
          <cell r="I1141">
            <v>640</v>
          </cell>
          <cell r="J1141">
            <v>0</v>
          </cell>
          <cell r="L1141">
            <v>0</v>
          </cell>
        </row>
        <row r="1142">
          <cell r="A1142">
            <v>1140</v>
          </cell>
          <cell r="B1142" t="str">
            <v xml:space="preserve">      전화선</v>
          </cell>
          <cell r="C1142" t="str">
            <v>TIV 2/C-0.8</v>
          </cell>
          <cell r="D1142" t="str">
            <v>M</v>
          </cell>
          <cell r="E1142">
            <v>18</v>
          </cell>
          <cell r="F1142">
            <v>40</v>
          </cell>
          <cell r="G1142">
            <v>720</v>
          </cell>
          <cell r="H1142">
            <v>40</v>
          </cell>
          <cell r="I1142">
            <v>720</v>
          </cell>
          <cell r="J1142">
            <v>0</v>
          </cell>
          <cell r="L1142">
            <v>0</v>
          </cell>
        </row>
        <row r="1143">
          <cell r="A1143">
            <v>1141</v>
          </cell>
          <cell r="B1143" t="str">
            <v xml:space="preserve">      접지용전선</v>
          </cell>
          <cell r="C1143" t="str">
            <v>GV 5.5MM2</v>
          </cell>
          <cell r="D1143" t="str">
            <v>M</v>
          </cell>
          <cell r="E1143">
            <v>5</v>
          </cell>
          <cell r="F1143">
            <v>300</v>
          </cell>
          <cell r="G1143">
            <v>1500</v>
          </cell>
          <cell r="H1143">
            <v>300</v>
          </cell>
          <cell r="I1143">
            <v>1500</v>
          </cell>
          <cell r="J1143">
            <v>0</v>
          </cell>
          <cell r="L1143">
            <v>0</v>
          </cell>
        </row>
        <row r="1144">
          <cell r="A1144">
            <v>1142</v>
          </cell>
          <cell r="B1144" t="str">
            <v xml:space="preserve">      아우트레트박스</v>
          </cell>
          <cell r="C1144" t="str">
            <v>4각 54mm</v>
          </cell>
          <cell r="D1144" t="str">
            <v>EA</v>
          </cell>
          <cell r="E1144">
            <v>1</v>
          </cell>
          <cell r="F1144">
            <v>690</v>
          </cell>
          <cell r="G1144">
            <v>690</v>
          </cell>
          <cell r="H1144">
            <v>690</v>
          </cell>
          <cell r="I1144">
            <v>690</v>
          </cell>
          <cell r="J1144">
            <v>0</v>
          </cell>
          <cell r="L1144">
            <v>0</v>
          </cell>
        </row>
        <row r="1145">
          <cell r="A1145">
            <v>1143</v>
          </cell>
          <cell r="B1145" t="str">
            <v xml:space="preserve">      박스커버-4각</v>
          </cell>
          <cell r="C1145" t="str">
            <v>오목형</v>
          </cell>
          <cell r="D1145" t="str">
            <v>EA</v>
          </cell>
          <cell r="E1145">
            <v>1</v>
          </cell>
          <cell r="F1145">
            <v>190</v>
          </cell>
          <cell r="G1145">
            <v>190</v>
          </cell>
          <cell r="H1145">
            <v>190</v>
          </cell>
          <cell r="I1145">
            <v>190</v>
          </cell>
          <cell r="J1145">
            <v>0</v>
          </cell>
          <cell r="L1145">
            <v>0</v>
          </cell>
        </row>
        <row r="1146">
          <cell r="A1146">
            <v>1144</v>
          </cell>
          <cell r="B1146" t="str">
            <v xml:space="preserve">      스위치박스</v>
          </cell>
          <cell r="C1146" t="str">
            <v>1개용 54mm</v>
          </cell>
          <cell r="D1146" t="str">
            <v>EA</v>
          </cell>
          <cell r="E1146">
            <v>4</v>
          </cell>
          <cell r="F1146">
            <v>360</v>
          </cell>
          <cell r="G1146">
            <v>1440</v>
          </cell>
          <cell r="H1146">
            <v>360</v>
          </cell>
          <cell r="I1146">
            <v>1440</v>
          </cell>
          <cell r="J1146">
            <v>0</v>
          </cell>
          <cell r="L1146">
            <v>0</v>
          </cell>
        </row>
        <row r="1147">
          <cell r="A1147">
            <v>1145</v>
          </cell>
          <cell r="B1147" t="str">
            <v xml:space="preserve">      접지봉</v>
          </cell>
          <cell r="C1147" t="str">
            <v>18D*2400mm</v>
          </cell>
          <cell r="D1147" t="str">
            <v>본</v>
          </cell>
          <cell r="E1147">
            <v>3</v>
          </cell>
          <cell r="F1147">
            <v>5460</v>
          </cell>
          <cell r="G1147">
            <v>16380</v>
          </cell>
          <cell r="H1147">
            <v>5460</v>
          </cell>
          <cell r="I1147">
            <v>16380</v>
          </cell>
          <cell r="J1147">
            <v>0</v>
          </cell>
          <cell r="L1147">
            <v>0</v>
          </cell>
        </row>
        <row r="1148">
          <cell r="A1148">
            <v>1146</v>
          </cell>
          <cell r="B1148" t="str">
            <v xml:space="preserve">      TV유니트</v>
          </cell>
          <cell r="C1148" t="str">
            <v>단말용</v>
          </cell>
          <cell r="D1148" t="str">
            <v>EA</v>
          </cell>
          <cell r="E1148">
            <v>2</v>
          </cell>
          <cell r="F1148">
            <v>1760</v>
          </cell>
          <cell r="G1148">
            <v>3520</v>
          </cell>
          <cell r="H1148">
            <v>1760</v>
          </cell>
          <cell r="I1148">
            <v>3520</v>
          </cell>
          <cell r="J1148">
            <v>0</v>
          </cell>
          <cell r="L1148">
            <v>0</v>
          </cell>
        </row>
        <row r="1149">
          <cell r="A1149">
            <v>1147</v>
          </cell>
          <cell r="B1149" t="str">
            <v xml:space="preserve">      국선용단자함-연강</v>
          </cell>
          <cell r="C1149" t="str">
            <v>국10+사10</v>
          </cell>
          <cell r="D1149" t="str">
            <v>대</v>
          </cell>
          <cell r="E1149">
            <v>1</v>
          </cell>
          <cell r="F1149">
            <v>26040</v>
          </cell>
          <cell r="G1149">
            <v>26040</v>
          </cell>
          <cell r="H1149">
            <v>26040</v>
          </cell>
          <cell r="I1149">
            <v>26040</v>
          </cell>
          <cell r="J1149">
            <v>0</v>
          </cell>
          <cell r="L1149">
            <v>0</v>
          </cell>
        </row>
        <row r="1150">
          <cell r="A1150">
            <v>1148</v>
          </cell>
          <cell r="B1150" t="str">
            <v xml:space="preserve">      매입 전화콘센트</v>
          </cell>
          <cell r="C1150" t="str">
            <v>4P</v>
          </cell>
          <cell r="D1150" t="str">
            <v>EA</v>
          </cell>
          <cell r="E1150">
            <v>1</v>
          </cell>
          <cell r="F1150">
            <v>740</v>
          </cell>
          <cell r="G1150">
            <v>740</v>
          </cell>
          <cell r="H1150">
            <v>740</v>
          </cell>
          <cell r="I1150">
            <v>740</v>
          </cell>
          <cell r="J1150">
            <v>0</v>
          </cell>
          <cell r="L1150">
            <v>0</v>
          </cell>
        </row>
        <row r="1151">
          <cell r="A1151">
            <v>1149</v>
          </cell>
          <cell r="B1151" t="str">
            <v xml:space="preserve">      노말밴드</v>
          </cell>
          <cell r="C1151" t="str">
            <v>PVC 36 C</v>
          </cell>
          <cell r="D1151" t="str">
            <v>EA</v>
          </cell>
          <cell r="E1151">
            <v>1</v>
          </cell>
          <cell r="F1151">
            <v>920</v>
          </cell>
          <cell r="G1151">
            <v>920</v>
          </cell>
          <cell r="H1151">
            <v>920</v>
          </cell>
          <cell r="I1151">
            <v>920</v>
          </cell>
          <cell r="J1151">
            <v>0</v>
          </cell>
          <cell r="L1151">
            <v>0</v>
          </cell>
        </row>
        <row r="1152">
          <cell r="A1152">
            <v>1150</v>
          </cell>
          <cell r="B1152" t="str">
            <v xml:space="preserve">      방우접지1구콘센트</v>
          </cell>
          <cell r="C1152" t="str">
            <v>2P 15A 250V</v>
          </cell>
          <cell r="D1152" t="str">
            <v>EA</v>
          </cell>
          <cell r="E1152">
            <v>1</v>
          </cell>
          <cell r="F1152">
            <v>1990</v>
          </cell>
          <cell r="G1152">
            <v>1990</v>
          </cell>
          <cell r="H1152">
            <v>1990</v>
          </cell>
          <cell r="I1152">
            <v>1990</v>
          </cell>
          <cell r="J1152">
            <v>0</v>
          </cell>
          <cell r="L1152">
            <v>0</v>
          </cell>
        </row>
        <row r="1153">
          <cell r="A1153">
            <v>1151</v>
          </cell>
          <cell r="B1153" t="str">
            <v xml:space="preserve">      터파기 및 되메우기</v>
          </cell>
          <cell r="C1153" t="str">
            <v>통신인입용</v>
          </cell>
          <cell r="D1153" t="str">
            <v>M3</v>
          </cell>
          <cell r="E1153">
            <v>0.18</v>
          </cell>
          <cell r="F1153">
            <v>7000</v>
          </cell>
          <cell r="G1153">
            <v>1260</v>
          </cell>
          <cell r="H1153">
            <v>0</v>
          </cell>
          <cell r="J1153">
            <v>7000</v>
          </cell>
          <cell r="K1153">
            <v>1260</v>
          </cell>
          <cell r="L1153">
            <v>0</v>
          </cell>
        </row>
        <row r="1154">
          <cell r="A1154">
            <v>1152</v>
          </cell>
          <cell r="B1154" t="str">
            <v xml:space="preserve">      TV분배기함</v>
          </cell>
          <cell r="C1154" t="str">
            <v>3분배기</v>
          </cell>
          <cell r="D1154" t="str">
            <v>개소</v>
          </cell>
          <cell r="E1154">
            <v>1</v>
          </cell>
          <cell r="F1154">
            <v>273300</v>
          </cell>
          <cell r="G1154">
            <v>273300</v>
          </cell>
          <cell r="H1154">
            <v>111720</v>
          </cell>
          <cell r="I1154">
            <v>111720</v>
          </cell>
          <cell r="J1154">
            <v>161580</v>
          </cell>
          <cell r="K1154">
            <v>161580</v>
          </cell>
          <cell r="L1154">
            <v>0</v>
          </cell>
        </row>
        <row r="1155">
          <cell r="A1155">
            <v>1153</v>
          </cell>
          <cell r="B1155" t="str">
            <v xml:space="preserve">      공청 TV안테나</v>
          </cell>
          <cell r="C1155" t="str">
            <v>SUS</v>
          </cell>
          <cell r="D1155" t="str">
            <v>개소</v>
          </cell>
          <cell r="E1155">
            <v>1</v>
          </cell>
          <cell r="F1155">
            <v>1136980</v>
          </cell>
          <cell r="G1155">
            <v>1136980</v>
          </cell>
          <cell r="H1155">
            <v>963960</v>
          </cell>
          <cell r="I1155">
            <v>963960</v>
          </cell>
          <cell r="J1155">
            <v>173020</v>
          </cell>
          <cell r="K1155">
            <v>173020</v>
          </cell>
          <cell r="L1155">
            <v>0</v>
          </cell>
        </row>
        <row r="1156">
          <cell r="A1156">
            <v>1154</v>
          </cell>
          <cell r="B1156" t="str">
            <v xml:space="preserve">      전선관부속품비</v>
          </cell>
          <cell r="C1156" t="str">
            <v>전선관의 15%</v>
          </cell>
          <cell r="D1156" t="str">
            <v>식</v>
          </cell>
          <cell r="E1156">
            <v>1</v>
          </cell>
          <cell r="F1156">
            <v>630</v>
          </cell>
          <cell r="G1156">
            <v>630</v>
          </cell>
          <cell r="H1156">
            <v>630</v>
          </cell>
          <cell r="I1156">
            <v>630</v>
          </cell>
          <cell r="J1156">
            <v>0</v>
          </cell>
          <cell r="L1156">
            <v>0</v>
          </cell>
        </row>
        <row r="1157">
          <cell r="A1157">
            <v>1155</v>
          </cell>
          <cell r="B1157" t="str">
            <v xml:space="preserve">      잡재료비</v>
          </cell>
          <cell r="C1157" t="str">
            <v>배관배선의 2%</v>
          </cell>
          <cell r="D1157" t="str">
            <v>식</v>
          </cell>
          <cell r="E1157">
            <v>1</v>
          </cell>
          <cell r="F1157">
            <v>240</v>
          </cell>
          <cell r="G1157">
            <v>240</v>
          </cell>
          <cell r="H1157">
            <v>240</v>
          </cell>
          <cell r="I1157">
            <v>240</v>
          </cell>
          <cell r="J1157">
            <v>0</v>
          </cell>
          <cell r="L1157">
            <v>0</v>
          </cell>
        </row>
        <row r="1158">
          <cell r="A1158">
            <v>1156</v>
          </cell>
          <cell r="B1158" t="str">
            <v xml:space="preserve">      공구손료</v>
          </cell>
          <cell r="C1158" t="str">
            <v>노무비의 3%</v>
          </cell>
          <cell r="D1158" t="str">
            <v>식</v>
          </cell>
          <cell r="E1158">
            <v>1</v>
          </cell>
          <cell r="F1158">
            <v>10140</v>
          </cell>
          <cell r="G1158">
            <v>10140</v>
          </cell>
          <cell r="H1158">
            <v>0</v>
          </cell>
          <cell r="J1158">
            <v>10140</v>
          </cell>
          <cell r="K1158">
            <v>10140</v>
          </cell>
          <cell r="L1158">
            <v>0</v>
          </cell>
        </row>
        <row r="1159">
          <cell r="A1159">
            <v>1157</v>
          </cell>
          <cell r="B1159" t="str">
            <v xml:space="preserve">      노무비</v>
          </cell>
          <cell r="C1159" t="str">
            <v>내선전공</v>
          </cell>
          <cell r="D1159" t="str">
            <v>인</v>
          </cell>
          <cell r="E1159">
            <v>1</v>
          </cell>
          <cell r="F1159">
            <v>40240</v>
          </cell>
          <cell r="G1159">
            <v>40240</v>
          </cell>
          <cell r="H1159">
            <v>0</v>
          </cell>
          <cell r="J1159">
            <v>40240</v>
          </cell>
          <cell r="K1159">
            <v>40240</v>
          </cell>
          <cell r="L1159">
            <v>0</v>
          </cell>
        </row>
        <row r="1160">
          <cell r="A1160">
            <v>1158</v>
          </cell>
          <cell r="B1160" t="str">
            <v xml:space="preserve">      노무비</v>
          </cell>
          <cell r="C1160" t="str">
            <v>통신설비공</v>
          </cell>
          <cell r="D1160" t="str">
            <v>인</v>
          </cell>
          <cell r="E1160">
            <v>1</v>
          </cell>
          <cell r="F1160">
            <v>54390</v>
          </cell>
          <cell r="G1160">
            <v>54390</v>
          </cell>
          <cell r="H1160">
            <v>0</v>
          </cell>
          <cell r="J1160">
            <v>54390</v>
          </cell>
          <cell r="K1160">
            <v>54390</v>
          </cell>
          <cell r="L1160">
            <v>0</v>
          </cell>
        </row>
        <row r="1161">
          <cell r="A1161">
            <v>1159</v>
          </cell>
          <cell r="B1161" t="str">
            <v xml:space="preserve">      노무비</v>
          </cell>
          <cell r="C1161" t="str">
            <v>통신내선공</v>
          </cell>
          <cell r="D1161" t="str">
            <v>인</v>
          </cell>
          <cell r="E1161">
            <v>3</v>
          </cell>
          <cell r="F1161">
            <v>50540</v>
          </cell>
          <cell r="G1161">
            <v>151620</v>
          </cell>
          <cell r="H1161">
            <v>0</v>
          </cell>
          <cell r="J1161">
            <v>50540</v>
          </cell>
          <cell r="K1161">
            <v>151620</v>
          </cell>
          <cell r="L1161">
            <v>0</v>
          </cell>
        </row>
        <row r="1162">
          <cell r="A1162">
            <v>1160</v>
          </cell>
          <cell r="B1162" t="str">
            <v xml:space="preserve">      노무비</v>
          </cell>
          <cell r="C1162" t="str">
            <v>통신케이블공</v>
          </cell>
          <cell r="D1162" t="str">
            <v>인</v>
          </cell>
          <cell r="E1162">
            <v>1</v>
          </cell>
          <cell r="F1162">
            <v>63660</v>
          </cell>
          <cell r="G1162">
            <v>63660</v>
          </cell>
          <cell r="H1162">
            <v>0</v>
          </cell>
          <cell r="J1162">
            <v>63660</v>
          </cell>
          <cell r="K1162">
            <v>63660</v>
          </cell>
          <cell r="L1162">
            <v>0</v>
          </cell>
        </row>
        <row r="1163">
          <cell r="A1163">
            <v>1161</v>
          </cell>
          <cell r="B1163" t="str">
            <v xml:space="preserve">      노무비</v>
          </cell>
          <cell r="C1163" t="str">
            <v>보통인부</v>
          </cell>
          <cell r="D1163" t="str">
            <v>인</v>
          </cell>
          <cell r="E1163">
            <v>1</v>
          </cell>
          <cell r="F1163">
            <v>28350</v>
          </cell>
          <cell r="G1163">
            <v>28350</v>
          </cell>
          <cell r="H1163">
            <v>0</v>
          </cell>
          <cell r="J1163">
            <v>28350</v>
          </cell>
          <cell r="K1163">
            <v>28350</v>
          </cell>
          <cell r="L1163">
            <v>0</v>
          </cell>
        </row>
        <row r="1164">
          <cell r="A1164">
            <v>1162</v>
          </cell>
          <cell r="B1164" t="str">
            <v xml:space="preserve">   18) 기계설비공사</v>
          </cell>
          <cell r="G1164">
            <v>15760718</v>
          </cell>
          <cell r="H1164">
            <v>0</v>
          </cell>
          <cell r="I1164">
            <v>8316421</v>
          </cell>
          <cell r="J1164">
            <v>0</v>
          </cell>
          <cell r="K1164">
            <v>7444297</v>
          </cell>
          <cell r="L1164">
            <v>0</v>
          </cell>
          <cell r="M1164">
            <v>0</v>
          </cell>
        </row>
        <row r="1165">
          <cell r="A1165">
            <v>1163</v>
          </cell>
          <cell r="B1165" t="str">
            <v xml:space="preserve">     (1) 장비설치공사</v>
          </cell>
          <cell r="G1165">
            <v>813100</v>
          </cell>
          <cell r="H1165">
            <v>0</v>
          </cell>
          <cell r="I1165">
            <v>651640</v>
          </cell>
          <cell r="J1165">
            <v>0</v>
          </cell>
          <cell r="K1165">
            <v>161460</v>
          </cell>
          <cell r="L1165">
            <v>0</v>
          </cell>
        </row>
        <row r="1166">
          <cell r="A1166">
            <v>1164</v>
          </cell>
          <cell r="B1166" t="str">
            <v xml:space="preserve">      배수펌프(입형)</v>
          </cell>
          <cell r="C1166" t="str">
            <v>150LPM*5M*1HP</v>
          </cell>
          <cell r="D1166" t="str">
            <v>대</v>
          </cell>
          <cell r="E1166">
            <v>2</v>
          </cell>
          <cell r="F1166">
            <v>304920</v>
          </cell>
          <cell r="G1166">
            <v>609840</v>
          </cell>
          <cell r="H1166">
            <v>304920</v>
          </cell>
          <cell r="I1166">
            <v>609840</v>
          </cell>
          <cell r="J1166">
            <v>0</v>
          </cell>
          <cell r="L1166">
            <v>0</v>
          </cell>
        </row>
        <row r="1167">
          <cell r="A1167">
            <v>1165</v>
          </cell>
          <cell r="B1167" t="str">
            <v xml:space="preserve">      WALL FAN (1/15HP)</v>
          </cell>
          <cell r="C1167" t="str">
            <v>12CMM*4MMAQ</v>
          </cell>
          <cell r="D1167" t="str">
            <v>대</v>
          </cell>
          <cell r="E1167">
            <v>2</v>
          </cell>
          <cell r="F1167">
            <v>18480</v>
          </cell>
          <cell r="G1167">
            <v>36960</v>
          </cell>
          <cell r="H1167">
            <v>18480</v>
          </cell>
          <cell r="I1167">
            <v>36960</v>
          </cell>
          <cell r="J1167">
            <v>0</v>
          </cell>
          <cell r="L1167">
            <v>0</v>
          </cell>
        </row>
        <row r="1168">
          <cell r="A1168">
            <v>1166</v>
          </cell>
          <cell r="B1168" t="str">
            <v xml:space="preserve">      노무비</v>
          </cell>
          <cell r="C1168" t="str">
            <v>보통인부</v>
          </cell>
          <cell r="D1168" t="str">
            <v>인</v>
          </cell>
          <cell r="E1168">
            <v>1</v>
          </cell>
          <cell r="F1168">
            <v>27990</v>
          </cell>
          <cell r="G1168">
            <v>27990</v>
          </cell>
          <cell r="H1168">
            <v>0</v>
          </cell>
          <cell r="J1168">
            <v>27990</v>
          </cell>
          <cell r="K1168">
            <v>27990</v>
          </cell>
          <cell r="L1168">
            <v>0</v>
          </cell>
        </row>
        <row r="1169">
          <cell r="A1169">
            <v>1167</v>
          </cell>
          <cell r="B1169" t="str">
            <v xml:space="preserve">      노무비</v>
          </cell>
          <cell r="C1169" t="str">
            <v>기계설치공</v>
          </cell>
          <cell r="D1169" t="str">
            <v>인</v>
          </cell>
          <cell r="E1169">
            <v>3</v>
          </cell>
          <cell r="F1169">
            <v>44490</v>
          </cell>
          <cell r="G1169">
            <v>133470</v>
          </cell>
          <cell r="H1169">
            <v>0</v>
          </cell>
          <cell r="J1169">
            <v>44490</v>
          </cell>
          <cell r="K1169">
            <v>133470</v>
          </cell>
          <cell r="L1169">
            <v>0</v>
          </cell>
        </row>
        <row r="1170">
          <cell r="A1170">
            <v>1168</v>
          </cell>
          <cell r="B1170" t="str">
            <v xml:space="preserve">      공구손료</v>
          </cell>
          <cell r="C1170" t="str">
            <v>노무비의 3%</v>
          </cell>
          <cell r="D1170" t="str">
            <v>식</v>
          </cell>
          <cell r="E1170">
            <v>1</v>
          </cell>
          <cell r="F1170">
            <v>4840</v>
          </cell>
          <cell r="G1170">
            <v>4840</v>
          </cell>
          <cell r="H1170">
            <v>4840</v>
          </cell>
          <cell r="I1170">
            <v>4840</v>
          </cell>
          <cell r="J1170">
            <v>0</v>
          </cell>
          <cell r="L1170">
            <v>0</v>
          </cell>
        </row>
        <row r="1171">
          <cell r="A1171">
            <v>1169</v>
          </cell>
          <cell r="B1171" t="str">
            <v xml:space="preserve">    (2) 난방설비공사</v>
          </cell>
          <cell r="G1171">
            <v>2227680</v>
          </cell>
          <cell r="H1171">
            <v>0</v>
          </cell>
          <cell r="I1171">
            <v>2227680</v>
          </cell>
          <cell r="J1171">
            <v>0</v>
          </cell>
          <cell r="L1171">
            <v>0</v>
          </cell>
        </row>
        <row r="1172">
          <cell r="A1172">
            <v>1170</v>
          </cell>
          <cell r="B1172" t="str">
            <v xml:space="preserve">      축열식전기온풍기(3.2KW)</v>
          </cell>
          <cell r="C1172" t="str">
            <v>27520KCAL/HR</v>
          </cell>
          <cell r="D1172" t="str">
            <v>대</v>
          </cell>
          <cell r="E1172">
            <v>2</v>
          </cell>
          <cell r="F1172">
            <v>624120</v>
          </cell>
          <cell r="G1172">
            <v>1248240</v>
          </cell>
          <cell r="H1172">
            <v>624120</v>
          </cell>
          <cell r="I1172">
            <v>1248240</v>
          </cell>
          <cell r="J1172">
            <v>0</v>
          </cell>
          <cell r="L1172">
            <v>0</v>
          </cell>
        </row>
        <row r="1173">
          <cell r="A1173">
            <v>1171</v>
          </cell>
          <cell r="B1173" t="str">
            <v xml:space="preserve">      축열식전기온풍기(3.2KW)</v>
          </cell>
          <cell r="C1173" t="str">
            <v>27520KCAL/HR</v>
          </cell>
          <cell r="D1173" t="str">
            <v>대</v>
          </cell>
          <cell r="E1173">
            <v>1</v>
          </cell>
          <cell r="F1173">
            <v>744240</v>
          </cell>
          <cell r="G1173">
            <v>744240</v>
          </cell>
          <cell r="H1173">
            <v>744240</v>
          </cell>
          <cell r="I1173">
            <v>744240</v>
          </cell>
          <cell r="J1173">
            <v>0</v>
          </cell>
          <cell r="L1173">
            <v>0</v>
          </cell>
        </row>
        <row r="1174">
          <cell r="A1174">
            <v>1172</v>
          </cell>
          <cell r="B1174" t="str">
            <v xml:space="preserve">      전기온돌판넬</v>
          </cell>
          <cell r="C1174" t="str">
            <v>1700*850*15H</v>
          </cell>
          <cell r="D1174" t="str">
            <v>매</v>
          </cell>
          <cell r="E1174">
            <v>2</v>
          </cell>
          <cell r="F1174">
            <v>50400</v>
          </cell>
          <cell r="G1174">
            <v>100800</v>
          </cell>
          <cell r="H1174">
            <v>50400</v>
          </cell>
          <cell r="I1174">
            <v>100800</v>
          </cell>
          <cell r="J1174">
            <v>0</v>
          </cell>
          <cell r="L1174">
            <v>0</v>
          </cell>
        </row>
        <row r="1175">
          <cell r="A1175">
            <v>1173</v>
          </cell>
          <cell r="B1175" t="str">
            <v xml:space="preserve">      전기온돌판넬</v>
          </cell>
          <cell r="C1175" t="str">
            <v>1700*400*15H</v>
          </cell>
          <cell r="D1175" t="str">
            <v>매</v>
          </cell>
          <cell r="E1175">
            <v>3</v>
          </cell>
          <cell r="F1175">
            <v>33600</v>
          </cell>
          <cell r="G1175">
            <v>100800</v>
          </cell>
          <cell r="H1175">
            <v>33600</v>
          </cell>
          <cell r="I1175">
            <v>100800</v>
          </cell>
          <cell r="J1175">
            <v>0</v>
          </cell>
          <cell r="L1175">
            <v>0</v>
          </cell>
        </row>
        <row r="1176">
          <cell r="A1176">
            <v>1174</v>
          </cell>
          <cell r="B1176" t="str">
            <v xml:space="preserve">      온도조절기</v>
          </cell>
          <cell r="D1176" t="str">
            <v>EA</v>
          </cell>
          <cell r="E1176">
            <v>1</v>
          </cell>
          <cell r="F1176">
            <v>33600</v>
          </cell>
          <cell r="G1176">
            <v>33600</v>
          </cell>
          <cell r="H1176">
            <v>33600</v>
          </cell>
          <cell r="I1176">
            <v>33600</v>
          </cell>
          <cell r="J1176">
            <v>0</v>
          </cell>
          <cell r="L1176">
            <v>0</v>
          </cell>
        </row>
        <row r="1177">
          <cell r="A1177">
            <v>1175</v>
          </cell>
          <cell r="B1177" t="str">
            <v xml:space="preserve">    (3) 위생설비공사</v>
          </cell>
          <cell r="G1177">
            <v>12719938</v>
          </cell>
          <cell r="H1177">
            <v>0</v>
          </cell>
          <cell r="I1177">
            <v>5437101</v>
          </cell>
          <cell r="J1177">
            <v>0</v>
          </cell>
          <cell r="K1177">
            <v>7282837</v>
          </cell>
          <cell r="L1177">
            <v>0</v>
          </cell>
          <cell r="M1177">
            <v>0</v>
          </cell>
        </row>
        <row r="1178">
          <cell r="A1178">
            <v>1176</v>
          </cell>
          <cell r="B1178" t="str">
            <v xml:space="preserve">      1. 위생기구설치공사</v>
          </cell>
          <cell r="G1178">
            <v>3582090</v>
          </cell>
          <cell r="H1178">
            <v>0</v>
          </cell>
          <cell r="I1178">
            <v>2050710</v>
          </cell>
          <cell r="J1178">
            <v>0</v>
          </cell>
          <cell r="K1178">
            <v>1531380</v>
          </cell>
          <cell r="L1178">
            <v>0</v>
          </cell>
        </row>
        <row r="1179">
          <cell r="A1179">
            <v>1177</v>
          </cell>
          <cell r="B1179" t="str">
            <v xml:space="preserve">        양변기(장애자용)</v>
          </cell>
          <cell r="C1179" t="str">
            <v>CP-1</v>
          </cell>
          <cell r="D1179" t="str">
            <v>조</v>
          </cell>
          <cell r="E1179">
            <v>2</v>
          </cell>
          <cell r="F1179">
            <v>155400</v>
          </cell>
          <cell r="G1179">
            <v>310800</v>
          </cell>
          <cell r="H1179">
            <v>155400</v>
          </cell>
          <cell r="I1179">
            <v>310800</v>
          </cell>
          <cell r="J1179">
            <v>0</v>
          </cell>
          <cell r="L1179">
            <v>0</v>
          </cell>
        </row>
        <row r="1180">
          <cell r="A1180">
            <v>1178</v>
          </cell>
          <cell r="B1180" t="str">
            <v xml:space="preserve">        양변기(L/T)</v>
          </cell>
          <cell r="C1180" t="str">
            <v>KSVC-1410</v>
          </cell>
          <cell r="D1180" t="str">
            <v>조</v>
          </cell>
          <cell r="E1180">
            <v>9</v>
          </cell>
          <cell r="F1180">
            <v>58800</v>
          </cell>
          <cell r="G1180">
            <v>529200</v>
          </cell>
          <cell r="H1180">
            <v>58800</v>
          </cell>
          <cell r="I1180">
            <v>529200</v>
          </cell>
          <cell r="J1180">
            <v>0</v>
          </cell>
          <cell r="L1180">
            <v>0</v>
          </cell>
        </row>
        <row r="1181">
          <cell r="A1181">
            <v>1179</v>
          </cell>
          <cell r="B1181" t="str">
            <v xml:space="preserve">        소변기(전자감음식:터치1)</v>
          </cell>
          <cell r="C1181" t="str">
            <v>KSVU-410</v>
          </cell>
          <cell r="D1181" t="str">
            <v>조</v>
          </cell>
          <cell r="E1181">
            <v>3</v>
          </cell>
          <cell r="F1181">
            <v>162620</v>
          </cell>
          <cell r="G1181">
            <v>487860</v>
          </cell>
          <cell r="H1181">
            <v>162620</v>
          </cell>
          <cell r="I1181">
            <v>487860</v>
          </cell>
          <cell r="J1181">
            <v>0</v>
          </cell>
          <cell r="L1181">
            <v>0</v>
          </cell>
        </row>
        <row r="1182">
          <cell r="A1182">
            <v>1180</v>
          </cell>
          <cell r="B1182" t="str">
            <v xml:space="preserve">        원형세면기</v>
          </cell>
          <cell r="C1182" t="str">
            <v>KSVL-1040</v>
          </cell>
          <cell r="D1182" t="str">
            <v>조</v>
          </cell>
          <cell r="E1182">
            <v>4</v>
          </cell>
          <cell r="F1182">
            <v>97020</v>
          </cell>
          <cell r="G1182">
            <v>388080</v>
          </cell>
          <cell r="H1182">
            <v>97020</v>
          </cell>
          <cell r="I1182">
            <v>388080</v>
          </cell>
          <cell r="J1182">
            <v>0</v>
          </cell>
          <cell r="L1182">
            <v>0</v>
          </cell>
        </row>
        <row r="1183">
          <cell r="A1183">
            <v>1181</v>
          </cell>
          <cell r="B1183" t="str">
            <v xml:space="preserve">        청소씽크</v>
          </cell>
          <cell r="C1183" t="str">
            <v>S-124</v>
          </cell>
          <cell r="D1183" t="str">
            <v>조</v>
          </cell>
          <cell r="E1183">
            <v>1</v>
          </cell>
          <cell r="F1183">
            <v>120120</v>
          </cell>
          <cell r="G1183">
            <v>120120</v>
          </cell>
          <cell r="H1183">
            <v>120120</v>
          </cell>
          <cell r="I1183">
            <v>120120</v>
          </cell>
          <cell r="J1183">
            <v>0</v>
          </cell>
          <cell r="L1183">
            <v>0</v>
          </cell>
        </row>
        <row r="1184">
          <cell r="A1184">
            <v>1182</v>
          </cell>
          <cell r="B1184" t="str">
            <v xml:space="preserve">        잡재료비</v>
          </cell>
          <cell r="C1184" t="str">
            <v>도기의 2%</v>
          </cell>
          <cell r="D1184" t="str">
            <v>식</v>
          </cell>
          <cell r="E1184">
            <v>1</v>
          </cell>
          <cell r="F1184">
            <v>36720</v>
          </cell>
          <cell r="G1184">
            <v>36720</v>
          </cell>
          <cell r="H1184">
            <v>36720</v>
          </cell>
          <cell r="I1184">
            <v>36720</v>
          </cell>
          <cell r="J1184">
            <v>0</v>
          </cell>
          <cell r="L1184">
            <v>0</v>
          </cell>
        </row>
        <row r="1185">
          <cell r="A1185">
            <v>1183</v>
          </cell>
          <cell r="B1185" t="str">
            <v xml:space="preserve">        씽크용혼합수전</v>
          </cell>
          <cell r="C1185" t="str">
            <v>R-220A</v>
          </cell>
          <cell r="D1185" t="str">
            <v>EA</v>
          </cell>
          <cell r="E1185">
            <v>1</v>
          </cell>
          <cell r="F1185">
            <v>44620</v>
          </cell>
          <cell r="G1185">
            <v>44620</v>
          </cell>
          <cell r="H1185">
            <v>44620</v>
          </cell>
          <cell r="I1185">
            <v>44620</v>
          </cell>
          <cell r="J1185">
            <v>0</v>
          </cell>
          <cell r="L1185">
            <v>0</v>
          </cell>
        </row>
        <row r="1186">
          <cell r="A1186">
            <v>1184</v>
          </cell>
          <cell r="B1186" t="str">
            <v xml:space="preserve">        휴지걸이</v>
          </cell>
          <cell r="C1186" t="str">
            <v>SUS</v>
          </cell>
          <cell r="D1186" t="str">
            <v>EA</v>
          </cell>
          <cell r="E1186">
            <v>11</v>
          </cell>
          <cell r="F1186">
            <v>2290</v>
          </cell>
          <cell r="G1186">
            <v>25190</v>
          </cell>
          <cell r="H1186">
            <v>2290</v>
          </cell>
          <cell r="I1186">
            <v>25190</v>
          </cell>
          <cell r="J1186">
            <v>0</v>
          </cell>
          <cell r="L1186">
            <v>0</v>
          </cell>
        </row>
        <row r="1187">
          <cell r="A1187">
            <v>1185</v>
          </cell>
          <cell r="B1187" t="str">
            <v xml:space="preserve">        수건걸이</v>
          </cell>
          <cell r="C1187" t="str">
            <v>BT-34</v>
          </cell>
          <cell r="D1187" t="str">
            <v>EA</v>
          </cell>
          <cell r="E1187">
            <v>2</v>
          </cell>
          <cell r="F1187">
            <v>2460</v>
          </cell>
          <cell r="G1187">
            <v>4920</v>
          </cell>
          <cell r="H1187">
            <v>2460</v>
          </cell>
          <cell r="I1187">
            <v>4920</v>
          </cell>
          <cell r="J1187">
            <v>0</v>
          </cell>
          <cell r="L1187">
            <v>0</v>
          </cell>
        </row>
        <row r="1188">
          <cell r="A1188">
            <v>1186</v>
          </cell>
          <cell r="B1188" t="str">
            <v xml:space="preserve">        재털이</v>
          </cell>
          <cell r="C1188" t="str">
            <v>FB 60H</v>
          </cell>
          <cell r="D1188" t="str">
            <v>EA</v>
          </cell>
          <cell r="E1188">
            <v>7</v>
          </cell>
          <cell r="F1188">
            <v>1260</v>
          </cell>
          <cell r="G1188">
            <v>8820</v>
          </cell>
          <cell r="H1188">
            <v>1260</v>
          </cell>
          <cell r="I1188">
            <v>8820</v>
          </cell>
          <cell r="J1188">
            <v>0</v>
          </cell>
          <cell r="L1188">
            <v>0</v>
          </cell>
        </row>
        <row r="1189">
          <cell r="A1189">
            <v>1187</v>
          </cell>
          <cell r="B1189" t="str">
            <v xml:space="preserve">        비누곽</v>
          </cell>
          <cell r="C1189" t="str">
            <v>R-606B</v>
          </cell>
          <cell r="D1189" t="str">
            <v>SET</v>
          </cell>
          <cell r="E1189">
            <v>4</v>
          </cell>
          <cell r="F1189">
            <v>1900</v>
          </cell>
          <cell r="G1189">
            <v>7600</v>
          </cell>
          <cell r="H1189">
            <v>1900</v>
          </cell>
          <cell r="I1189">
            <v>7600</v>
          </cell>
          <cell r="J1189">
            <v>0</v>
          </cell>
          <cell r="L1189">
            <v>0</v>
          </cell>
        </row>
        <row r="1190">
          <cell r="A1190">
            <v>1188</v>
          </cell>
          <cell r="B1190" t="str">
            <v xml:space="preserve">        화장대</v>
          </cell>
          <cell r="C1190" t="str">
            <v>FB 60F</v>
          </cell>
          <cell r="D1190" t="str">
            <v>EA</v>
          </cell>
          <cell r="E1190">
            <v>4</v>
          </cell>
          <cell r="F1190">
            <v>5720</v>
          </cell>
          <cell r="G1190">
            <v>22880</v>
          </cell>
          <cell r="H1190">
            <v>5720</v>
          </cell>
          <cell r="I1190">
            <v>22880</v>
          </cell>
          <cell r="J1190">
            <v>0</v>
          </cell>
          <cell r="L1190">
            <v>0</v>
          </cell>
        </row>
        <row r="1191">
          <cell r="A1191">
            <v>1189</v>
          </cell>
          <cell r="B1191" t="str">
            <v xml:space="preserve">        화장경</v>
          </cell>
          <cell r="C1191" t="str">
            <v>450*600*5T</v>
          </cell>
          <cell r="D1191" t="str">
            <v>EA</v>
          </cell>
          <cell r="E1191">
            <v>4</v>
          </cell>
          <cell r="F1191">
            <v>4490</v>
          </cell>
          <cell r="G1191">
            <v>17960</v>
          </cell>
          <cell r="H1191">
            <v>4490</v>
          </cell>
          <cell r="I1191">
            <v>17960</v>
          </cell>
          <cell r="J1191">
            <v>0</v>
          </cell>
          <cell r="L1191">
            <v>0</v>
          </cell>
        </row>
        <row r="1192">
          <cell r="A1192">
            <v>1190</v>
          </cell>
          <cell r="B1192" t="str">
            <v xml:space="preserve">        노무비</v>
          </cell>
          <cell r="C1192" t="str">
            <v>배관공</v>
          </cell>
          <cell r="D1192" t="str">
            <v>인</v>
          </cell>
          <cell r="E1192">
            <v>1</v>
          </cell>
          <cell r="F1192">
            <v>40140</v>
          </cell>
          <cell r="G1192">
            <v>40140</v>
          </cell>
          <cell r="H1192">
            <v>0</v>
          </cell>
          <cell r="J1192">
            <v>40140</v>
          </cell>
          <cell r="K1192">
            <v>40140</v>
          </cell>
          <cell r="L1192">
            <v>0</v>
          </cell>
        </row>
        <row r="1193">
          <cell r="A1193">
            <v>1191</v>
          </cell>
          <cell r="B1193" t="str">
            <v xml:space="preserve">        노무비</v>
          </cell>
          <cell r="C1193" t="str">
            <v>보통인부</v>
          </cell>
          <cell r="D1193" t="str">
            <v>인</v>
          </cell>
          <cell r="E1193">
            <v>6</v>
          </cell>
          <cell r="F1193">
            <v>27990</v>
          </cell>
          <cell r="G1193">
            <v>167940</v>
          </cell>
          <cell r="H1193">
            <v>0</v>
          </cell>
          <cell r="J1193">
            <v>27990</v>
          </cell>
          <cell r="K1193">
            <v>167940</v>
          </cell>
          <cell r="L1193">
            <v>0</v>
          </cell>
        </row>
        <row r="1194">
          <cell r="A1194">
            <v>1192</v>
          </cell>
          <cell r="B1194" t="str">
            <v xml:space="preserve">        노무비</v>
          </cell>
          <cell r="C1194" t="str">
            <v>위생공</v>
          </cell>
          <cell r="D1194" t="str">
            <v>인</v>
          </cell>
          <cell r="E1194">
            <v>33</v>
          </cell>
          <cell r="F1194">
            <v>40100</v>
          </cell>
          <cell r="G1194">
            <v>1323300</v>
          </cell>
          <cell r="H1194">
            <v>0</v>
          </cell>
          <cell r="J1194">
            <v>40100</v>
          </cell>
          <cell r="K1194">
            <v>1323300</v>
          </cell>
          <cell r="L1194">
            <v>0</v>
          </cell>
        </row>
        <row r="1195">
          <cell r="A1195">
            <v>1193</v>
          </cell>
          <cell r="B1195" t="str">
            <v xml:space="preserve">        공구손료</v>
          </cell>
          <cell r="C1195" t="str">
            <v>노무비의 3%</v>
          </cell>
          <cell r="D1195" t="str">
            <v>식</v>
          </cell>
          <cell r="E1195">
            <v>1</v>
          </cell>
          <cell r="F1195">
            <v>45940</v>
          </cell>
          <cell r="G1195">
            <v>45940</v>
          </cell>
          <cell r="H1195">
            <v>45940</v>
          </cell>
          <cell r="I1195">
            <v>45940</v>
          </cell>
          <cell r="J1195">
            <v>0</v>
          </cell>
          <cell r="L1195">
            <v>0</v>
          </cell>
        </row>
        <row r="1196">
          <cell r="A1196">
            <v>1194</v>
          </cell>
          <cell r="B1196" t="str">
            <v xml:space="preserve">      2. 급수급탕배관공사</v>
          </cell>
          <cell r="G1196">
            <v>2637770</v>
          </cell>
          <cell r="H1196">
            <v>0</v>
          </cell>
          <cell r="I1196">
            <v>1373650</v>
          </cell>
          <cell r="J1196">
            <v>0</v>
          </cell>
          <cell r="K1196">
            <v>1264120</v>
          </cell>
          <cell r="L1196">
            <v>0</v>
          </cell>
        </row>
        <row r="1197">
          <cell r="A1197">
            <v>1195</v>
          </cell>
          <cell r="B1197" t="str">
            <v xml:space="preserve">        동관(L-TYPE)</v>
          </cell>
          <cell r="C1197" t="str">
            <v>D15</v>
          </cell>
          <cell r="D1197" t="str">
            <v>M</v>
          </cell>
          <cell r="E1197">
            <v>58</v>
          </cell>
          <cell r="F1197">
            <v>1170</v>
          </cell>
          <cell r="G1197">
            <v>67860</v>
          </cell>
          <cell r="H1197">
            <v>1170</v>
          </cell>
          <cell r="I1197">
            <v>67860</v>
          </cell>
          <cell r="J1197">
            <v>0</v>
          </cell>
          <cell r="L1197">
            <v>0</v>
          </cell>
        </row>
        <row r="1198">
          <cell r="A1198">
            <v>1196</v>
          </cell>
          <cell r="B1198" t="str">
            <v xml:space="preserve">        동관(L-TYPE)</v>
          </cell>
          <cell r="C1198" t="str">
            <v>D20</v>
          </cell>
          <cell r="D1198" t="str">
            <v>M</v>
          </cell>
          <cell r="E1198">
            <v>22</v>
          </cell>
          <cell r="F1198">
            <v>1830</v>
          </cell>
          <cell r="G1198">
            <v>40260</v>
          </cell>
          <cell r="H1198">
            <v>1830</v>
          </cell>
          <cell r="I1198">
            <v>40260</v>
          </cell>
          <cell r="J1198">
            <v>0</v>
          </cell>
          <cell r="L1198">
            <v>0</v>
          </cell>
        </row>
        <row r="1199">
          <cell r="A1199">
            <v>1197</v>
          </cell>
          <cell r="B1199" t="str">
            <v xml:space="preserve">        동관(L-TYPE)</v>
          </cell>
          <cell r="C1199" t="str">
            <v>D25</v>
          </cell>
          <cell r="D1199" t="str">
            <v>M</v>
          </cell>
          <cell r="E1199">
            <v>18</v>
          </cell>
          <cell r="F1199">
            <v>2630</v>
          </cell>
          <cell r="G1199">
            <v>47340</v>
          </cell>
          <cell r="H1199">
            <v>2630</v>
          </cell>
          <cell r="I1199">
            <v>47340</v>
          </cell>
          <cell r="J1199">
            <v>0</v>
          </cell>
          <cell r="L1199">
            <v>0</v>
          </cell>
        </row>
        <row r="1200">
          <cell r="A1200">
            <v>1198</v>
          </cell>
          <cell r="B1200" t="str">
            <v xml:space="preserve">        동관(L-TYPE)</v>
          </cell>
          <cell r="C1200" t="str">
            <v>D32</v>
          </cell>
          <cell r="D1200" t="str">
            <v>M</v>
          </cell>
          <cell r="E1200">
            <v>3</v>
          </cell>
          <cell r="F1200">
            <v>3540</v>
          </cell>
          <cell r="G1200">
            <v>10620</v>
          </cell>
          <cell r="H1200">
            <v>3540</v>
          </cell>
          <cell r="I1200">
            <v>10620</v>
          </cell>
          <cell r="J1200">
            <v>0</v>
          </cell>
          <cell r="L1200">
            <v>0</v>
          </cell>
        </row>
        <row r="1201">
          <cell r="A1201">
            <v>1199</v>
          </cell>
          <cell r="B1201" t="str">
            <v xml:space="preserve">        동관(L-TYPE)</v>
          </cell>
          <cell r="C1201" t="str">
            <v>D40</v>
          </cell>
          <cell r="D1201" t="str">
            <v>M</v>
          </cell>
          <cell r="E1201">
            <v>6</v>
          </cell>
          <cell r="F1201">
            <v>4560</v>
          </cell>
          <cell r="G1201">
            <v>27360</v>
          </cell>
          <cell r="H1201">
            <v>4560</v>
          </cell>
          <cell r="I1201">
            <v>27360</v>
          </cell>
          <cell r="J1201">
            <v>0</v>
          </cell>
          <cell r="L1201">
            <v>0</v>
          </cell>
        </row>
        <row r="1202">
          <cell r="A1202">
            <v>1200</v>
          </cell>
          <cell r="B1202" t="str">
            <v xml:space="preserve">        잡재료비</v>
          </cell>
          <cell r="C1202" t="str">
            <v>관의 5%</v>
          </cell>
          <cell r="D1202" t="str">
            <v>식</v>
          </cell>
          <cell r="E1202">
            <v>1</v>
          </cell>
          <cell r="F1202">
            <v>9710</v>
          </cell>
          <cell r="G1202">
            <v>9710</v>
          </cell>
          <cell r="H1202">
            <v>9710</v>
          </cell>
          <cell r="I1202">
            <v>9710</v>
          </cell>
          <cell r="J1202">
            <v>0</v>
          </cell>
          <cell r="L1202">
            <v>0</v>
          </cell>
        </row>
        <row r="1203">
          <cell r="A1203">
            <v>1201</v>
          </cell>
          <cell r="B1203" t="str">
            <v xml:space="preserve">        관보온(포리마마감)</v>
          </cell>
          <cell r="C1203" t="str">
            <v>D15*25T</v>
          </cell>
          <cell r="D1203" t="str">
            <v>M</v>
          </cell>
          <cell r="E1203">
            <v>40</v>
          </cell>
          <cell r="F1203">
            <v>2930</v>
          </cell>
          <cell r="G1203">
            <v>117200</v>
          </cell>
          <cell r="H1203">
            <v>860</v>
          </cell>
          <cell r="I1203">
            <v>34400</v>
          </cell>
          <cell r="J1203">
            <v>2070</v>
          </cell>
          <cell r="K1203">
            <v>82800</v>
          </cell>
          <cell r="L1203">
            <v>0</v>
          </cell>
        </row>
        <row r="1204">
          <cell r="A1204">
            <v>1202</v>
          </cell>
          <cell r="B1204" t="str">
            <v xml:space="preserve">        관보온(포리마마감)</v>
          </cell>
          <cell r="C1204" t="str">
            <v>D20*25T</v>
          </cell>
          <cell r="D1204" t="str">
            <v>M</v>
          </cell>
          <cell r="E1204">
            <v>20</v>
          </cell>
          <cell r="F1204">
            <v>3430</v>
          </cell>
          <cell r="G1204">
            <v>68600</v>
          </cell>
          <cell r="H1204">
            <v>950</v>
          </cell>
          <cell r="I1204">
            <v>19000</v>
          </cell>
          <cell r="J1204">
            <v>2480</v>
          </cell>
          <cell r="K1204">
            <v>49600</v>
          </cell>
          <cell r="L1204">
            <v>0</v>
          </cell>
        </row>
        <row r="1205">
          <cell r="A1205">
            <v>1203</v>
          </cell>
          <cell r="B1205" t="str">
            <v xml:space="preserve">        관보온(포리마마감)</v>
          </cell>
          <cell r="C1205" t="str">
            <v>D25*25T</v>
          </cell>
          <cell r="D1205" t="str">
            <v>M</v>
          </cell>
          <cell r="E1205">
            <v>11</v>
          </cell>
          <cell r="F1205">
            <v>3960</v>
          </cell>
          <cell r="G1205">
            <v>43560</v>
          </cell>
          <cell r="H1205">
            <v>1070</v>
          </cell>
          <cell r="I1205">
            <v>11770</v>
          </cell>
          <cell r="J1205">
            <v>2890</v>
          </cell>
          <cell r="K1205">
            <v>31790</v>
          </cell>
          <cell r="L1205">
            <v>0</v>
          </cell>
        </row>
        <row r="1206">
          <cell r="A1206">
            <v>1204</v>
          </cell>
          <cell r="B1206" t="str">
            <v xml:space="preserve">        관보온(포리마마감)</v>
          </cell>
          <cell r="C1206" t="str">
            <v>D32*25T</v>
          </cell>
          <cell r="D1206" t="str">
            <v>M</v>
          </cell>
          <cell r="E1206">
            <v>3</v>
          </cell>
          <cell r="F1206">
            <v>4530</v>
          </cell>
          <cell r="G1206">
            <v>13590</v>
          </cell>
          <cell r="H1206">
            <v>1220</v>
          </cell>
          <cell r="I1206">
            <v>3660</v>
          </cell>
          <cell r="J1206">
            <v>3310</v>
          </cell>
          <cell r="K1206">
            <v>9930</v>
          </cell>
          <cell r="L1206">
            <v>0</v>
          </cell>
        </row>
        <row r="1207">
          <cell r="A1207">
            <v>1205</v>
          </cell>
          <cell r="B1207" t="str">
            <v xml:space="preserve">        관보온(포리마마감)</v>
          </cell>
          <cell r="C1207" t="str">
            <v>D40*25T</v>
          </cell>
          <cell r="D1207" t="str">
            <v>M</v>
          </cell>
          <cell r="E1207">
            <v>5</v>
          </cell>
          <cell r="F1207">
            <v>4620</v>
          </cell>
          <cell r="G1207">
            <v>23100</v>
          </cell>
          <cell r="H1207">
            <v>1310</v>
          </cell>
          <cell r="I1207">
            <v>6550</v>
          </cell>
          <cell r="J1207">
            <v>3310</v>
          </cell>
          <cell r="K1207">
            <v>16550</v>
          </cell>
          <cell r="L1207">
            <v>0</v>
          </cell>
        </row>
        <row r="1208">
          <cell r="A1208">
            <v>1206</v>
          </cell>
          <cell r="B1208" t="str">
            <v xml:space="preserve">        아티론보온</v>
          </cell>
          <cell r="C1208" t="str">
            <v>D15*5T</v>
          </cell>
          <cell r="D1208" t="str">
            <v>M</v>
          </cell>
          <cell r="E1208">
            <v>16</v>
          </cell>
          <cell r="F1208">
            <v>700</v>
          </cell>
          <cell r="G1208">
            <v>11200</v>
          </cell>
          <cell r="H1208">
            <v>210</v>
          </cell>
          <cell r="I1208">
            <v>3360</v>
          </cell>
          <cell r="J1208">
            <v>490</v>
          </cell>
          <cell r="K1208">
            <v>7840</v>
          </cell>
          <cell r="L1208">
            <v>0</v>
          </cell>
        </row>
        <row r="1209">
          <cell r="A1209">
            <v>1207</v>
          </cell>
          <cell r="B1209" t="str">
            <v xml:space="preserve">        아티론보온</v>
          </cell>
          <cell r="C1209" t="str">
            <v>D20*5T</v>
          </cell>
          <cell r="D1209" t="str">
            <v>M</v>
          </cell>
          <cell r="E1209">
            <v>2</v>
          </cell>
          <cell r="F1209">
            <v>760</v>
          </cell>
          <cell r="G1209">
            <v>1520</v>
          </cell>
          <cell r="H1209">
            <v>270</v>
          </cell>
          <cell r="I1209">
            <v>540</v>
          </cell>
          <cell r="J1209">
            <v>490</v>
          </cell>
          <cell r="K1209">
            <v>980</v>
          </cell>
          <cell r="L1209">
            <v>0</v>
          </cell>
        </row>
        <row r="1210">
          <cell r="A1210">
            <v>1208</v>
          </cell>
          <cell r="B1210" t="str">
            <v xml:space="preserve">        아티론보온</v>
          </cell>
          <cell r="C1210" t="str">
            <v>D25*5T</v>
          </cell>
          <cell r="D1210" t="str">
            <v>M</v>
          </cell>
          <cell r="E1210">
            <v>6</v>
          </cell>
          <cell r="F1210">
            <v>830</v>
          </cell>
          <cell r="G1210">
            <v>4980</v>
          </cell>
          <cell r="H1210">
            <v>300</v>
          </cell>
          <cell r="I1210">
            <v>1800</v>
          </cell>
          <cell r="J1210">
            <v>530</v>
          </cell>
          <cell r="K1210">
            <v>3180</v>
          </cell>
          <cell r="L1210">
            <v>0</v>
          </cell>
        </row>
        <row r="1211">
          <cell r="A1211">
            <v>1209</v>
          </cell>
          <cell r="B1211" t="str">
            <v xml:space="preserve">        동엘보</v>
          </cell>
          <cell r="C1211" t="str">
            <v>D15</v>
          </cell>
          <cell r="D1211" t="str">
            <v>EA</v>
          </cell>
          <cell r="E1211">
            <v>51</v>
          </cell>
          <cell r="F1211">
            <v>140</v>
          </cell>
          <cell r="G1211">
            <v>7140</v>
          </cell>
          <cell r="H1211">
            <v>140</v>
          </cell>
          <cell r="I1211">
            <v>7140</v>
          </cell>
          <cell r="J1211">
            <v>0</v>
          </cell>
          <cell r="L1211">
            <v>0</v>
          </cell>
        </row>
        <row r="1212">
          <cell r="A1212">
            <v>1210</v>
          </cell>
          <cell r="B1212" t="str">
            <v xml:space="preserve">        동엘보</v>
          </cell>
          <cell r="C1212" t="str">
            <v>D20</v>
          </cell>
          <cell r="D1212" t="str">
            <v>EA</v>
          </cell>
          <cell r="E1212">
            <v>6</v>
          </cell>
          <cell r="F1212">
            <v>300</v>
          </cell>
          <cell r="G1212">
            <v>1800</v>
          </cell>
          <cell r="H1212">
            <v>300</v>
          </cell>
          <cell r="I1212">
            <v>1800</v>
          </cell>
          <cell r="J1212">
            <v>0</v>
          </cell>
          <cell r="L1212">
            <v>0</v>
          </cell>
        </row>
        <row r="1213">
          <cell r="A1213">
            <v>1211</v>
          </cell>
          <cell r="B1213" t="str">
            <v xml:space="preserve">        동엘보</v>
          </cell>
          <cell r="C1213" t="str">
            <v>D25</v>
          </cell>
          <cell r="D1213" t="str">
            <v>EA</v>
          </cell>
          <cell r="E1213">
            <v>9</v>
          </cell>
          <cell r="F1213">
            <v>520</v>
          </cell>
          <cell r="G1213">
            <v>4680</v>
          </cell>
          <cell r="H1213">
            <v>520</v>
          </cell>
          <cell r="I1213">
            <v>4680</v>
          </cell>
          <cell r="J1213">
            <v>0</v>
          </cell>
          <cell r="L1213">
            <v>0</v>
          </cell>
        </row>
        <row r="1214">
          <cell r="A1214">
            <v>1212</v>
          </cell>
          <cell r="B1214" t="str">
            <v xml:space="preserve">        동티이</v>
          </cell>
          <cell r="C1214" t="str">
            <v>D20</v>
          </cell>
          <cell r="D1214" t="str">
            <v>EA</v>
          </cell>
          <cell r="E1214">
            <v>17</v>
          </cell>
          <cell r="F1214">
            <v>470</v>
          </cell>
          <cell r="G1214">
            <v>7990</v>
          </cell>
          <cell r="H1214">
            <v>470</v>
          </cell>
          <cell r="I1214">
            <v>7990</v>
          </cell>
          <cell r="J1214">
            <v>0</v>
          </cell>
          <cell r="L1214">
            <v>0</v>
          </cell>
        </row>
        <row r="1215">
          <cell r="A1215">
            <v>1213</v>
          </cell>
          <cell r="B1215" t="str">
            <v xml:space="preserve">        동티이</v>
          </cell>
          <cell r="C1215" t="str">
            <v>D25</v>
          </cell>
          <cell r="D1215" t="str">
            <v>EA</v>
          </cell>
          <cell r="E1215">
            <v>9</v>
          </cell>
          <cell r="F1215">
            <v>730</v>
          </cell>
          <cell r="G1215">
            <v>6570</v>
          </cell>
          <cell r="H1215">
            <v>730</v>
          </cell>
          <cell r="I1215">
            <v>6570</v>
          </cell>
          <cell r="J1215">
            <v>0</v>
          </cell>
          <cell r="L1215">
            <v>0</v>
          </cell>
        </row>
        <row r="1216">
          <cell r="A1216">
            <v>1214</v>
          </cell>
          <cell r="B1216" t="str">
            <v xml:space="preserve">        동티이</v>
          </cell>
          <cell r="C1216" t="str">
            <v>D32</v>
          </cell>
          <cell r="D1216" t="str">
            <v>EA</v>
          </cell>
          <cell r="E1216">
            <v>2</v>
          </cell>
          <cell r="F1216">
            <v>1250</v>
          </cell>
          <cell r="G1216">
            <v>2500</v>
          </cell>
          <cell r="H1216">
            <v>1250</v>
          </cell>
          <cell r="I1216">
            <v>2500</v>
          </cell>
          <cell r="J1216">
            <v>0</v>
          </cell>
          <cell r="L1216">
            <v>0</v>
          </cell>
        </row>
        <row r="1217">
          <cell r="A1217">
            <v>1215</v>
          </cell>
          <cell r="B1217" t="str">
            <v xml:space="preserve">        동티이</v>
          </cell>
          <cell r="C1217" t="str">
            <v>D40</v>
          </cell>
          <cell r="D1217" t="str">
            <v>EA</v>
          </cell>
          <cell r="E1217">
            <v>6</v>
          </cell>
          <cell r="F1217">
            <v>1860</v>
          </cell>
          <cell r="G1217">
            <v>11160</v>
          </cell>
          <cell r="H1217">
            <v>1860</v>
          </cell>
          <cell r="I1217">
            <v>11160</v>
          </cell>
          <cell r="J1217">
            <v>0</v>
          </cell>
          <cell r="L1217">
            <v>0</v>
          </cell>
        </row>
        <row r="1218">
          <cell r="A1218">
            <v>1216</v>
          </cell>
          <cell r="B1218" t="str">
            <v xml:space="preserve">        동수전티(C*C*F)</v>
          </cell>
          <cell r="C1218" t="str">
            <v>D15</v>
          </cell>
          <cell r="D1218" t="str">
            <v>EA</v>
          </cell>
          <cell r="E1218">
            <v>13</v>
          </cell>
          <cell r="F1218">
            <v>780</v>
          </cell>
          <cell r="G1218">
            <v>10140</v>
          </cell>
          <cell r="H1218">
            <v>780</v>
          </cell>
          <cell r="I1218">
            <v>10140</v>
          </cell>
          <cell r="J1218">
            <v>0</v>
          </cell>
          <cell r="L1218">
            <v>0</v>
          </cell>
        </row>
        <row r="1219">
          <cell r="A1219">
            <v>1217</v>
          </cell>
          <cell r="B1219" t="str">
            <v xml:space="preserve">        동수전엘보(C*F)</v>
          </cell>
          <cell r="C1219" t="str">
            <v>D15</v>
          </cell>
          <cell r="D1219" t="str">
            <v>EA</v>
          </cell>
          <cell r="E1219">
            <v>11</v>
          </cell>
          <cell r="F1219">
            <v>630</v>
          </cell>
          <cell r="G1219">
            <v>6930</v>
          </cell>
          <cell r="H1219">
            <v>630</v>
          </cell>
          <cell r="I1219">
            <v>6930</v>
          </cell>
          <cell r="J1219">
            <v>0</v>
          </cell>
          <cell r="L1219">
            <v>0</v>
          </cell>
        </row>
        <row r="1220">
          <cell r="A1220">
            <v>1218</v>
          </cell>
          <cell r="B1220" t="str">
            <v xml:space="preserve">        동수전엘보(C*F)</v>
          </cell>
          <cell r="C1220" t="str">
            <v>D20</v>
          </cell>
          <cell r="D1220" t="str">
            <v>EA</v>
          </cell>
          <cell r="E1220">
            <v>1</v>
          </cell>
          <cell r="F1220">
            <v>1130</v>
          </cell>
          <cell r="G1220">
            <v>1130</v>
          </cell>
          <cell r="H1220">
            <v>1130</v>
          </cell>
          <cell r="I1220">
            <v>1130</v>
          </cell>
          <cell r="J1220">
            <v>0</v>
          </cell>
          <cell r="L1220">
            <v>0</v>
          </cell>
        </row>
        <row r="1221">
          <cell r="A1221">
            <v>1219</v>
          </cell>
          <cell r="B1221" t="str">
            <v xml:space="preserve">        동레듀샤</v>
          </cell>
          <cell r="C1221" t="str">
            <v>D25</v>
          </cell>
          <cell r="D1221" t="str">
            <v>EA</v>
          </cell>
          <cell r="E1221">
            <v>6</v>
          </cell>
          <cell r="F1221">
            <v>280</v>
          </cell>
          <cell r="G1221">
            <v>1680</v>
          </cell>
          <cell r="H1221">
            <v>280</v>
          </cell>
          <cell r="I1221">
            <v>1680</v>
          </cell>
          <cell r="J1221">
            <v>0</v>
          </cell>
          <cell r="L1221">
            <v>0</v>
          </cell>
        </row>
        <row r="1222">
          <cell r="A1222">
            <v>1220</v>
          </cell>
          <cell r="B1222" t="str">
            <v xml:space="preserve">        동레듀샤</v>
          </cell>
          <cell r="C1222" t="str">
            <v>D32</v>
          </cell>
          <cell r="D1222" t="str">
            <v>EA</v>
          </cell>
          <cell r="E1222">
            <v>1</v>
          </cell>
          <cell r="F1222">
            <v>380</v>
          </cell>
          <cell r="G1222">
            <v>380</v>
          </cell>
          <cell r="H1222">
            <v>380</v>
          </cell>
          <cell r="I1222">
            <v>380</v>
          </cell>
          <cell r="J1222">
            <v>0</v>
          </cell>
          <cell r="L1222">
            <v>0</v>
          </cell>
        </row>
        <row r="1223">
          <cell r="A1223">
            <v>1221</v>
          </cell>
          <cell r="B1223" t="str">
            <v xml:space="preserve">        동레듀샤</v>
          </cell>
          <cell r="C1223" t="str">
            <v>D40</v>
          </cell>
          <cell r="D1223" t="str">
            <v>EA</v>
          </cell>
          <cell r="E1223">
            <v>1</v>
          </cell>
          <cell r="F1223">
            <v>660</v>
          </cell>
          <cell r="G1223">
            <v>660</v>
          </cell>
          <cell r="H1223">
            <v>660</v>
          </cell>
          <cell r="I1223">
            <v>660</v>
          </cell>
          <cell r="J1223">
            <v>0</v>
          </cell>
          <cell r="L1223">
            <v>0</v>
          </cell>
        </row>
        <row r="1224">
          <cell r="A1224">
            <v>1222</v>
          </cell>
          <cell r="B1224" t="str">
            <v xml:space="preserve">        동소켓</v>
          </cell>
          <cell r="C1224" t="str">
            <v>D20</v>
          </cell>
          <cell r="D1224" t="str">
            <v>EA</v>
          </cell>
          <cell r="E1224">
            <v>1</v>
          </cell>
          <cell r="F1224">
            <v>140</v>
          </cell>
          <cell r="G1224">
            <v>140</v>
          </cell>
          <cell r="H1224">
            <v>140</v>
          </cell>
          <cell r="I1224">
            <v>140</v>
          </cell>
          <cell r="J1224">
            <v>0</v>
          </cell>
          <cell r="L1224">
            <v>0</v>
          </cell>
        </row>
        <row r="1225">
          <cell r="A1225">
            <v>1223</v>
          </cell>
          <cell r="B1225" t="str">
            <v xml:space="preserve">        동CM아답타</v>
          </cell>
          <cell r="C1225" t="str">
            <v>D25</v>
          </cell>
          <cell r="D1225" t="str">
            <v>EA</v>
          </cell>
          <cell r="E1225">
            <v>4</v>
          </cell>
          <cell r="F1225">
            <v>900</v>
          </cell>
          <cell r="G1225">
            <v>3600</v>
          </cell>
          <cell r="H1225">
            <v>900</v>
          </cell>
          <cell r="I1225">
            <v>3600</v>
          </cell>
          <cell r="J1225">
            <v>0</v>
          </cell>
          <cell r="L1225">
            <v>0</v>
          </cell>
        </row>
        <row r="1226">
          <cell r="A1226">
            <v>1224</v>
          </cell>
          <cell r="B1226" t="str">
            <v xml:space="preserve">        동CM아답타</v>
          </cell>
          <cell r="C1226" t="str">
            <v>D40</v>
          </cell>
          <cell r="D1226" t="str">
            <v>EA</v>
          </cell>
          <cell r="E1226">
            <v>1</v>
          </cell>
          <cell r="F1226">
            <v>2390</v>
          </cell>
          <cell r="G1226">
            <v>2390</v>
          </cell>
          <cell r="H1226">
            <v>2390</v>
          </cell>
          <cell r="I1226">
            <v>2390</v>
          </cell>
          <cell r="J1226">
            <v>0</v>
          </cell>
          <cell r="L1226">
            <v>0</v>
          </cell>
        </row>
        <row r="1227">
          <cell r="A1227">
            <v>1225</v>
          </cell>
          <cell r="B1227" t="str">
            <v xml:space="preserve">        동캡</v>
          </cell>
          <cell r="C1227" t="str">
            <v>D15</v>
          </cell>
          <cell r="D1227" t="str">
            <v>EA</v>
          </cell>
          <cell r="E1227">
            <v>13</v>
          </cell>
          <cell r="F1227">
            <v>130</v>
          </cell>
          <cell r="G1227">
            <v>1690</v>
          </cell>
          <cell r="H1227">
            <v>130</v>
          </cell>
          <cell r="I1227">
            <v>1690</v>
          </cell>
          <cell r="J1227">
            <v>0</v>
          </cell>
          <cell r="L1227">
            <v>0</v>
          </cell>
        </row>
        <row r="1228">
          <cell r="A1228">
            <v>1226</v>
          </cell>
          <cell r="B1228" t="str">
            <v xml:space="preserve">        동캡</v>
          </cell>
          <cell r="C1228" t="str">
            <v>D20</v>
          </cell>
          <cell r="D1228" t="str">
            <v>EA</v>
          </cell>
          <cell r="E1228">
            <v>9</v>
          </cell>
          <cell r="F1228">
            <v>170</v>
          </cell>
          <cell r="G1228">
            <v>1530</v>
          </cell>
          <cell r="H1228">
            <v>170</v>
          </cell>
          <cell r="I1228">
            <v>1530</v>
          </cell>
          <cell r="J1228">
            <v>0</v>
          </cell>
          <cell r="L1228">
            <v>0</v>
          </cell>
        </row>
        <row r="1229">
          <cell r="A1229">
            <v>1227</v>
          </cell>
          <cell r="B1229" t="str">
            <v xml:space="preserve">        동유니온(C*M)</v>
          </cell>
          <cell r="C1229" t="str">
            <v>D25</v>
          </cell>
          <cell r="D1229" t="str">
            <v>EA</v>
          </cell>
          <cell r="E1229">
            <v>2</v>
          </cell>
          <cell r="F1229">
            <v>2670</v>
          </cell>
          <cell r="G1229">
            <v>5340</v>
          </cell>
          <cell r="H1229">
            <v>2670</v>
          </cell>
          <cell r="I1229">
            <v>5340</v>
          </cell>
          <cell r="J1229">
            <v>0</v>
          </cell>
          <cell r="L1229">
            <v>0</v>
          </cell>
        </row>
        <row r="1230">
          <cell r="A1230">
            <v>1228</v>
          </cell>
          <cell r="B1230" t="str">
            <v xml:space="preserve">        동유니온(C*M)</v>
          </cell>
          <cell r="C1230" t="str">
            <v>D40</v>
          </cell>
          <cell r="D1230" t="str">
            <v>EA</v>
          </cell>
          <cell r="E1230">
            <v>1</v>
          </cell>
          <cell r="F1230">
            <v>5910</v>
          </cell>
          <cell r="G1230">
            <v>5910</v>
          </cell>
          <cell r="H1230">
            <v>5910</v>
          </cell>
          <cell r="I1230">
            <v>5910</v>
          </cell>
          <cell r="J1230">
            <v>0</v>
          </cell>
          <cell r="L1230">
            <v>0</v>
          </cell>
        </row>
        <row r="1231">
          <cell r="A1231">
            <v>1229</v>
          </cell>
          <cell r="B1231" t="str">
            <v xml:space="preserve">        동관용접</v>
          </cell>
          <cell r="C1231" t="str">
            <v>D15</v>
          </cell>
          <cell r="D1231" t="str">
            <v>개소</v>
          </cell>
          <cell r="E1231">
            <v>177</v>
          </cell>
          <cell r="F1231">
            <v>2180</v>
          </cell>
          <cell r="G1231">
            <v>385860</v>
          </cell>
          <cell r="H1231">
            <v>140</v>
          </cell>
          <cell r="I1231">
            <v>24780</v>
          </cell>
          <cell r="J1231">
            <v>2040</v>
          </cell>
          <cell r="K1231">
            <v>361080</v>
          </cell>
          <cell r="L1231">
            <v>0</v>
          </cell>
        </row>
        <row r="1232">
          <cell r="A1232">
            <v>1230</v>
          </cell>
          <cell r="B1232" t="str">
            <v xml:space="preserve">        동관용접</v>
          </cell>
          <cell r="C1232" t="str">
            <v>D20</v>
          </cell>
          <cell r="D1232" t="str">
            <v>개소</v>
          </cell>
          <cell r="E1232">
            <v>68</v>
          </cell>
          <cell r="F1232">
            <v>2590</v>
          </cell>
          <cell r="G1232">
            <v>176120</v>
          </cell>
          <cell r="H1232">
            <v>240</v>
          </cell>
          <cell r="I1232">
            <v>16320</v>
          </cell>
          <cell r="J1232">
            <v>2350</v>
          </cell>
          <cell r="K1232">
            <v>159800</v>
          </cell>
          <cell r="L1232">
            <v>0</v>
          </cell>
        </row>
        <row r="1233">
          <cell r="A1233">
            <v>1231</v>
          </cell>
          <cell r="B1233" t="str">
            <v xml:space="preserve">        동관용접</v>
          </cell>
          <cell r="C1233" t="str">
            <v>D25</v>
          </cell>
          <cell r="D1233" t="str">
            <v>개소</v>
          </cell>
          <cell r="E1233">
            <v>54</v>
          </cell>
          <cell r="F1233">
            <v>3210</v>
          </cell>
          <cell r="G1233">
            <v>173340</v>
          </cell>
          <cell r="H1233">
            <v>320</v>
          </cell>
          <cell r="I1233">
            <v>17280</v>
          </cell>
          <cell r="J1233">
            <v>2890</v>
          </cell>
          <cell r="K1233">
            <v>156060</v>
          </cell>
          <cell r="L1233">
            <v>0</v>
          </cell>
        </row>
        <row r="1234">
          <cell r="A1234">
            <v>1232</v>
          </cell>
          <cell r="B1234" t="str">
            <v xml:space="preserve">        동관용접</v>
          </cell>
          <cell r="C1234" t="str">
            <v>D32</v>
          </cell>
          <cell r="D1234" t="str">
            <v>개소</v>
          </cell>
          <cell r="E1234">
            <v>6</v>
          </cell>
          <cell r="F1234">
            <v>3960</v>
          </cell>
          <cell r="G1234">
            <v>23760</v>
          </cell>
          <cell r="H1234">
            <v>420</v>
          </cell>
          <cell r="I1234">
            <v>2520</v>
          </cell>
          <cell r="J1234">
            <v>3540</v>
          </cell>
          <cell r="K1234">
            <v>21240</v>
          </cell>
          <cell r="L1234">
            <v>0</v>
          </cell>
        </row>
        <row r="1235">
          <cell r="A1235">
            <v>1233</v>
          </cell>
          <cell r="B1235" t="str">
            <v xml:space="preserve">        동관용접</v>
          </cell>
          <cell r="C1235" t="str">
            <v>D40</v>
          </cell>
          <cell r="D1235" t="str">
            <v>개소</v>
          </cell>
          <cell r="E1235">
            <v>15</v>
          </cell>
          <cell r="F1235">
            <v>4430</v>
          </cell>
          <cell r="G1235">
            <v>66450</v>
          </cell>
          <cell r="H1235">
            <v>530</v>
          </cell>
          <cell r="I1235">
            <v>7950</v>
          </cell>
          <cell r="J1235">
            <v>3900</v>
          </cell>
          <cell r="K1235">
            <v>58500</v>
          </cell>
          <cell r="L1235">
            <v>0</v>
          </cell>
        </row>
        <row r="1236">
          <cell r="A1236">
            <v>1234</v>
          </cell>
          <cell r="B1236" t="str">
            <v xml:space="preserve">        철동게이트밸브(10KG)</v>
          </cell>
          <cell r="C1236" t="str">
            <v>D40</v>
          </cell>
          <cell r="D1236" t="str">
            <v>EA</v>
          </cell>
          <cell r="E1236">
            <v>1</v>
          </cell>
          <cell r="F1236">
            <v>16170</v>
          </cell>
          <cell r="G1236">
            <v>16170</v>
          </cell>
          <cell r="H1236">
            <v>16170</v>
          </cell>
          <cell r="I1236">
            <v>16170</v>
          </cell>
          <cell r="J1236">
            <v>0</v>
          </cell>
          <cell r="L1236">
            <v>0</v>
          </cell>
        </row>
        <row r="1237">
          <cell r="A1237">
            <v>1235</v>
          </cell>
          <cell r="B1237" t="str">
            <v xml:space="preserve">        볼밸브(황동) (10KG)</v>
          </cell>
          <cell r="C1237" t="str">
            <v>D25</v>
          </cell>
          <cell r="D1237" t="str">
            <v>EA</v>
          </cell>
          <cell r="E1237">
            <v>2</v>
          </cell>
          <cell r="F1237">
            <v>3640</v>
          </cell>
          <cell r="G1237">
            <v>7280</v>
          </cell>
          <cell r="H1237">
            <v>3640</v>
          </cell>
          <cell r="I1237">
            <v>7280</v>
          </cell>
          <cell r="J1237">
            <v>0</v>
          </cell>
          <cell r="L1237">
            <v>0</v>
          </cell>
        </row>
        <row r="1238">
          <cell r="A1238">
            <v>1236</v>
          </cell>
          <cell r="B1238" t="str">
            <v xml:space="preserve">        자동공기변설치(동관)</v>
          </cell>
          <cell r="C1238" t="str">
            <v>D15(물용)</v>
          </cell>
          <cell r="D1238" t="str">
            <v>개소</v>
          </cell>
          <cell r="E1238">
            <v>1</v>
          </cell>
          <cell r="F1238">
            <v>61980</v>
          </cell>
          <cell r="G1238">
            <v>61980</v>
          </cell>
          <cell r="H1238">
            <v>31020</v>
          </cell>
          <cell r="I1238">
            <v>31020</v>
          </cell>
          <cell r="J1238">
            <v>30960</v>
          </cell>
          <cell r="K1238">
            <v>30960</v>
          </cell>
          <cell r="L1238">
            <v>0</v>
          </cell>
        </row>
        <row r="1239">
          <cell r="A1239">
            <v>1237</v>
          </cell>
          <cell r="B1239" t="str">
            <v xml:space="preserve">        파이프스리브(지수판)</v>
          </cell>
          <cell r="C1239" t="str">
            <v>D40</v>
          </cell>
          <cell r="D1239" t="str">
            <v>개소</v>
          </cell>
          <cell r="E1239">
            <v>1</v>
          </cell>
          <cell r="F1239">
            <v>3310</v>
          </cell>
          <cell r="G1239">
            <v>3310</v>
          </cell>
          <cell r="H1239">
            <v>2020</v>
          </cell>
          <cell r="I1239">
            <v>2020</v>
          </cell>
          <cell r="J1239">
            <v>1290</v>
          </cell>
          <cell r="K1239">
            <v>1290</v>
          </cell>
          <cell r="L1239">
            <v>0</v>
          </cell>
        </row>
        <row r="1240">
          <cell r="A1240">
            <v>1238</v>
          </cell>
          <cell r="B1240" t="str">
            <v xml:space="preserve">        절연행가</v>
          </cell>
          <cell r="C1240" t="str">
            <v>D15</v>
          </cell>
          <cell r="D1240" t="str">
            <v>개소</v>
          </cell>
          <cell r="E1240">
            <v>24</v>
          </cell>
          <cell r="F1240">
            <v>560</v>
          </cell>
          <cell r="G1240">
            <v>13440</v>
          </cell>
          <cell r="H1240">
            <v>560</v>
          </cell>
          <cell r="I1240">
            <v>13440</v>
          </cell>
          <cell r="J1240">
            <v>0</v>
          </cell>
          <cell r="L1240">
            <v>0</v>
          </cell>
        </row>
        <row r="1241">
          <cell r="A1241">
            <v>1239</v>
          </cell>
          <cell r="B1241" t="str">
            <v xml:space="preserve">        절연행가</v>
          </cell>
          <cell r="C1241" t="str">
            <v>D20</v>
          </cell>
          <cell r="D1241" t="str">
            <v>개소</v>
          </cell>
          <cell r="E1241">
            <v>20</v>
          </cell>
          <cell r="F1241">
            <v>590</v>
          </cell>
          <cell r="G1241">
            <v>11800</v>
          </cell>
          <cell r="H1241">
            <v>590</v>
          </cell>
          <cell r="I1241">
            <v>11800</v>
          </cell>
          <cell r="J1241">
            <v>0</v>
          </cell>
          <cell r="L1241">
            <v>0</v>
          </cell>
        </row>
        <row r="1242">
          <cell r="A1242">
            <v>1240</v>
          </cell>
          <cell r="B1242" t="str">
            <v xml:space="preserve">        절연행가</v>
          </cell>
          <cell r="C1242" t="str">
            <v>D25</v>
          </cell>
          <cell r="D1242" t="str">
            <v>개소</v>
          </cell>
          <cell r="E1242">
            <v>5</v>
          </cell>
          <cell r="F1242">
            <v>630</v>
          </cell>
          <cell r="G1242">
            <v>3150</v>
          </cell>
          <cell r="H1242">
            <v>630</v>
          </cell>
          <cell r="I1242">
            <v>3150</v>
          </cell>
          <cell r="J1242">
            <v>0</v>
          </cell>
          <cell r="L1242">
            <v>0</v>
          </cell>
        </row>
        <row r="1243">
          <cell r="A1243">
            <v>1241</v>
          </cell>
          <cell r="B1243" t="str">
            <v xml:space="preserve">        절연행가</v>
          </cell>
          <cell r="C1243" t="str">
            <v>D32</v>
          </cell>
          <cell r="D1243" t="str">
            <v>개소</v>
          </cell>
          <cell r="E1243">
            <v>2</v>
          </cell>
          <cell r="F1243">
            <v>660</v>
          </cell>
          <cell r="G1243">
            <v>1320</v>
          </cell>
          <cell r="H1243">
            <v>660</v>
          </cell>
          <cell r="I1243">
            <v>1320</v>
          </cell>
          <cell r="J1243">
            <v>0</v>
          </cell>
          <cell r="L1243">
            <v>0</v>
          </cell>
        </row>
        <row r="1244">
          <cell r="A1244">
            <v>1242</v>
          </cell>
          <cell r="B1244" t="str">
            <v xml:space="preserve">        절연행가</v>
          </cell>
          <cell r="C1244" t="str">
            <v>D40</v>
          </cell>
          <cell r="D1244" t="str">
            <v>개소</v>
          </cell>
          <cell r="E1244">
            <v>4</v>
          </cell>
          <cell r="F1244">
            <v>710</v>
          </cell>
          <cell r="G1244">
            <v>2840</v>
          </cell>
          <cell r="H1244">
            <v>710</v>
          </cell>
          <cell r="I1244">
            <v>2840</v>
          </cell>
          <cell r="J1244">
            <v>0</v>
          </cell>
          <cell r="L1244">
            <v>0</v>
          </cell>
        </row>
        <row r="1245">
          <cell r="A1245">
            <v>1243</v>
          </cell>
          <cell r="B1245" t="str">
            <v xml:space="preserve">        축열식 전기온수기</v>
          </cell>
          <cell r="C1245" t="str">
            <v>210LIT 3KW/H</v>
          </cell>
          <cell r="D1245" t="str">
            <v>대</v>
          </cell>
          <cell r="E1245">
            <v>1</v>
          </cell>
          <cell r="F1245">
            <v>840000</v>
          </cell>
          <cell r="G1245">
            <v>840000</v>
          </cell>
          <cell r="H1245">
            <v>840000</v>
          </cell>
          <cell r="I1245">
            <v>840000</v>
          </cell>
          <cell r="J1245">
            <v>0</v>
          </cell>
          <cell r="L1245">
            <v>0</v>
          </cell>
        </row>
        <row r="1246">
          <cell r="A1246">
            <v>1244</v>
          </cell>
          <cell r="B1246" t="str">
            <v xml:space="preserve">        노무비</v>
          </cell>
          <cell r="C1246" t="str">
            <v>배관공</v>
          </cell>
          <cell r="D1246" t="str">
            <v>인</v>
          </cell>
          <cell r="E1246">
            <v>4</v>
          </cell>
          <cell r="F1246">
            <v>40140</v>
          </cell>
          <cell r="G1246">
            <v>160560</v>
          </cell>
          <cell r="H1246">
            <v>0</v>
          </cell>
          <cell r="J1246">
            <v>40140</v>
          </cell>
          <cell r="K1246">
            <v>160560</v>
          </cell>
          <cell r="L1246">
            <v>0</v>
          </cell>
        </row>
        <row r="1247">
          <cell r="A1247">
            <v>1245</v>
          </cell>
          <cell r="B1247" t="str">
            <v xml:space="preserve">        노무비</v>
          </cell>
          <cell r="C1247" t="str">
            <v>보통인부</v>
          </cell>
          <cell r="D1247" t="str">
            <v>인</v>
          </cell>
          <cell r="E1247">
            <v>4</v>
          </cell>
          <cell r="F1247">
            <v>27990</v>
          </cell>
          <cell r="G1247">
            <v>111960</v>
          </cell>
          <cell r="H1247">
            <v>0</v>
          </cell>
          <cell r="J1247">
            <v>27990</v>
          </cell>
          <cell r="K1247">
            <v>111960</v>
          </cell>
          <cell r="L1247">
            <v>0</v>
          </cell>
        </row>
        <row r="1248">
          <cell r="A1248">
            <v>1246</v>
          </cell>
          <cell r="B1248" t="str">
            <v xml:space="preserve">        공구손료</v>
          </cell>
          <cell r="C1248" t="str">
            <v>노무비의 3%</v>
          </cell>
          <cell r="D1248" t="str">
            <v>식</v>
          </cell>
          <cell r="E1248">
            <v>1</v>
          </cell>
          <cell r="F1248">
            <v>8170</v>
          </cell>
          <cell r="G1248">
            <v>8170</v>
          </cell>
          <cell r="H1248">
            <v>8170</v>
          </cell>
          <cell r="I1248">
            <v>8170</v>
          </cell>
          <cell r="J1248">
            <v>0</v>
          </cell>
          <cell r="L1248">
            <v>0</v>
          </cell>
        </row>
        <row r="1249">
          <cell r="A1249">
            <v>1247</v>
          </cell>
          <cell r="B1249" t="str">
            <v xml:space="preserve">      3. 오배수배관공사</v>
          </cell>
          <cell r="G1249">
            <v>6500078</v>
          </cell>
          <cell r="H1249">
            <v>0</v>
          </cell>
          <cell r="I1249">
            <v>2012741</v>
          </cell>
          <cell r="J1249">
            <v>0</v>
          </cell>
          <cell r="K1249">
            <v>4487337</v>
          </cell>
          <cell r="L1249">
            <v>0</v>
          </cell>
        </row>
        <row r="1250">
          <cell r="A1250">
            <v>1248</v>
          </cell>
          <cell r="B1250" t="str">
            <v xml:space="preserve">        백관(SPP)</v>
          </cell>
          <cell r="C1250" t="str">
            <v>D32</v>
          </cell>
          <cell r="D1250" t="str">
            <v>M</v>
          </cell>
          <cell r="E1250">
            <v>2</v>
          </cell>
          <cell r="F1250">
            <v>1790</v>
          </cell>
          <cell r="G1250">
            <v>3580</v>
          </cell>
          <cell r="H1250">
            <v>1790</v>
          </cell>
          <cell r="I1250">
            <v>3580</v>
          </cell>
          <cell r="J1250">
            <v>0</v>
          </cell>
          <cell r="L1250">
            <v>0</v>
          </cell>
        </row>
        <row r="1251">
          <cell r="A1251">
            <v>1249</v>
          </cell>
          <cell r="B1251" t="str">
            <v xml:space="preserve">        백관(SPP)</v>
          </cell>
          <cell r="C1251" t="str">
            <v>D40</v>
          </cell>
          <cell r="D1251" t="str">
            <v>M</v>
          </cell>
          <cell r="E1251">
            <v>1</v>
          </cell>
          <cell r="F1251">
            <v>2050</v>
          </cell>
          <cell r="G1251">
            <v>2050</v>
          </cell>
          <cell r="H1251">
            <v>2050</v>
          </cell>
          <cell r="I1251">
            <v>2050</v>
          </cell>
          <cell r="J1251">
            <v>0</v>
          </cell>
          <cell r="L1251">
            <v>0</v>
          </cell>
        </row>
        <row r="1252">
          <cell r="A1252">
            <v>1250</v>
          </cell>
          <cell r="B1252" t="str">
            <v xml:space="preserve">        백관(SPP)</v>
          </cell>
          <cell r="C1252" t="str">
            <v>D50</v>
          </cell>
          <cell r="D1252" t="str">
            <v>M</v>
          </cell>
          <cell r="E1252">
            <v>21</v>
          </cell>
          <cell r="F1252">
            <v>2820</v>
          </cell>
          <cell r="G1252">
            <v>59220</v>
          </cell>
          <cell r="H1252">
            <v>2820</v>
          </cell>
          <cell r="I1252">
            <v>59220</v>
          </cell>
          <cell r="J1252">
            <v>0</v>
          </cell>
          <cell r="L1252">
            <v>0</v>
          </cell>
        </row>
        <row r="1253">
          <cell r="A1253">
            <v>1251</v>
          </cell>
          <cell r="B1253" t="str">
            <v xml:space="preserve">        잡재료비</v>
          </cell>
          <cell r="C1253" t="str">
            <v>관의 5%</v>
          </cell>
          <cell r="D1253" t="str">
            <v>식</v>
          </cell>
          <cell r="E1253">
            <v>1</v>
          </cell>
          <cell r="F1253">
            <v>3240</v>
          </cell>
          <cell r="G1253">
            <v>3240</v>
          </cell>
          <cell r="H1253">
            <v>3240</v>
          </cell>
          <cell r="I1253">
            <v>3240</v>
          </cell>
          <cell r="J1253">
            <v>0</v>
          </cell>
          <cell r="L1253">
            <v>0</v>
          </cell>
        </row>
        <row r="1254">
          <cell r="A1254">
            <v>1252</v>
          </cell>
          <cell r="B1254" t="str">
            <v xml:space="preserve">        주철직관(NO-HUB)</v>
          </cell>
          <cell r="C1254" t="str">
            <v>D50*1500L</v>
          </cell>
          <cell r="D1254" t="str">
            <v>본</v>
          </cell>
          <cell r="E1254">
            <v>13</v>
          </cell>
          <cell r="F1254">
            <v>8400</v>
          </cell>
          <cell r="G1254">
            <v>109200</v>
          </cell>
          <cell r="H1254">
            <v>8400</v>
          </cell>
          <cell r="I1254">
            <v>109200</v>
          </cell>
          <cell r="J1254">
            <v>0</v>
          </cell>
          <cell r="L1254">
            <v>0</v>
          </cell>
        </row>
        <row r="1255">
          <cell r="A1255">
            <v>1253</v>
          </cell>
          <cell r="B1255" t="str">
            <v xml:space="preserve">        주철직관(NO-HUB)</v>
          </cell>
          <cell r="C1255" t="str">
            <v>D75*1500L</v>
          </cell>
          <cell r="D1255" t="str">
            <v>본</v>
          </cell>
          <cell r="E1255">
            <v>4</v>
          </cell>
          <cell r="F1255">
            <v>11250</v>
          </cell>
          <cell r="G1255">
            <v>45000</v>
          </cell>
          <cell r="H1255">
            <v>11250</v>
          </cell>
          <cell r="I1255">
            <v>45000</v>
          </cell>
          <cell r="J1255">
            <v>0</v>
          </cell>
          <cell r="L1255">
            <v>0</v>
          </cell>
        </row>
        <row r="1256">
          <cell r="A1256">
            <v>1254</v>
          </cell>
          <cell r="B1256" t="str">
            <v xml:space="preserve">        주철직관(NO-HUB)</v>
          </cell>
          <cell r="C1256" t="str">
            <v>D100*1500L</v>
          </cell>
          <cell r="D1256" t="str">
            <v>본</v>
          </cell>
          <cell r="E1256">
            <v>9</v>
          </cell>
          <cell r="F1256">
            <v>16210</v>
          </cell>
          <cell r="G1256">
            <v>145890</v>
          </cell>
          <cell r="H1256">
            <v>16210</v>
          </cell>
          <cell r="I1256">
            <v>145890</v>
          </cell>
          <cell r="J1256">
            <v>0</v>
          </cell>
          <cell r="L1256">
            <v>0</v>
          </cell>
        </row>
        <row r="1257">
          <cell r="A1257">
            <v>1255</v>
          </cell>
          <cell r="B1257" t="str">
            <v xml:space="preserve">        주철직관(NO-HUB)</v>
          </cell>
          <cell r="C1257" t="str">
            <v>D100*3000L</v>
          </cell>
          <cell r="D1257" t="str">
            <v>본</v>
          </cell>
          <cell r="E1257">
            <v>7</v>
          </cell>
          <cell r="F1257">
            <v>33850</v>
          </cell>
          <cell r="G1257">
            <v>236950</v>
          </cell>
          <cell r="H1257">
            <v>33850</v>
          </cell>
          <cell r="I1257">
            <v>236950</v>
          </cell>
          <cell r="J1257">
            <v>0</v>
          </cell>
          <cell r="L1257">
            <v>0</v>
          </cell>
        </row>
        <row r="1258">
          <cell r="A1258">
            <v>1256</v>
          </cell>
          <cell r="B1258" t="str">
            <v xml:space="preserve">        주철직관(NO-HUB)</v>
          </cell>
          <cell r="C1258" t="str">
            <v>D125*1500L</v>
          </cell>
          <cell r="D1258" t="str">
            <v>본</v>
          </cell>
          <cell r="E1258">
            <v>2</v>
          </cell>
          <cell r="F1258">
            <v>20240</v>
          </cell>
          <cell r="G1258">
            <v>40480</v>
          </cell>
          <cell r="H1258">
            <v>20240</v>
          </cell>
          <cell r="I1258">
            <v>40480</v>
          </cell>
          <cell r="J1258">
            <v>0</v>
          </cell>
          <cell r="L1258">
            <v>0</v>
          </cell>
        </row>
        <row r="1259">
          <cell r="A1259">
            <v>1257</v>
          </cell>
          <cell r="B1259" t="str">
            <v xml:space="preserve">        주철직관(NO-HUB)</v>
          </cell>
          <cell r="C1259" t="str">
            <v>D125*3000L</v>
          </cell>
          <cell r="D1259" t="str">
            <v>본</v>
          </cell>
          <cell r="E1259">
            <v>2</v>
          </cell>
          <cell r="F1259">
            <v>42330</v>
          </cell>
          <cell r="G1259">
            <v>84660</v>
          </cell>
          <cell r="H1259">
            <v>42330</v>
          </cell>
          <cell r="I1259">
            <v>84660</v>
          </cell>
          <cell r="J1259">
            <v>0</v>
          </cell>
          <cell r="L1259">
            <v>0</v>
          </cell>
        </row>
        <row r="1260">
          <cell r="A1260">
            <v>1258</v>
          </cell>
          <cell r="B1260" t="str">
            <v xml:space="preserve">        백엘보(나사)</v>
          </cell>
          <cell r="C1260" t="str">
            <v>D32</v>
          </cell>
          <cell r="D1260" t="str">
            <v>EA</v>
          </cell>
          <cell r="E1260">
            <v>4</v>
          </cell>
          <cell r="F1260">
            <v>730</v>
          </cell>
          <cell r="G1260">
            <v>2920</v>
          </cell>
          <cell r="H1260">
            <v>730</v>
          </cell>
          <cell r="I1260">
            <v>2920</v>
          </cell>
          <cell r="J1260">
            <v>0</v>
          </cell>
          <cell r="L1260">
            <v>0</v>
          </cell>
        </row>
        <row r="1261">
          <cell r="A1261">
            <v>1259</v>
          </cell>
          <cell r="B1261" t="str">
            <v xml:space="preserve">        백엘보(나사)</v>
          </cell>
          <cell r="C1261" t="str">
            <v>D40</v>
          </cell>
          <cell r="D1261" t="str">
            <v>EA</v>
          </cell>
          <cell r="E1261">
            <v>3</v>
          </cell>
          <cell r="F1261">
            <v>870</v>
          </cell>
          <cell r="G1261">
            <v>2610</v>
          </cell>
          <cell r="H1261">
            <v>870</v>
          </cell>
          <cell r="I1261">
            <v>2610</v>
          </cell>
          <cell r="J1261">
            <v>0</v>
          </cell>
          <cell r="L1261">
            <v>0</v>
          </cell>
        </row>
        <row r="1262">
          <cell r="A1262">
            <v>1260</v>
          </cell>
          <cell r="B1262" t="str">
            <v xml:space="preserve">        백엘보(나사)</v>
          </cell>
          <cell r="C1262" t="str">
            <v>D50</v>
          </cell>
          <cell r="D1262" t="str">
            <v>EA</v>
          </cell>
          <cell r="E1262">
            <v>10</v>
          </cell>
          <cell r="F1262">
            <v>1370</v>
          </cell>
          <cell r="G1262">
            <v>13700</v>
          </cell>
          <cell r="H1262">
            <v>1370</v>
          </cell>
          <cell r="I1262">
            <v>13700</v>
          </cell>
          <cell r="J1262">
            <v>0</v>
          </cell>
          <cell r="L1262">
            <v>0</v>
          </cell>
        </row>
        <row r="1263">
          <cell r="A1263">
            <v>1261</v>
          </cell>
          <cell r="B1263" t="str">
            <v xml:space="preserve">        백티이(나사)</v>
          </cell>
          <cell r="C1263" t="str">
            <v>D50</v>
          </cell>
          <cell r="D1263" t="str">
            <v>EA</v>
          </cell>
          <cell r="E1263">
            <v>4</v>
          </cell>
          <cell r="F1263">
            <v>1790</v>
          </cell>
          <cell r="G1263">
            <v>7160</v>
          </cell>
          <cell r="H1263">
            <v>1790</v>
          </cell>
          <cell r="I1263">
            <v>7160</v>
          </cell>
          <cell r="J1263">
            <v>0</v>
          </cell>
          <cell r="L1263">
            <v>0</v>
          </cell>
        </row>
        <row r="1264">
          <cell r="A1264">
            <v>1262</v>
          </cell>
          <cell r="B1264" t="str">
            <v xml:space="preserve">        백레듀샤(나사)</v>
          </cell>
          <cell r="C1264" t="str">
            <v>D50</v>
          </cell>
          <cell r="D1264" t="str">
            <v>EA</v>
          </cell>
          <cell r="E1264">
            <v>7</v>
          </cell>
          <cell r="F1264">
            <v>1080</v>
          </cell>
          <cell r="G1264">
            <v>7560</v>
          </cell>
          <cell r="H1264">
            <v>1080</v>
          </cell>
          <cell r="I1264">
            <v>7560</v>
          </cell>
          <cell r="J1264">
            <v>0</v>
          </cell>
          <cell r="L1264">
            <v>0</v>
          </cell>
        </row>
        <row r="1265">
          <cell r="A1265">
            <v>1263</v>
          </cell>
          <cell r="B1265" t="str">
            <v xml:space="preserve">        백니플(나사)</v>
          </cell>
          <cell r="C1265" t="str">
            <v>D50</v>
          </cell>
          <cell r="D1265" t="str">
            <v>EA</v>
          </cell>
          <cell r="E1265">
            <v>4</v>
          </cell>
          <cell r="F1265">
            <v>990</v>
          </cell>
          <cell r="G1265">
            <v>3960</v>
          </cell>
          <cell r="H1265">
            <v>990</v>
          </cell>
          <cell r="I1265">
            <v>3960</v>
          </cell>
          <cell r="J1265">
            <v>0</v>
          </cell>
          <cell r="L1265">
            <v>0</v>
          </cell>
        </row>
        <row r="1266">
          <cell r="A1266">
            <v>1264</v>
          </cell>
          <cell r="B1266" t="str">
            <v xml:space="preserve">        백유니온(나사)</v>
          </cell>
          <cell r="C1266" t="str">
            <v>D50</v>
          </cell>
          <cell r="D1266" t="str">
            <v>EA</v>
          </cell>
          <cell r="E1266">
            <v>2</v>
          </cell>
          <cell r="F1266">
            <v>3340</v>
          </cell>
          <cell r="G1266">
            <v>6680</v>
          </cell>
          <cell r="H1266">
            <v>3340</v>
          </cell>
          <cell r="I1266">
            <v>6680</v>
          </cell>
          <cell r="J1266">
            <v>0</v>
          </cell>
          <cell r="L1266">
            <v>0</v>
          </cell>
        </row>
        <row r="1267">
          <cell r="A1267">
            <v>1265</v>
          </cell>
          <cell r="B1267" t="str">
            <v xml:space="preserve">        주철90。 곡관(NO-HUB)</v>
          </cell>
          <cell r="C1267" t="str">
            <v>D50</v>
          </cell>
          <cell r="D1267" t="str">
            <v>EA</v>
          </cell>
          <cell r="E1267">
            <v>8</v>
          </cell>
          <cell r="F1267">
            <v>1340</v>
          </cell>
          <cell r="G1267">
            <v>10720</v>
          </cell>
          <cell r="H1267">
            <v>1340</v>
          </cell>
          <cell r="I1267">
            <v>10720</v>
          </cell>
          <cell r="J1267">
            <v>0</v>
          </cell>
          <cell r="L1267">
            <v>0</v>
          </cell>
        </row>
        <row r="1268">
          <cell r="A1268">
            <v>1266</v>
          </cell>
          <cell r="B1268" t="str">
            <v xml:space="preserve">        주철90。 곡관(NO-HUB)</v>
          </cell>
          <cell r="C1268" t="str">
            <v>D75</v>
          </cell>
          <cell r="D1268" t="str">
            <v>EA</v>
          </cell>
          <cell r="E1268">
            <v>1</v>
          </cell>
          <cell r="F1268">
            <v>2260</v>
          </cell>
          <cell r="G1268">
            <v>2260</v>
          </cell>
          <cell r="H1268">
            <v>2260</v>
          </cell>
          <cell r="I1268">
            <v>2260</v>
          </cell>
          <cell r="J1268">
            <v>0</v>
          </cell>
          <cell r="L1268">
            <v>0</v>
          </cell>
        </row>
        <row r="1269">
          <cell r="A1269">
            <v>1267</v>
          </cell>
          <cell r="B1269" t="str">
            <v xml:space="preserve">        주철90。 곡관(NO-HUB)</v>
          </cell>
          <cell r="C1269" t="str">
            <v>D100</v>
          </cell>
          <cell r="D1269" t="str">
            <v>EA</v>
          </cell>
          <cell r="E1269">
            <v>11</v>
          </cell>
          <cell r="F1269">
            <v>3690</v>
          </cell>
          <cell r="G1269">
            <v>40590</v>
          </cell>
          <cell r="H1269">
            <v>3690</v>
          </cell>
          <cell r="I1269">
            <v>40590</v>
          </cell>
          <cell r="J1269">
            <v>0</v>
          </cell>
          <cell r="L1269">
            <v>0</v>
          </cell>
        </row>
        <row r="1270">
          <cell r="A1270">
            <v>1268</v>
          </cell>
          <cell r="B1270" t="str">
            <v xml:space="preserve">        주철45。 곡관(NO-HUB)</v>
          </cell>
          <cell r="C1270" t="str">
            <v>D50</v>
          </cell>
          <cell r="D1270" t="str">
            <v>EA</v>
          </cell>
          <cell r="E1270">
            <v>6</v>
          </cell>
          <cell r="F1270">
            <v>670</v>
          </cell>
          <cell r="G1270">
            <v>4020</v>
          </cell>
          <cell r="H1270">
            <v>670</v>
          </cell>
          <cell r="I1270">
            <v>4020</v>
          </cell>
          <cell r="J1270">
            <v>0</v>
          </cell>
          <cell r="L1270">
            <v>0</v>
          </cell>
        </row>
        <row r="1271">
          <cell r="A1271">
            <v>1269</v>
          </cell>
          <cell r="B1271" t="str">
            <v xml:space="preserve">        주철45。 곡관(NO-HUB)</v>
          </cell>
          <cell r="C1271" t="str">
            <v>D75</v>
          </cell>
          <cell r="D1271" t="str">
            <v>EA</v>
          </cell>
          <cell r="E1271">
            <v>1</v>
          </cell>
          <cell r="F1271">
            <v>1090</v>
          </cell>
          <cell r="G1271">
            <v>1090</v>
          </cell>
          <cell r="H1271">
            <v>1090</v>
          </cell>
          <cell r="I1271">
            <v>1090</v>
          </cell>
          <cell r="J1271">
            <v>0</v>
          </cell>
          <cell r="L1271">
            <v>0</v>
          </cell>
        </row>
        <row r="1272">
          <cell r="A1272">
            <v>1270</v>
          </cell>
          <cell r="B1272" t="str">
            <v xml:space="preserve">        주철45。 곡관(NO-HUB)</v>
          </cell>
          <cell r="C1272" t="str">
            <v>D100</v>
          </cell>
          <cell r="D1272" t="str">
            <v>EA</v>
          </cell>
          <cell r="E1272">
            <v>9</v>
          </cell>
          <cell r="F1272">
            <v>1680</v>
          </cell>
          <cell r="G1272">
            <v>15120</v>
          </cell>
          <cell r="H1272">
            <v>1680</v>
          </cell>
          <cell r="I1272">
            <v>15120</v>
          </cell>
          <cell r="J1272">
            <v>0</v>
          </cell>
          <cell r="L1272">
            <v>0</v>
          </cell>
        </row>
        <row r="1273">
          <cell r="A1273">
            <v>1271</v>
          </cell>
          <cell r="B1273" t="str">
            <v xml:space="preserve">        주철45。 곡관(NO-HUB)</v>
          </cell>
          <cell r="C1273" t="str">
            <v>D125</v>
          </cell>
          <cell r="D1273" t="str">
            <v>EA</v>
          </cell>
          <cell r="E1273">
            <v>1</v>
          </cell>
          <cell r="F1273">
            <v>2940</v>
          </cell>
          <cell r="G1273">
            <v>2940</v>
          </cell>
          <cell r="H1273">
            <v>2940</v>
          </cell>
          <cell r="I1273">
            <v>2940</v>
          </cell>
          <cell r="J1273">
            <v>0</v>
          </cell>
          <cell r="L1273">
            <v>0</v>
          </cell>
        </row>
        <row r="1274">
          <cell r="A1274">
            <v>1272</v>
          </cell>
          <cell r="B1274" t="str">
            <v xml:space="preserve">        주철Y관(NO-HUB)</v>
          </cell>
          <cell r="C1274" t="str">
            <v>D50*50</v>
          </cell>
          <cell r="D1274" t="str">
            <v>EA</v>
          </cell>
          <cell r="E1274">
            <v>3</v>
          </cell>
          <cell r="F1274">
            <v>1000</v>
          </cell>
          <cell r="G1274">
            <v>3000</v>
          </cell>
          <cell r="H1274">
            <v>1000</v>
          </cell>
          <cell r="I1274">
            <v>3000</v>
          </cell>
          <cell r="J1274">
            <v>0</v>
          </cell>
          <cell r="L1274">
            <v>0</v>
          </cell>
        </row>
        <row r="1275">
          <cell r="A1275">
            <v>1273</v>
          </cell>
          <cell r="B1275" t="str">
            <v xml:space="preserve">        주철Y관(NO-HUB)</v>
          </cell>
          <cell r="C1275" t="str">
            <v>D100*100</v>
          </cell>
          <cell r="D1275" t="str">
            <v>EA</v>
          </cell>
          <cell r="E1275">
            <v>9</v>
          </cell>
          <cell r="F1275">
            <v>3690</v>
          </cell>
          <cell r="G1275">
            <v>33210</v>
          </cell>
          <cell r="H1275">
            <v>3690</v>
          </cell>
          <cell r="I1275">
            <v>33210</v>
          </cell>
          <cell r="J1275">
            <v>0</v>
          </cell>
          <cell r="L1275">
            <v>0</v>
          </cell>
        </row>
        <row r="1276">
          <cell r="A1276">
            <v>1274</v>
          </cell>
          <cell r="B1276" t="str">
            <v xml:space="preserve">        주철Y관(NO-HUB)</v>
          </cell>
          <cell r="C1276" t="str">
            <v>D100*50</v>
          </cell>
          <cell r="D1276" t="str">
            <v>EA</v>
          </cell>
          <cell r="E1276">
            <v>4</v>
          </cell>
          <cell r="F1276">
            <v>2260</v>
          </cell>
          <cell r="G1276">
            <v>9040</v>
          </cell>
          <cell r="H1276">
            <v>2260</v>
          </cell>
          <cell r="I1276">
            <v>9040</v>
          </cell>
          <cell r="J1276">
            <v>0</v>
          </cell>
          <cell r="L1276">
            <v>0</v>
          </cell>
        </row>
        <row r="1277">
          <cell r="A1277">
            <v>1275</v>
          </cell>
          <cell r="B1277" t="str">
            <v xml:space="preserve">        주철Y관(NO-HUB)</v>
          </cell>
          <cell r="C1277" t="str">
            <v>D100*75</v>
          </cell>
          <cell r="D1277" t="str">
            <v>EA</v>
          </cell>
          <cell r="E1277">
            <v>3</v>
          </cell>
          <cell r="F1277">
            <v>2600</v>
          </cell>
          <cell r="G1277">
            <v>7800</v>
          </cell>
          <cell r="H1277">
            <v>2600</v>
          </cell>
          <cell r="I1277">
            <v>7800</v>
          </cell>
          <cell r="J1277">
            <v>0</v>
          </cell>
          <cell r="L1277">
            <v>0</v>
          </cell>
        </row>
        <row r="1278">
          <cell r="A1278">
            <v>1276</v>
          </cell>
          <cell r="B1278" t="str">
            <v xml:space="preserve">        주철Y관(NO-HUB)</v>
          </cell>
          <cell r="C1278" t="str">
            <v>D125*100</v>
          </cell>
          <cell r="D1278" t="str">
            <v>EA</v>
          </cell>
          <cell r="E1278">
            <v>5</v>
          </cell>
          <cell r="F1278">
            <v>5880</v>
          </cell>
          <cell r="G1278">
            <v>29400</v>
          </cell>
          <cell r="H1278">
            <v>5880</v>
          </cell>
          <cell r="I1278">
            <v>29400</v>
          </cell>
          <cell r="J1278">
            <v>0</v>
          </cell>
          <cell r="L1278">
            <v>0</v>
          </cell>
        </row>
        <row r="1279">
          <cell r="A1279">
            <v>1277</v>
          </cell>
          <cell r="B1279" t="str">
            <v xml:space="preserve">        주철Y관(NO-HUB)</v>
          </cell>
          <cell r="C1279" t="str">
            <v>D125*50</v>
          </cell>
          <cell r="D1279" t="str">
            <v>EA</v>
          </cell>
          <cell r="E1279">
            <v>1</v>
          </cell>
          <cell r="F1279">
            <v>3780</v>
          </cell>
          <cell r="G1279">
            <v>3780</v>
          </cell>
          <cell r="H1279">
            <v>3780</v>
          </cell>
          <cell r="I1279">
            <v>3780</v>
          </cell>
          <cell r="J1279">
            <v>0</v>
          </cell>
          <cell r="L1279">
            <v>0</v>
          </cell>
        </row>
        <row r="1280">
          <cell r="A1280">
            <v>1278</v>
          </cell>
          <cell r="B1280" t="str">
            <v xml:space="preserve">        주철배수T관(NO-HUB)</v>
          </cell>
          <cell r="C1280" t="str">
            <v>D100*50</v>
          </cell>
          <cell r="D1280" t="str">
            <v>EA</v>
          </cell>
          <cell r="E1280">
            <v>2</v>
          </cell>
          <cell r="F1280">
            <v>2260</v>
          </cell>
          <cell r="G1280">
            <v>4520</v>
          </cell>
          <cell r="H1280">
            <v>2260</v>
          </cell>
          <cell r="I1280">
            <v>4520</v>
          </cell>
          <cell r="J1280">
            <v>0</v>
          </cell>
          <cell r="L1280">
            <v>0</v>
          </cell>
        </row>
        <row r="1281">
          <cell r="A1281">
            <v>1279</v>
          </cell>
          <cell r="B1281" t="str">
            <v xml:space="preserve">        바닥배수구(F.D)</v>
          </cell>
          <cell r="C1281" t="str">
            <v>D75</v>
          </cell>
          <cell r="D1281" t="str">
            <v>EA</v>
          </cell>
          <cell r="E1281">
            <v>2</v>
          </cell>
          <cell r="F1281">
            <v>10330</v>
          </cell>
          <cell r="G1281">
            <v>20660</v>
          </cell>
          <cell r="H1281">
            <v>10330</v>
          </cell>
          <cell r="I1281">
            <v>20660</v>
          </cell>
          <cell r="J1281">
            <v>0</v>
          </cell>
          <cell r="L1281">
            <v>0</v>
          </cell>
        </row>
        <row r="1282">
          <cell r="A1282">
            <v>1280</v>
          </cell>
          <cell r="B1282" t="str">
            <v xml:space="preserve">        주철P트랩(NO-HUB)</v>
          </cell>
          <cell r="C1282" t="str">
            <v>D75</v>
          </cell>
          <cell r="D1282" t="str">
            <v>EA</v>
          </cell>
          <cell r="E1282">
            <v>2</v>
          </cell>
          <cell r="F1282">
            <v>3610</v>
          </cell>
          <cell r="G1282">
            <v>7220</v>
          </cell>
          <cell r="H1282">
            <v>3610</v>
          </cell>
          <cell r="I1282">
            <v>7220</v>
          </cell>
          <cell r="J1282">
            <v>0</v>
          </cell>
          <cell r="L1282">
            <v>0</v>
          </cell>
        </row>
        <row r="1283">
          <cell r="A1283">
            <v>1281</v>
          </cell>
          <cell r="B1283" t="str">
            <v xml:space="preserve">        주철C.O(NO-HUB)</v>
          </cell>
          <cell r="C1283" t="str">
            <v>D50</v>
          </cell>
          <cell r="D1283" t="str">
            <v>EA</v>
          </cell>
          <cell r="E1283">
            <v>1</v>
          </cell>
          <cell r="F1283">
            <v>750</v>
          </cell>
          <cell r="G1283">
            <v>750</v>
          </cell>
          <cell r="H1283">
            <v>750</v>
          </cell>
          <cell r="I1283">
            <v>750</v>
          </cell>
          <cell r="J1283">
            <v>0</v>
          </cell>
          <cell r="L1283">
            <v>0</v>
          </cell>
        </row>
        <row r="1284">
          <cell r="A1284">
            <v>1282</v>
          </cell>
          <cell r="B1284" t="str">
            <v xml:space="preserve">        주철C.O(NO-HUB)</v>
          </cell>
          <cell r="C1284" t="str">
            <v>D100</v>
          </cell>
          <cell r="D1284" t="str">
            <v>EA</v>
          </cell>
          <cell r="E1284">
            <v>4</v>
          </cell>
          <cell r="F1284">
            <v>1420</v>
          </cell>
          <cell r="G1284">
            <v>5680</v>
          </cell>
          <cell r="H1284">
            <v>1420</v>
          </cell>
          <cell r="I1284">
            <v>5680</v>
          </cell>
          <cell r="J1284">
            <v>0</v>
          </cell>
          <cell r="L1284">
            <v>0</v>
          </cell>
        </row>
        <row r="1285">
          <cell r="A1285">
            <v>1283</v>
          </cell>
          <cell r="B1285" t="str">
            <v xml:space="preserve">        주철C.O(NO-HUB)</v>
          </cell>
          <cell r="C1285" t="str">
            <v>D125</v>
          </cell>
          <cell r="D1285" t="str">
            <v>EA</v>
          </cell>
          <cell r="E1285">
            <v>1</v>
          </cell>
          <cell r="F1285">
            <v>1840</v>
          </cell>
          <cell r="G1285">
            <v>1840</v>
          </cell>
          <cell r="H1285">
            <v>1840</v>
          </cell>
          <cell r="I1285">
            <v>1840</v>
          </cell>
          <cell r="J1285">
            <v>0</v>
          </cell>
          <cell r="L1285">
            <v>0</v>
          </cell>
        </row>
        <row r="1286">
          <cell r="A1286">
            <v>1284</v>
          </cell>
          <cell r="B1286" t="str">
            <v xml:space="preserve">        V.T.W(강관용)</v>
          </cell>
          <cell r="C1286" t="str">
            <v>D50</v>
          </cell>
          <cell r="D1286" t="str">
            <v>EA</v>
          </cell>
          <cell r="E1286">
            <v>1</v>
          </cell>
          <cell r="F1286">
            <v>4620</v>
          </cell>
          <cell r="G1286">
            <v>4620</v>
          </cell>
          <cell r="H1286">
            <v>4620</v>
          </cell>
          <cell r="I1286">
            <v>4620</v>
          </cell>
          <cell r="J1286">
            <v>0</v>
          </cell>
          <cell r="L1286">
            <v>0</v>
          </cell>
        </row>
        <row r="1287">
          <cell r="A1287">
            <v>1285</v>
          </cell>
          <cell r="B1287" t="str">
            <v xml:space="preserve">        연관</v>
          </cell>
          <cell r="C1287" t="str">
            <v>D50*3t</v>
          </cell>
          <cell r="D1287" t="str">
            <v>M</v>
          </cell>
          <cell r="E1287">
            <v>2</v>
          </cell>
          <cell r="F1287">
            <v>3570</v>
          </cell>
          <cell r="G1287">
            <v>7140</v>
          </cell>
          <cell r="H1287">
            <v>3570</v>
          </cell>
          <cell r="I1287">
            <v>7140</v>
          </cell>
          <cell r="J1287">
            <v>0</v>
          </cell>
          <cell r="L1287">
            <v>0</v>
          </cell>
        </row>
        <row r="1288">
          <cell r="A1288">
            <v>1286</v>
          </cell>
          <cell r="B1288" t="str">
            <v xml:space="preserve">        연관</v>
          </cell>
          <cell r="C1288" t="str">
            <v>D75*3t</v>
          </cell>
          <cell r="D1288" t="str">
            <v>M</v>
          </cell>
          <cell r="E1288">
            <v>1</v>
          </cell>
          <cell r="F1288">
            <v>5290</v>
          </cell>
          <cell r="G1288">
            <v>5290</v>
          </cell>
          <cell r="H1288">
            <v>5290</v>
          </cell>
          <cell r="I1288">
            <v>5290</v>
          </cell>
          <cell r="J1288">
            <v>0</v>
          </cell>
          <cell r="L1288">
            <v>0</v>
          </cell>
        </row>
        <row r="1289">
          <cell r="A1289">
            <v>1287</v>
          </cell>
          <cell r="B1289" t="str">
            <v xml:space="preserve">        연관</v>
          </cell>
          <cell r="C1289" t="str">
            <v>D100*3t</v>
          </cell>
          <cell r="D1289" t="str">
            <v>M</v>
          </cell>
          <cell r="E1289">
            <v>6</v>
          </cell>
          <cell r="F1289">
            <v>7010</v>
          </cell>
          <cell r="G1289">
            <v>42060</v>
          </cell>
          <cell r="H1289">
            <v>7010</v>
          </cell>
          <cell r="I1289">
            <v>42060</v>
          </cell>
          <cell r="J1289">
            <v>0</v>
          </cell>
          <cell r="L1289">
            <v>0</v>
          </cell>
        </row>
        <row r="1290">
          <cell r="A1290">
            <v>1288</v>
          </cell>
          <cell r="B1290" t="str">
            <v xml:space="preserve">        주철관접합(천정)(NO-HUB)</v>
          </cell>
          <cell r="C1290" t="str">
            <v>D50</v>
          </cell>
          <cell r="D1290" t="str">
            <v>수구</v>
          </cell>
          <cell r="E1290">
            <v>51</v>
          </cell>
          <cell r="F1290">
            <v>17670</v>
          </cell>
          <cell r="G1290">
            <v>901170</v>
          </cell>
          <cell r="H1290">
            <v>3040</v>
          </cell>
          <cell r="I1290">
            <v>155040</v>
          </cell>
          <cell r="J1290">
            <v>14630</v>
          </cell>
          <cell r="K1290">
            <v>746130</v>
          </cell>
          <cell r="L1290">
            <v>0</v>
          </cell>
        </row>
        <row r="1291">
          <cell r="A1291">
            <v>1289</v>
          </cell>
          <cell r="B1291" t="str">
            <v xml:space="preserve">        주철관접합(천정)(NO-HUB)</v>
          </cell>
          <cell r="C1291" t="str">
            <v>D75</v>
          </cell>
          <cell r="D1291" t="str">
            <v>수구</v>
          </cell>
          <cell r="E1291">
            <v>13</v>
          </cell>
          <cell r="F1291">
            <v>24230</v>
          </cell>
          <cell r="G1291">
            <v>314990</v>
          </cell>
          <cell r="H1291">
            <v>3640</v>
          </cell>
          <cell r="I1291">
            <v>47320</v>
          </cell>
          <cell r="J1291">
            <v>20590</v>
          </cell>
          <cell r="K1291">
            <v>267670</v>
          </cell>
          <cell r="L1291">
            <v>0</v>
          </cell>
        </row>
        <row r="1292">
          <cell r="A1292">
            <v>1290</v>
          </cell>
          <cell r="B1292" t="str">
            <v xml:space="preserve">        주철관접합(천정)(NO-HUB)</v>
          </cell>
          <cell r="C1292" t="str">
            <v>D100</v>
          </cell>
          <cell r="D1292" t="str">
            <v>수구</v>
          </cell>
          <cell r="E1292">
            <v>98</v>
          </cell>
          <cell r="F1292">
            <v>27780</v>
          </cell>
          <cell r="G1292">
            <v>2722440</v>
          </cell>
          <cell r="H1292">
            <v>4310</v>
          </cell>
          <cell r="I1292">
            <v>422380</v>
          </cell>
          <cell r="J1292">
            <v>23470</v>
          </cell>
          <cell r="K1292">
            <v>2300060</v>
          </cell>
          <cell r="L1292">
            <v>0</v>
          </cell>
        </row>
        <row r="1293">
          <cell r="A1293">
            <v>1291</v>
          </cell>
          <cell r="B1293" t="str">
            <v xml:space="preserve">        주철관접합(천정)(NO-HUB)</v>
          </cell>
          <cell r="C1293" t="str">
            <v>D125</v>
          </cell>
          <cell r="D1293" t="str">
            <v>수구</v>
          </cell>
          <cell r="E1293">
            <v>18</v>
          </cell>
          <cell r="F1293">
            <v>35440</v>
          </cell>
          <cell r="G1293">
            <v>637920</v>
          </cell>
          <cell r="H1293">
            <v>9260</v>
          </cell>
          <cell r="I1293">
            <v>166680</v>
          </cell>
          <cell r="J1293">
            <v>26180</v>
          </cell>
          <cell r="K1293">
            <v>471240</v>
          </cell>
          <cell r="L1293">
            <v>0</v>
          </cell>
        </row>
        <row r="1294">
          <cell r="A1294">
            <v>1292</v>
          </cell>
          <cell r="B1294" t="str">
            <v xml:space="preserve">        청동게이트밸브(10KG)</v>
          </cell>
          <cell r="C1294" t="str">
            <v>D50</v>
          </cell>
          <cell r="D1294" t="str">
            <v>EA</v>
          </cell>
          <cell r="E1294">
            <v>2</v>
          </cell>
          <cell r="F1294">
            <v>24930</v>
          </cell>
          <cell r="G1294">
            <v>49860</v>
          </cell>
          <cell r="H1294">
            <v>24930</v>
          </cell>
          <cell r="I1294">
            <v>49860</v>
          </cell>
          <cell r="J1294">
            <v>0</v>
          </cell>
          <cell r="L1294">
            <v>0</v>
          </cell>
        </row>
        <row r="1295">
          <cell r="A1295">
            <v>1293</v>
          </cell>
          <cell r="B1295" t="str">
            <v xml:space="preserve">        청동체크밸브(10KG)</v>
          </cell>
          <cell r="C1295" t="str">
            <v>D50</v>
          </cell>
          <cell r="D1295" t="str">
            <v>EA</v>
          </cell>
          <cell r="E1295">
            <v>2</v>
          </cell>
          <cell r="F1295">
            <v>16320</v>
          </cell>
          <cell r="G1295">
            <v>32640</v>
          </cell>
          <cell r="H1295">
            <v>16320</v>
          </cell>
          <cell r="I1295">
            <v>32640</v>
          </cell>
          <cell r="J1295">
            <v>0</v>
          </cell>
          <cell r="L1295">
            <v>0</v>
          </cell>
        </row>
        <row r="1296">
          <cell r="A1296">
            <v>1294</v>
          </cell>
          <cell r="B1296" t="str">
            <v xml:space="preserve">        압력계설치(백관)</v>
          </cell>
          <cell r="C1296" t="str">
            <v>O-35KG/㎠</v>
          </cell>
          <cell r="D1296" t="str">
            <v>조</v>
          </cell>
          <cell r="E1296">
            <v>2</v>
          </cell>
          <cell r="F1296">
            <v>8090</v>
          </cell>
          <cell r="G1296">
            <v>16180</v>
          </cell>
          <cell r="H1296">
            <v>5290</v>
          </cell>
          <cell r="I1296">
            <v>10580</v>
          </cell>
          <cell r="J1296">
            <v>2800</v>
          </cell>
          <cell r="K1296">
            <v>5600</v>
          </cell>
          <cell r="L1296">
            <v>0</v>
          </cell>
        </row>
        <row r="1297">
          <cell r="A1297">
            <v>1295</v>
          </cell>
          <cell r="B1297" t="str">
            <v xml:space="preserve">        파이프리스(지수판)</v>
          </cell>
          <cell r="C1297" t="str">
            <v>D50</v>
          </cell>
          <cell r="D1297" t="str">
            <v>개소</v>
          </cell>
          <cell r="E1297">
            <v>2</v>
          </cell>
          <cell r="F1297">
            <v>4020</v>
          </cell>
          <cell r="G1297">
            <v>8040</v>
          </cell>
          <cell r="H1297">
            <v>2520</v>
          </cell>
          <cell r="I1297">
            <v>5040</v>
          </cell>
          <cell r="J1297">
            <v>1500</v>
          </cell>
          <cell r="K1297">
            <v>3000</v>
          </cell>
          <cell r="L1297">
            <v>0</v>
          </cell>
        </row>
        <row r="1298">
          <cell r="A1298">
            <v>1296</v>
          </cell>
          <cell r="B1298" t="str">
            <v xml:space="preserve">        파이프리스(지수판)</v>
          </cell>
          <cell r="C1298" t="str">
            <v>D100</v>
          </cell>
          <cell r="D1298" t="str">
            <v>개소</v>
          </cell>
          <cell r="E1298">
            <v>1</v>
          </cell>
          <cell r="F1298">
            <v>11570</v>
          </cell>
          <cell r="G1298">
            <v>11570</v>
          </cell>
          <cell r="H1298">
            <v>8840</v>
          </cell>
          <cell r="I1298">
            <v>8840</v>
          </cell>
          <cell r="J1298">
            <v>2730</v>
          </cell>
          <cell r="K1298">
            <v>2730</v>
          </cell>
          <cell r="L1298">
            <v>0</v>
          </cell>
        </row>
        <row r="1299">
          <cell r="A1299">
            <v>1297</v>
          </cell>
          <cell r="B1299" t="str">
            <v xml:space="preserve">        파이프리스(지수판)</v>
          </cell>
          <cell r="C1299" t="str">
            <v>D125</v>
          </cell>
          <cell r="D1299" t="str">
            <v>개소</v>
          </cell>
          <cell r="E1299">
            <v>1</v>
          </cell>
          <cell r="F1299">
            <v>14440</v>
          </cell>
          <cell r="G1299">
            <v>14440</v>
          </cell>
          <cell r="H1299">
            <v>10790</v>
          </cell>
          <cell r="I1299">
            <v>10790</v>
          </cell>
          <cell r="J1299">
            <v>3650</v>
          </cell>
          <cell r="K1299">
            <v>3650</v>
          </cell>
          <cell r="L1299">
            <v>0</v>
          </cell>
        </row>
        <row r="1300">
          <cell r="A1300">
            <v>1298</v>
          </cell>
          <cell r="B1300" t="str">
            <v xml:space="preserve">        일반행가</v>
          </cell>
          <cell r="C1300" t="str">
            <v>D50</v>
          </cell>
          <cell r="D1300" t="str">
            <v>개소</v>
          </cell>
          <cell r="E1300">
            <v>10</v>
          </cell>
          <cell r="F1300">
            <v>680</v>
          </cell>
          <cell r="G1300">
            <v>6800</v>
          </cell>
          <cell r="H1300">
            <v>680</v>
          </cell>
          <cell r="I1300">
            <v>6800</v>
          </cell>
          <cell r="J1300">
            <v>0</v>
          </cell>
          <cell r="L1300">
            <v>0</v>
          </cell>
        </row>
        <row r="1301">
          <cell r="A1301">
            <v>1299</v>
          </cell>
          <cell r="B1301" t="str">
            <v xml:space="preserve">        일반행가</v>
          </cell>
          <cell r="C1301" t="str">
            <v>D80</v>
          </cell>
          <cell r="D1301" t="str">
            <v>개소</v>
          </cell>
          <cell r="E1301">
            <v>2</v>
          </cell>
          <cell r="F1301">
            <v>890</v>
          </cell>
          <cell r="G1301">
            <v>1780</v>
          </cell>
          <cell r="H1301">
            <v>890</v>
          </cell>
          <cell r="I1301">
            <v>1780</v>
          </cell>
          <cell r="J1301">
            <v>0</v>
          </cell>
          <cell r="L1301">
            <v>0</v>
          </cell>
        </row>
        <row r="1302">
          <cell r="A1302">
            <v>1300</v>
          </cell>
          <cell r="B1302" t="str">
            <v xml:space="preserve">        일반행가</v>
          </cell>
          <cell r="C1302" t="str">
            <v>D100</v>
          </cell>
          <cell r="D1302" t="str">
            <v>개소</v>
          </cell>
          <cell r="E1302">
            <v>8</v>
          </cell>
          <cell r="F1302">
            <v>1300</v>
          </cell>
          <cell r="G1302">
            <v>10400</v>
          </cell>
          <cell r="H1302">
            <v>1300</v>
          </cell>
          <cell r="I1302">
            <v>10400</v>
          </cell>
          <cell r="J1302">
            <v>0</v>
          </cell>
          <cell r="L1302">
            <v>0</v>
          </cell>
        </row>
        <row r="1303">
          <cell r="A1303">
            <v>1301</v>
          </cell>
          <cell r="B1303" t="str">
            <v xml:space="preserve">        일반행가</v>
          </cell>
          <cell r="C1303" t="str">
            <v>D125</v>
          </cell>
          <cell r="D1303" t="str">
            <v>개소</v>
          </cell>
          <cell r="E1303">
            <v>4</v>
          </cell>
          <cell r="F1303">
            <v>1510</v>
          </cell>
          <cell r="G1303">
            <v>6040</v>
          </cell>
          <cell r="H1303">
            <v>1510</v>
          </cell>
          <cell r="I1303">
            <v>6040</v>
          </cell>
          <cell r="J1303">
            <v>0</v>
          </cell>
          <cell r="L1303">
            <v>0</v>
          </cell>
        </row>
        <row r="1304">
          <cell r="A1304">
            <v>1302</v>
          </cell>
          <cell r="B1304" t="str">
            <v xml:space="preserve">        힌지(정첩)</v>
          </cell>
          <cell r="C1304" t="str">
            <v>100MM</v>
          </cell>
          <cell r="D1304" t="str">
            <v>EA</v>
          </cell>
          <cell r="E1304">
            <v>2</v>
          </cell>
          <cell r="F1304">
            <v>1090</v>
          </cell>
          <cell r="G1304">
            <v>2180</v>
          </cell>
          <cell r="H1304">
            <v>1090</v>
          </cell>
          <cell r="I1304">
            <v>2180</v>
          </cell>
          <cell r="J1304">
            <v>0</v>
          </cell>
          <cell r="L1304">
            <v>0</v>
          </cell>
        </row>
        <row r="1305">
          <cell r="A1305">
            <v>1303</v>
          </cell>
          <cell r="B1305" t="str">
            <v xml:space="preserve">        ㄱ앵글</v>
          </cell>
          <cell r="C1305" t="str">
            <v>50*50*6t</v>
          </cell>
          <cell r="D1305" t="str">
            <v>KG</v>
          </cell>
          <cell r="E1305">
            <v>25</v>
          </cell>
          <cell r="F1305">
            <v>290</v>
          </cell>
          <cell r="G1305">
            <v>7250</v>
          </cell>
          <cell r="H1305">
            <v>290</v>
          </cell>
          <cell r="I1305">
            <v>7250</v>
          </cell>
          <cell r="J1305">
            <v>0</v>
          </cell>
          <cell r="L1305">
            <v>0</v>
          </cell>
        </row>
        <row r="1306">
          <cell r="A1306">
            <v>1304</v>
          </cell>
          <cell r="B1306" t="str">
            <v xml:space="preserve">        무늬철판</v>
          </cell>
          <cell r="C1306" t="str">
            <v>3.2t</v>
          </cell>
          <cell r="D1306" t="str">
            <v>KG</v>
          </cell>
          <cell r="E1306">
            <v>23</v>
          </cell>
          <cell r="F1306">
            <v>310</v>
          </cell>
          <cell r="G1306">
            <v>7130</v>
          </cell>
          <cell r="H1306">
            <v>310</v>
          </cell>
          <cell r="I1306">
            <v>7130</v>
          </cell>
          <cell r="J1306">
            <v>0</v>
          </cell>
          <cell r="L1306">
            <v>0</v>
          </cell>
        </row>
        <row r="1307">
          <cell r="A1307">
            <v>1305</v>
          </cell>
          <cell r="B1307" t="str">
            <v xml:space="preserve">        잡철물제작설치</v>
          </cell>
          <cell r="C1307" t="str">
            <v>간단</v>
          </cell>
          <cell r="D1307" t="str">
            <v>TON</v>
          </cell>
          <cell r="E1307">
            <v>0.05</v>
          </cell>
          <cell r="F1307">
            <v>1694770</v>
          </cell>
          <cell r="G1307">
            <v>84738</v>
          </cell>
          <cell r="H1307">
            <v>106430</v>
          </cell>
          <cell r="I1307">
            <v>5321</v>
          </cell>
          <cell r="J1307">
            <v>1588340</v>
          </cell>
          <cell r="K1307">
            <v>79417</v>
          </cell>
          <cell r="L1307">
            <v>0</v>
          </cell>
        </row>
        <row r="1308">
          <cell r="A1308">
            <v>1306</v>
          </cell>
          <cell r="B1308" t="str">
            <v xml:space="preserve">        조합페이트칠</v>
          </cell>
          <cell r="C1308" t="str">
            <v>철재면2회</v>
          </cell>
          <cell r="D1308" t="str">
            <v>M2</v>
          </cell>
          <cell r="E1308">
            <v>1</v>
          </cell>
          <cell r="F1308">
            <v>2940</v>
          </cell>
          <cell r="G1308">
            <v>2940</v>
          </cell>
          <cell r="H1308">
            <v>890</v>
          </cell>
          <cell r="I1308">
            <v>890</v>
          </cell>
          <cell r="J1308">
            <v>2050</v>
          </cell>
          <cell r="K1308">
            <v>2050</v>
          </cell>
          <cell r="L1308">
            <v>0</v>
          </cell>
        </row>
        <row r="1309">
          <cell r="A1309">
            <v>1307</v>
          </cell>
          <cell r="B1309" t="str">
            <v xml:space="preserve">        노무비</v>
          </cell>
          <cell r="C1309" t="str">
            <v>배관공</v>
          </cell>
          <cell r="D1309" t="str">
            <v>인</v>
          </cell>
          <cell r="E1309">
            <v>13</v>
          </cell>
          <cell r="F1309">
            <v>40140</v>
          </cell>
          <cell r="G1309">
            <v>521820</v>
          </cell>
          <cell r="H1309">
            <v>0</v>
          </cell>
          <cell r="J1309">
            <v>40140</v>
          </cell>
          <cell r="K1309">
            <v>521820</v>
          </cell>
          <cell r="L1309">
            <v>0</v>
          </cell>
        </row>
        <row r="1310">
          <cell r="A1310">
            <v>1308</v>
          </cell>
          <cell r="B1310" t="str">
            <v xml:space="preserve">        노무비</v>
          </cell>
          <cell r="C1310" t="str">
            <v>보통인부</v>
          </cell>
          <cell r="D1310" t="str">
            <v>인</v>
          </cell>
          <cell r="E1310">
            <v>3</v>
          </cell>
          <cell r="F1310">
            <v>27990</v>
          </cell>
          <cell r="G1310">
            <v>83970</v>
          </cell>
          <cell r="H1310">
            <v>0</v>
          </cell>
          <cell r="J1310">
            <v>27990</v>
          </cell>
          <cell r="K1310">
            <v>83970</v>
          </cell>
          <cell r="L1310">
            <v>0</v>
          </cell>
        </row>
        <row r="1311">
          <cell r="A1311">
            <v>1309</v>
          </cell>
          <cell r="B1311" t="str">
            <v xml:space="preserve">        공구손료</v>
          </cell>
          <cell r="C1311" t="str">
            <v>노무비의 3%</v>
          </cell>
          <cell r="D1311" t="str">
            <v>식</v>
          </cell>
          <cell r="E1311">
            <v>1</v>
          </cell>
          <cell r="F1311">
            <v>18170</v>
          </cell>
          <cell r="G1311">
            <v>18170</v>
          </cell>
          <cell r="H1311">
            <v>18170</v>
          </cell>
          <cell r="I1311">
            <v>18170</v>
          </cell>
          <cell r="J1311">
            <v>0</v>
          </cell>
          <cell r="L1311">
            <v>0</v>
          </cell>
        </row>
        <row r="1312">
          <cell r="A1312">
            <v>1310</v>
          </cell>
          <cell r="B1312" t="str">
            <v xml:space="preserve">   19) 정화조공사</v>
          </cell>
          <cell r="G1312">
            <v>13653682</v>
          </cell>
          <cell r="H1312">
            <v>0</v>
          </cell>
          <cell r="I1312">
            <v>6715906</v>
          </cell>
          <cell r="J1312">
            <v>0</v>
          </cell>
          <cell r="K1312">
            <v>6681563</v>
          </cell>
          <cell r="L1312">
            <v>0</v>
          </cell>
          <cell r="M1312">
            <v>256213</v>
          </cell>
        </row>
        <row r="1313">
          <cell r="A1313">
            <v>1311</v>
          </cell>
          <cell r="B1313" t="str">
            <v xml:space="preserve">     (1) 가설공사</v>
          </cell>
          <cell r="G1313">
            <v>403129</v>
          </cell>
          <cell r="H1313">
            <v>0</v>
          </cell>
          <cell r="I1313">
            <v>31400</v>
          </cell>
          <cell r="J1313">
            <v>0</v>
          </cell>
          <cell r="K1313">
            <v>371729</v>
          </cell>
          <cell r="L1313">
            <v>0</v>
          </cell>
        </row>
        <row r="1314">
          <cell r="A1314">
            <v>1312</v>
          </cell>
          <cell r="B1314" t="str">
            <v xml:space="preserve">       수평규준틀설치</v>
          </cell>
          <cell r="C1314" t="str">
            <v>귀</v>
          </cell>
          <cell r="D1314" t="str">
            <v>개소</v>
          </cell>
          <cell r="E1314">
            <v>4</v>
          </cell>
          <cell r="F1314">
            <v>33140</v>
          </cell>
          <cell r="G1314">
            <v>132560</v>
          </cell>
          <cell r="H1314">
            <v>4450</v>
          </cell>
          <cell r="I1314">
            <v>17800</v>
          </cell>
          <cell r="J1314">
            <v>28690</v>
          </cell>
          <cell r="K1314">
            <v>114760</v>
          </cell>
          <cell r="L1314">
            <v>0</v>
          </cell>
        </row>
        <row r="1315">
          <cell r="A1315">
            <v>1313</v>
          </cell>
          <cell r="B1315" t="str">
            <v xml:space="preserve">       수평규준틀설치</v>
          </cell>
          <cell r="C1315" t="str">
            <v>평</v>
          </cell>
          <cell r="D1315" t="str">
            <v>개소</v>
          </cell>
          <cell r="E1315">
            <v>4</v>
          </cell>
          <cell r="F1315">
            <v>19270</v>
          </cell>
          <cell r="G1315">
            <v>77080</v>
          </cell>
          <cell r="H1315">
            <v>2830</v>
          </cell>
          <cell r="I1315">
            <v>11320</v>
          </cell>
          <cell r="J1315">
            <v>16440</v>
          </cell>
          <cell r="K1315">
            <v>65760</v>
          </cell>
          <cell r="L1315">
            <v>0</v>
          </cell>
        </row>
        <row r="1316">
          <cell r="A1316">
            <v>1314</v>
          </cell>
          <cell r="B1316" t="str">
            <v xml:space="preserve">       강관동바리</v>
          </cell>
          <cell r="C1316" t="str">
            <v>15일 라멘조</v>
          </cell>
          <cell r="D1316" t="str">
            <v>M2</v>
          </cell>
          <cell r="E1316">
            <v>25.326000000000001</v>
          </cell>
          <cell r="F1316">
            <v>2740</v>
          </cell>
          <cell r="G1316">
            <v>69393</v>
          </cell>
          <cell r="H1316">
            <v>90</v>
          </cell>
          <cell r="I1316">
            <v>2280</v>
          </cell>
          <cell r="J1316">
            <v>2650</v>
          </cell>
          <cell r="K1316">
            <v>67113</v>
          </cell>
          <cell r="L1316">
            <v>0</v>
          </cell>
        </row>
        <row r="1317">
          <cell r="A1317">
            <v>1315</v>
          </cell>
          <cell r="B1317" t="str">
            <v xml:space="preserve">       건축물보양</v>
          </cell>
          <cell r="C1317" t="str">
            <v>CON'C면 살수</v>
          </cell>
          <cell r="D1317" t="str">
            <v>M2</v>
          </cell>
          <cell r="E1317">
            <v>56.28</v>
          </cell>
          <cell r="F1317">
            <v>110</v>
          </cell>
          <cell r="G1317">
            <v>6190</v>
          </cell>
          <cell r="H1317">
            <v>0</v>
          </cell>
          <cell r="J1317">
            <v>110</v>
          </cell>
          <cell r="K1317">
            <v>6190</v>
          </cell>
          <cell r="L1317">
            <v>0</v>
          </cell>
        </row>
        <row r="1318">
          <cell r="A1318">
            <v>1316</v>
          </cell>
          <cell r="B1318" t="str">
            <v xml:space="preserve">       현장정리</v>
          </cell>
          <cell r="C1318" t="str">
            <v>RC조</v>
          </cell>
          <cell r="D1318" t="str">
            <v>M2</v>
          </cell>
          <cell r="E1318">
            <v>28.14</v>
          </cell>
          <cell r="F1318">
            <v>4190</v>
          </cell>
          <cell r="G1318">
            <v>117906</v>
          </cell>
          <cell r="H1318">
            <v>0</v>
          </cell>
          <cell r="J1318">
            <v>4190</v>
          </cell>
          <cell r="K1318">
            <v>117906</v>
          </cell>
          <cell r="L1318">
            <v>0</v>
          </cell>
        </row>
        <row r="1319">
          <cell r="A1319">
            <v>1317</v>
          </cell>
          <cell r="B1319" t="str">
            <v xml:space="preserve">     (2) 토공 및 지정공사</v>
          </cell>
          <cell r="G1319">
            <v>187724</v>
          </cell>
          <cell r="H1319">
            <v>0</v>
          </cell>
          <cell r="I1319">
            <v>40941</v>
          </cell>
          <cell r="J1319">
            <v>0</v>
          </cell>
          <cell r="K1319">
            <v>74394</v>
          </cell>
          <cell r="L1319">
            <v>0</v>
          </cell>
          <cell r="M1319">
            <v>72389</v>
          </cell>
        </row>
        <row r="1320">
          <cell r="A1320">
            <v>1318</v>
          </cell>
          <cell r="B1320" t="str">
            <v xml:space="preserve">       터파기(기계, 토사)</v>
          </cell>
          <cell r="C1320" t="str">
            <v>백호 1.0M3</v>
          </cell>
          <cell r="D1320" t="str">
            <v>M3</v>
          </cell>
          <cell r="E1320">
            <v>206.66399999999999</v>
          </cell>
          <cell r="F1320">
            <v>520</v>
          </cell>
          <cell r="G1320">
            <v>107465</v>
          </cell>
          <cell r="H1320">
            <v>120</v>
          </cell>
          <cell r="I1320">
            <v>24800</v>
          </cell>
          <cell r="J1320">
            <v>190</v>
          </cell>
          <cell r="K1320">
            <v>39266</v>
          </cell>
          <cell r="L1320">
            <v>210</v>
          </cell>
          <cell r="M1320">
            <v>43399</v>
          </cell>
        </row>
        <row r="1321">
          <cell r="A1321">
            <v>1319</v>
          </cell>
          <cell r="B1321" t="str">
            <v xml:space="preserve">       되메우기(기계, 토사)</v>
          </cell>
          <cell r="C1321" t="str">
            <v>백호 1.0M3</v>
          </cell>
          <cell r="D1321" t="str">
            <v>M3</v>
          </cell>
          <cell r="E1321">
            <v>91.528999999999996</v>
          </cell>
          <cell r="F1321">
            <v>340</v>
          </cell>
          <cell r="G1321">
            <v>31119</v>
          </cell>
          <cell r="H1321">
            <v>80</v>
          </cell>
          <cell r="I1321">
            <v>7322</v>
          </cell>
          <cell r="J1321">
            <v>120</v>
          </cell>
          <cell r="K1321">
            <v>10983</v>
          </cell>
          <cell r="L1321">
            <v>140</v>
          </cell>
          <cell r="M1321">
            <v>12814</v>
          </cell>
        </row>
        <row r="1322">
          <cell r="A1322">
            <v>1320</v>
          </cell>
          <cell r="B1322" t="str">
            <v xml:space="preserve">       잔토처리(기계, 토사)</v>
          </cell>
          <cell r="C1322" t="str">
            <v>백호 1.0M3</v>
          </cell>
          <cell r="D1322" t="str">
            <v>M3</v>
          </cell>
          <cell r="E1322">
            <v>115.13500000000001</v>
          </cell>
          <cell r="F1322">
            <v>270</v>
          </cell>
          <cell r="G1322">
            <v>31086</v>
          </cell>
          <cell r="H1322">
            <v>60</v>
          </cell>
          <cell r="I1322">
            <v>6909</v>
          </cell>
          <cell r="J1322">
            <v>100</v>
          </cell>
          <cell r="K1322">
            <v>11513</v>
          </cell>
          <cell r="L1322">
            <v>110</v>
          </cell>
          <cell r="M1322">
            <v>12664</v>
          </cell>
        </row>
        <row r="1323">
          <cell r="A1323">
            <v>1321</v>
          </cell>
          <cell r="B1323" t="str">
            <v xml:space="preserve">       잡석깔기지정</v>
          </cell>
          <cell r="C1323" t="str">
            <v>백호우+램머</v>
          </cell>
          <cell r="D1323" t="str">
            <v>M3</v>
          </cell>
          <cell r="E1323">
            <v>6.1619999999999999</v>
          </cell>
          <cell r="F1323">
            <v>2930</v>
          </cell>
          <cell r="G1323">
            <v>18054</v>
          </cell>
          <cell r="H1323">
            <v>310</v>
          </cell>
          <cell r="I1323">
            <v>1910</v>
          </cell>
          <cell r="J1323">
            <v>2050</v>
          </cell>
          <cell r="K1323">
            <v>12632</v>
          </cell>
          <cell r="L1323">
            <v>570</v>
          </cell>
          <cell r="M1323">
            <v>3512</v>
          </cell>
        </row>
        <row r="1324">
          <cell r="A1324">
            <v>1322</v>
          </cell>
          <cell r="B1324" t="str">
            <v xml:space="preserve">     (3) 철근콘크리트공사</v>
          </cell>
          <cell r="G1324">
            <v>4954791</v>
          </cell>
          <cell r="H1324">
            <v>0</v>
          </cell>
          <cell r="I1324">
            <v>2154745</v>
          </cell>
          <cell r="J1324">
            <v>0</v>
          </cell>
          <cell r="K1324">
            <v>2679757</v>
          </cell>
          <cell r="L1324">
            <v>0</v>
          </cell>
          <cell r="M1324">
            <v>120289</v>
          </cell>
        </row>
        <row r="1325">
          <cell r="A1325">
            <v>1323</v>
          </cell>
          <cell r="B1325" t="str">
            <v xml:space="preserve">      레미콘</v>
          </cell>
          <cell r="C1325" t="str">
            <v>25-210-12</v>
          </cell>
          <cell r="D1325" t="str">
            <v>M3</v>
          </cell>
          <cell r="E1325">
            <v>26.678999999999998</v>
          </cell>
          <cell r="F1325">
            <v>34300</v>
          </cell>
          <cell r="G1325">
            <v>915089</v>
          </cell>
          <cell r="H1325">
            <v>34300</v>
          </cell>
          <cell r="I1325">
            <v>915089</v>
          </cell>
          <cell r="J1325">
            <v>0</v>
          </cell>
          <cell r="L1325">
            <v>0</v>
          </cell>
        </row>
        <row r="1326">
          <cell r="A1326">
            <v>1324</v>
          </cell>
          <cell r="B1326" t="str">
            <v xml:space="preserve">      레미콘</v>
          </cell>
          <cell r="C1326" t="str">
            <v>25-180-8</v>
          </cell>
          <cell r="D1326" t="str">
            <v>M3</v>
          </cell>
          <cell r="E1326">
            <v>2.5129999999999999</v>
          </cell>
          <cell r="F1326">
            <v>30590</v>
          </cell>
          <cell r="G1326">
            <v>76872</v>
          </cell>
          <cell r="H1326">
            <v>30590</v>
          </cell>
          <cell r="I1326">
            <v>76872</v>
          </cell>
          <cell r="J1326">
            <v>0</v>
          </cell>
          <cell r="L1326">
            <v>0</v>
          </cell>
        </row>
        <row r="1327">
          <cell r="A1327">
            <v>1325</v>
          </cell>
          <cell r="B1327" t="str">
            <v xml:space="preserve">      CON＇C 펌프카타설</v>
          </cell>
          <cell r="C1327" t="str">
            <v>철/붐  일&lt;100M3</v>
          </cell>
          <cell r="D1327" t="str">
            <v>M3</v>
          </cell>
          <cell r="E1327">
            <v>26.414999999999999</v>
          </cell>
          <cell r="F1327">
            <v>10040</v>
          </cell>
          <cell r="G1327">
            <v>265206</v>
          </cell>
          <cell r="H1327">
            <v>500</v>
          </cell>
          <cell r="I1327">
            <v>13208</v>
          </cell>
          <cell r="J1327">
            <v>5480</v>
          </cell>
          <cell r="K1327">
            <v>144754</v>
          </cell>
          <cell r="L1327">
            <v>4060</v>
          </cell>
          <cell r="M1327">
            <v>107244</v>
          </cell>
        </row>
        <row r="1328">
          <cell r="A1328">
            <v>1326</v>
          </cell>
          <cell r="B1328" t="str">
            <v xml:space="preserve">      CON＇C 펌프카타설</v>
          </cell>
          <cell r="C1328" t="str">
            <v>무근/붐  일&lt;50M3</v>
          </cell>
          <cell r="D1328" t="str">
            <v>M3</v>
          </cell>
          <cell r="E1328">
            <v>2.464</v>
          </cell>
          <cell r="F1328">
            <v>10500</v>
          </cell>
          <cell r="G1328">
            <v>25872</v>
          </cell>
          <cell r="H1328">
            <v>620</v>
          </cell>
          <cell r="I1328">
            <v>1528</v>
          </cell>
          <cell r="J1328">
            <v>4800</v>
          </cell>
          <cell r="K1328">
            <v>11827</v>
          </cell>
          <cell r="L1328">
            <v>5080</v>
          </cell>
          <cell r="M1328">
            <v>12517</v>
          </cell>
        </row>
        <row r="1329">
          <cell r="A1329">
            <v>1327</v>
          </cell>
          <cell r="B1329" t="str">
            <v xml:space="preserve">      합판거푸집</v>
          </cell>
          <cell r="C1329" t="str">
            <v>3회</v>
          </cell>
          <cell r="D1329" t="str">
            <v>M2</v>
          </cell>
          <cell r="E1329">
            <v>151.18</v>
          </cell>
          <cell r="F1329">
            <v>14630</v>
          </cell>
          <cell r="G1329">
            <v>2211763</v>
          </cell>
          <cell r="H1329">
            <v>3940</v>
          </cell>
          <cell r="I1329">
            <v>595649</v>
          </cell>
          <cell r="J1329">
            <v>10690</v>
          </cell>
          <cell r="K1329">
            <v>1616114</v>
          </cell>
          <cell r="L1329">
            <v>0</v>
          </cell>
        </row>
        <row r="1330">
          <cell r="A1330">
            <v>1328</v>
          </cell>
          <cell r="B1330" t="str">
            <v xml:space="preserve">      합판거푸집</v>
          </cell>
          <cell r="C1330" t="str">
            <v>4회</v>
          </cell>
          <cell r="D1330" t="str">
            <v>M2</v>
          </cell>
          <cell r="E1330">
            <v>64.400000000000006</v>
          </cell>
          <cell r="F1330">
            <v>11880</v>
          </cell>
          <cell r="G1330">
            <v>765072</v>
          </cell>
          <cell r="H1330">
            <v>3440</v>
          </cell>
          <cell r="I1330">
            <v>221536</v>
          </cell>
          <cell r="J1330">
            <v>8440</v>
          </cell>
          <cell r="K1330">
            <v>543536</v>
          </cell>
          <cell r="L1330">
            <v>0</v>
          </cell>
        </row>
        <row r="1331">
          <cell r="A1331">
            <v>1329</v>
          </cell>
          <cell r="B1331" t="str">
            <v xml:space="preserve">      철근 SD40</v>
          </cell>
          <cell r="C1331" t="str">
            <v>HD10</v>
          </cell>
          <cell r="D1331" t="str">
            <v>TON</v>
          </cell>
          <cell r="E1331">
            <v>0.38700000000000001</v>
          </cell>
          <cell r="F1331">
            <v>231480</v>
          </cell>
          <cell r="G1331">
            <v>89582</v>
          </cell>
          <cell r="H1331">
            <v>231480</v>
          </cell>
          <cell r="I1331">
            <v>89582</v>
          </cell>
          <cell r="J1331">
            <v>0</v>
          </cell>
          <cell r="L1331">
            <v>0</v>
          </cell>
        </row>
        <row r="1332">
          <cell r="A1332">
            <v>1330</v>
          </cell>
          <cell r="B1332" t="str">
            <v xml:space="preserve">      철근 SD40</v>
          </cell>
          <cell r="C1332" t="str">
            <v>HD13</v>
          </cell>
          <cell r="D1332" t="str">
            <v>TON</v>
          </cell>
          <cell r="E1332">
            <v>1.0069999999999999</v>
          </cell>
          <cell r="F1332">
            <v>227240</v>
          </cell>
          <cell r="G1332">
            <v>228830</v>
          </cell>
          <cell r="H1332">
            <v>227240</v>
          </cell>
          <cell r="I1332">
            <v>228830</v>
          </cell>
          <cell r="J1332">
            <v>0</v>
          </cell>
          <cell r="L1332">
            <v>0</v>
          </cell>
        </row>
        <row r="1333">
          <cell r="A1333">
            <v>1331</v>
          </cell>
          <cell r="B1333" t="str">
            <v xml:space="preserve">      철근계 SD40</v>
          </cell>
          <cell r="D1333" t="str">
            <v>TON</v>
          </cell>
          <cell r="E1333">
            <v>1.3959999999999999</v>
          </cell>
          <cell r="G1333">
            <v>0</v>
          </cell>
          <cell r="H1333">
            <v>0</v>
          </cell>
          <cell r="J1333">
            <v>0</v>
          </cell>
          <cell r="L1333">
            <v>0</v>
          </cell>
        </row>
        <row r="1334">
          <cell r="A1334">
            <v>1332</v>
          </cell>
          <cell r="B1334" t="str">
            <v xml:space="preserve">      철근가공조립</v>
          </cell>
          <cell r="C1334" t="str">
            <v>보통</v>
          </cell>
          <cell r="D1334" t="str">
            <v>TON</v>
          </cell>
          <cell r="E1334">
            <v>1.355</v>
          </cell>
          <cell r="F1334">
            <v>270990</v>
          </cell>
          <cell r="G1334">
            <v>367191</v>
          </cell>
          <cell r="H1334">
            <v>3000</v>
          </cell>
          <cell r="I1334">
            <v>4065</v>
          </cell>
          <cell r="J1334">
            <v>267990</v>
          </cell>
          <cell r="K1334">
            <v>363126</v>
          </cell>
          <cell r="L1334">
            <v>0</v>
          </cell>
        </row>
        <row r="1335">
          <cell r="A1335">
            <v>1333</v>
          </cell>
          <cell r="B1335" t="str">
            <v xml:space="preserve">      진동기사용료</v>
          </cell>
          <cell r="C1335" t="str">
            <v>엔진식3.5HP</v>
          </cell>
          <cell r="D1335" t="str">
            <v>M3</v>
          </cell>
          <cell r="E1335">
            <v>26.414999999999999</v>
          </cell>
          <cell r="F1335">
            <v>180</v>
          </cell>
          <cell r="G1335">
            <v>4754</v>
          </cell>
          <cell r="H1335">
            <v>160</v>
          </cell>
          <cell r="I1335">
            <v>4226</v>
          </cell>
          <cell r="J1335">
            <v>0</v>
          </cell>
          <cell r="L1335">
            <v>20</v>
          </cell>
          <cell r="M1335">
            <v>528</v>
          </cell>
        </row>
        <row r="1336">
          <cell r="A1336">
            <v>1334</v>
          </cell>
          <cell r="B1336" t="str">
            <v xml:space="preserve">      스페이셔</v>
          </cell>
          <cell r="C1336" t="str">
            <v>스라브 하</v>
          </cell>
          <cell r="D1336" t="str">
            <v>EA</v>
          </cell>
          <cell r="E1336">
            <v>20</v>
          </cell>
          <cell r="F1336">
            <v>20</v>
          </cell>
          <cell r="G1336">
            <v>400</v>
          </cell>
          <cell r="H1336">
            <v>0</v>
          </cell>
          <cell r="I1336">
            <v>0</v>
          </cell>
          <cell r="J1336">
            <v>20</v>
          </cell>
          <cell r="K1336">
            <v>400</v>
          </cell>
          <cell r="L1336">
            <v>0</v>
          </cell>
        </row>
        <row r="1337">
          <cell r="A1337">
            <v>1335</v>
          </cell>
          <cell r="B1337" t="str">
            <v xml:space="preserve">      스페이셔</v>
          </cell>
          <cell r="C1337" t="str">
            <v>기초및스라브 상</v>
          </cell>
          <cell r="D1337" t="str">
            <v>EA</v>
          </cell>
          <cell r="E1337">
            <v>13</v>
          </cell>
          <cell r="F1337">
            <v>40</v>
          </cell>
          <cell r="G1337">
            <v>520</v>
          </cell>
          <cell r="H1337">
            <v>40</v>
          </cell>
          <cell r="I1337">
            <v>520</v>
          </cell>
          <cell r="J1337">
            <v>0</v>
          </cell>
          <cell r="L1337">
            <v>0</v>
          </cell>
        </row>
        <row r="1338">
          <cell r="A1338">
            <v>1336</v>
          </cell>
          <cell r="B1338" t="str">
            <v xml:space="preserve">      스페이셔</v>
          </cell>
          <cell r="C1338" t="str">
            <v>옹벽, 도너츠형</v>
          </cell>
          <cell r="D1338" t="str">
            <v>EA</v>
          </cell>
          <cell r="E1338">
            <v>182</v>
          </cell>
          <cell r="F1338">
            <v>20</v>
          </cell>
          <cell r="G1338">
            <v>3640</v>
          </cell>
          <cell r="H1338">
            <v>20</v>
          </cell>
          <cell r="I1338">
            <v>3640</v>
          </cell>
          <cell r="J1338">
            <v>0</v>
          </cell>
          <cell r="L1338">
            <v>0</v>
          </cell>
        </row>
        <row r="1339">
          <cell r="A1339">
            <v>1337</v>
          </cell>
          <cell r="B1339" t="str">
            <v xml:space="preserve">     (4) 방수공사</v>
          </cell>
          <cell r="G1339">
            <v>3578558</v>
          </cell>
          <cell r="H1339">
            <v>0</v>
          </cell>
          <cell r="I1339">
            <v>30900</v>
          </cell>
          <cell r="J1339">
            <v>0</v>
          </cell>
          <cell r="K1339">
            <v>3547658</v>
          </cell>
          <cell r="L1339">
            <v>0</v>
          </cell>
        </row>
        <row r="1340">
          <cell r="A1340">
            <v>1338</v>
          </cell>
          <cell r="B1340" t="str">
            <v xml:space="preserve">      시멘트액체방수</v>
          </cell>
          <cell r="C1340" t="str">
            <v>C종</v>
          </cell>
          <cell r="D1340" t="str">
            <v>M2</v>
          </cell>
          <cell r="E1340">
            <v>206</v>
          </cell>
          <cell r="F1340">
            <v>12490</v>
          </cell>
          <cell r="G1340">
            <v>2572940</v>
          </cell>
          <cell r="H1340">
            <v>150</v>
          </cell>
          <cell r="I1340">
            <v>30900</v>
          </cell>
          <cell r="J1340">
            <v>12340</v>
          </cell>
          <cell r="K1340">
            <v>2542040</v>
          </cell>
          <cell r="L1340">
            <v>0</v>
          </cell>
        </row>
        <row r="1341">
          <cell r="A1341">
            <v>1339</v>
          </cell>
          <cell r="B1341" t="str">
            <v xml:space="preserve">      보호몰탈</v>
          </cell>
          <cell r="C1341" t="str">
            <v>바닥 T30MM</v>
          </cell>
          <cell r="D1341" t="str">
            <v>M2</v>
          </cell>
          <cell r="E1341">
            <v>65.16</v>
          </cell>
          <cell r="F1341">
            <v>3940</v>
          </cell>
          <cell r="G1341">
            <v>256730</v>
          </cell>
          <cell r="H1341">
            <v>0</v>
          </cell>
          <cell r="J1341">
            <v>3940</v>
          </cell>
          <cell r="K1341">
            <v>256730</v>
          </cell>
          <cell r="L1341">
            <v>0</v>
          </cell>
        </row>
        <row r="1342">
          <cell r="A1342">
            <v>1340</v>
          </cell>
          <cell r="B1342" t="str">
            <v xml:space="preserve">      보호몰탈</v>
          </cell>
          <cell r="C1342" t="str">
            <v>벽  T18MM</v>
          </cell>
          <cell r="D1342" t="str">
            <v>M2</v>
          </cell>
          <cell r="E1342">
            <v>113.12</v>
          </cell>
          <cell r="F1342">
            <v>5150</v>
          </cell>
          <cell r="G1342">
            <v>582568</v>
          </cell>
          <cell r="H1342">
            <v>0</v>
          </cell>
          <cell r="J1342">
            <v>5150</v>
          </cell>
          <cell r="K1342">
            <v>582568</v>
          </cell>
          <cell r="L1342">
            <v>0</v>
          </cell>
        </row>
        <row r="1343">
          <cell r="A1343">
            <v>1341</v>
          </cell>
          <cell r="B1343" t="str">
            <v xml:space="preserve">      보호몰탈</v>
          </cell>
          <cell r="C1343" t="str">
            <v>천정 T15MM</v>
          </cell>
          <cell r="D1343" t="str">
            <v>M2</v>
          </cell>
          <cell r="E1343">
            <v>27.72</v>
          </cell>
          <cell r="F1343">
            <v>6000</v>
          </cell>
          <cell r="G1343">
            <v>166320</v>
          </cell>
          <cell r="H1343">
            <v>0</v>
          </cell>
          <cell r="J1343">
            <v>6000</v>
          </cell>
          <cell r="K1343">
            <v>166320</v>
          </cell>
          <cell r="L1343">
            <v>0</v>
          </cell>
        </row>
        <row r="1344">
          <cell r="A1344">
            <v>1342</v>
          </cell>
          <cell r="B1344" t="str">
            <v xml:space="preserve">     (5) 잡공사</v>
          </cell>
          <cell r="G1344">
            <v>4006290</v>
          </cell>
          <cell r="H1344">
            <v>0</v>
          </cell>
          <cell r="I1344">
            <v>4006290</v>
          </cell>
          <cell r="J1344">
            <v>0</v>
          </cell>
          <cell r="L1344">
            <v>0</v>
          </cell>
        </row>
        <row r="1345">
          <cell r="A1345">
            <v>1343</v>
          </cell>
          <cell r="B1345" t="str">
            <v xml:space="preserve">      정화조내부시설</v>
          </cell>
          <cell r="C1345" t="str">
            <v>570인조</v>
          </cell>
          <cell r="D1345" t="str">
            <v>기</v>
          </cell>
          <cell r="E1345">
            <v>1</v>
          </cell>
          <cell r="F1345">
            <v>4006290</v>
          </cell>
          <cell r="G1345">
            <v>4006290</v>
          </cell>
          <cell r="H1345">
            <v>4006290</v>
          </cell>
          <cell r="I1345">
            <v>4006290</v>
          </cell>
          <cell r="J1345">
            <v>0</v>
          </cell>
          <cell r="L1345">
            <v>0</v>
          </cell>
        </row>
        <row r="1346">
          <cell r="A1346">
            <v>1344</v>
          </cell>
          <cell r="B1346" t="str">
            <v xml:space="preserve">     (6) 부대공사</v>
          </cell>
          <cell r="G1346">
            <v>27925</v>
          </cell>
          <cell r="H1346">
            <v>0</v>
          </cell>
          <cell r="I1346">
            <v>19375</v>
          </cell>
          <cell r="J1346">
            <v>0</v>
          </cell>
          <cell r="K1346">
            <v>8025</v>
          </cell>
          <cell r="L1346">
            <v>0</v>
          </cell>
          <cell r="M1346">
            <v>525</v>
          </cell>
        </row>
        <row r="1347">
          <cell r="A1347">
            <v>1345</v>
          </cell>
          <cell r="B1347" t="str">
            <v xml:space="preserve">      철근CONC흄관부설</v>
          </cell>
          <cell r="C1347" t="str">
            <v>Φ200칼라포함</v>
          </cell>
          <cell r="D1347" t="str">
            <v>M</v>
          </cell>
          <cell r="E1347">
            <v>2.5</v>
          </cell>
          <cell r="F1347">
            <v>11170</v>
          </cell>
          <cell r="G1347">
            <v>27925</v>
          </cell>
          <cell r="H1347">
            <v>7750</v>
          </cell>
          <cell r="I1347">
            <v>19375</v>
          </cell>
          <cell r="J1347">
            <v>3210</v>
          </cell>
          <cell r="K1347">
            <v>8025</v>
          </cell>
          <cell r="L1347">
            <v>210</v>
          </cell>
          <cell r="M1347">
            <v>525</v>
          </cell>
        </row>
        <row r="1348">
          <cell r="A1348">
            <v>1346</v>
          </cell>
          <cell r="B1348" t="str">
            <v xml:space="preserve">     (7) 골재비 및 운반비</v>
          </cell>
          <cell r="G1348">
            <v>498107</v>
          </cell>
          <cell r="H1348">
            <v>0</v>
          </cell>
          <cell r="I1348">
            <v>435097</v>
          </cell>
          <cell r="J1348">
            <v>0</v>
          </cell>
          <cell r="L1348">
            <v>0</v>
          </cell>
          <cell r="M1348">
            <v>63010</v>
          </cell>
        </row>
        <row r="1349">
          <cell r="A1349">
            <v>1347</v>
          </cell>
          <cell r="B1349" t="str">
            <v xml:space="preserve">      시멘트</v>
          </cell>
          <cell r="C1349" t="str">
            <v>40KG</v>
          </cell>
          <cell r="D1349" t="str">
            <v>포</v>
          </cell>
          <cell r="E1349">
            <v>129</v>
          </cell>
          <cell r="F1349">
            <v>1910</v>
          </cell>
          <cell r="G1349">
            <v>246390</v>
          </cell>
          <cell r="H1349">
            <v>1910</v>
          </cell>
          <cell r="I1349">
            <v>246390</v>
          </cell>
          <cell r="J1349">
            <v>0</v>
          </cell>
          <cell r="L1349">
            <v>0</v>
          </cell>
        </row>
        <row r="1350">
          <cell r="A1350">
            <v>1348</v>
          </cell>
          <cell r="B1350" t="str">
            <v xml:space="preserve">      모래</v>
          </cell>
          <cell r="C1350" t="str">
            <v>도착도</v>
          </cell>
          <cell r="D1350" t="str">
            <v>M3</v>
          </cell>
          <cell r="E1350">
            <v>8.8629999999999995</v>
          </cell>
          <cell r="F1350">
            <v>10080</v>
          </cell>
          <cell r="G1350">
            <v>89339</v>
          </cell>
          <cell r="H1350">
            <v>10080</v>
          </cell>
          <cell r="I1350">
            <v>89339</v>
          </cell>
          <cell r="J1350">
            <v>0</v>
          </cell>
          <cell r="L1350">
            <v>0</v>
          </cell>
        </row>
        <row r="1351">
          <cell r="A1351">
            <v>1349</v>
          </cell>
          <cell r="B1351" t="str">
            <v xml:space="preserve">      자갈</v>
          </cell>
          <cell r="C1351" t="str">
            <v>도착도</v>
          </cell>
          <cell r="D1351" t="str">
            <v>M3</v>
          </cell>
          <cell r="E1351">
            <v>1.8480000000000001</v>
          </cell>
          <cell r="F1351">
            <v>16800</v>
          </cell>
          <cell r="G1351">
            <v>31046</v>
          </cell>
          <cell r="H1351">
            <v>16800</v>
          </cell>
          <cell r="I1351">
            <v>31046</v>
          </cell>
          <cell r="J1351">
            <v>0</v>
          </cell>
          <cell r="L1351">
            <v>0</v>
          </cell>
        </row>
        <row r="1352">
          <cell r="A1352">
            <v>1350</v>
          </cell>
          <cell r="B1352" t="str">
            <v xml:space="preserve">      잡석</v>
          </cell>
          <cell r="C1352" t="str">
            <v>도착도</v>
          </cell>
          <cell r="D1352" t="str">
            <v>M3</v>
          </cell>
          <cell r="E1352">
            <v>6.7779999999999996</v>
          </cell>
          <cell r="F1352">
            <v>10080</v>
          </cell>
          <cell r="G1352">
            <v>68322</v>
          </cell>
          <cell r="H1352">
            <v>10080</v>
          </cell>
          <cell r="I1352">
            <v>68322</v>
          </cell>
          <cell r="J1352">
            <v>0</v>
          </cell>
          <cell r="L1352">
            <v>0</v>
          </cell>
        </row>
        <row r="1353">
          <cell r="A1353">
            <v>1351</v>
          </cell>
          <cell r="B1353" t="str">
            <v xml:space="preserve">      시멘트운반비</v>
          </cell>
          <cell r="C1353" t="str">
            <v>인력+D T10.5</v>
          </cell>
          <cell r="D1353" t="str">
            <v>포</v>
          </cell>
          <cell r="E1353">
            <v>129</v>
          </cell>
          <cell r="F1353">
            <v>360</v>
          </cell>
          <cell r="G1353">
            <v>46440</v>
          </cell>
          <cell r="H1353">
            <v>0</v>
          </cell>
          <cell r="J1353">
            <v>0</v>
          </cell>
          <cell r="L1353">
            <v>360</v>
          </cell>
          <cell r="M1353">
            <v>46440</v>
          </cell>
        </row>
        <row r="1354">
          <cell r="A1354">
            <v>1352</v>
          </cell>
          <cell r="B1354" t="str">
            <v xml:space="preserve">      철근운반비</v>
          </cell>
          <cell r="C1354" t="str">
            <v>인력+D T10.5</v>
          </cell>
          <cell r="D1354" t="str">
            <v>TON</v>
          </cell>
          <cell r="E1354">
            <v>1.3959999999999999</v>
          </cell>
          <cell r="F1354">
            <v>11870</v>
          </cell>
          <cell r="G1354">
            <v>16570</v>
          </cell>
          <cell r="H1354">
            <v>0</v>
          </cell>
          <cell r="J1354">
            <v>0</v>
          </cell>
          <cell r="L1354">
            <v>11870</v>
          </cell>
          <cell r="M1354">
            <v>16570</v>
          </cell>
        </row>
        <row r="1355">
          <cell r="A1355">
            <v>1353</v>
          </cell>
          <cell r="B1355" t="str">
            <v xml:space="preserve">    (8) 작업부산물</v>
          </cell>
          <cell r="G1355">
            <v>-2842</v>
          </cell>
          <cell r="H1355">
            <v>0</v>
          </cell>
          <cell r="I1355">
            <v>-2842</v>
          </cell>
          <cell r="J1355">
            <v>0</v>
          </cell>
          <cell r="L1355">
            <v>0</v>
          </cell>
        </row>
        <row r="1356">
          <cell r="A1356">
            <v>1354</v>
          </cell>
          <cell r="B1356" t="str">
            <v xml:space="preserve">      사용고재</v>
          </cell>
          <cell r="C1356" t="str">
            <v>철 근</v>
          </cell>
          <cell r="D1356" t="str">
            <v>TON</v>
          </cell>
          <cell r="E1356">
            <v>-3.5999999999999997E-2</v>
          </cell>
          <cell r="F1356">
            <v>78960</v>
          </cell>
          <cell r="G1356">
            <v>-2842</v>
          </cell>
          <cell r="H1356">
            <v>78960</v>
          </cell>
          <cell r="I1356">
            <v>-2842</v>
          </cell>
          <cell r="J1356">
            <v>0</v>
          </cell>
          <cell r="L1356">
            <v>0</v>
          </cell>
        </row>
        <row r="1357">
          <cell r="A1357">
            <v>1355</v>
          </cell>
          <cell r="B1357" t="str">
            <v xml:space="preserve">   20) 작업부산물</v>
          </cell>
          <cell r="G1357">
            <v>-17292</v>
          </cell>
          <cell r="H1357">
            <v>0</v>
          </cell>
          <cell r="I1357">
            <v>-17292</v>
          </cell>
          <cell r="J1357">
            <v>0</v>
          </cell>
          <cell r="L1357">
            <v>0</v>
          </cell>
        </row>
        <row r="1358">
          <cell r="A1358">
            <v>1356</v>
          </cell>
          <cell r="B1358" t="str">
            <v xml:space="preserve">     사용고재</v>
          </cell>
          <cell r="C1358" t="str">
            <v>철 근</v>
          </cell>
          <cell r="D1358" t="str">
            <v>TON</v>
          </cell>
          <cell r="E1358">
            <v>-0.219</v>
          </cell>
          <cell r="F1358">
            <v>78960</v>
          </cell>
          <cell r="G1358">
            <v>-17292</v>
          </cell>
          <cell r="H1358">
            <v>78960</v>
          </cell>
          <cell r="I1358">
            <v>-17292</v>
          </cell>
          <cell r="J1358">
            <v>0</v>
          </cell>
          <cell r="L1358">
            <v>0</v>
          </cell>
        </row>
        <row r="1359">
          <cell r="A1359">
            <v>1357</v>
          </cell>
          <cell r="B1359" t="str">
            <v xml:space="preserve">      7.2 화장실</v>
          </cell>
          <cell r="D1359" t="str">
            <v>동</v>
          </cell>
          <cell r="G1359">
            <v>68996081</v>
          </cell>
          <cell r="H1359">
            <v>0</v>
          </cell>
          <cell r="I1359">
            <v>33744731</v>
          </cell>
          <cell r="J1359">
            <v>0</v>
          </cell>
          <cell r="K1359">
            <v>34252384</v>
          </cell>
          <cell r="L1359">
            <v>0</v>
          </cell>
          <cell r="M1359">
            <v>998966</v>
          </cell>
        </row>
        <row r="1360">
          <cell r="A1360">
            <v>1358</v>
          </cell>
          <cell r="B1360" t="str">
            <v xml:space="preserve">    1) 가설공사</v>
          </cell>
          <cell r="G1360">
            <v>918155</v>
          </cell>
          <cell r="H1360">
            <v>0</v>
          </cell>
          <cell r="I1360">
            <v>79671</v>
          </cell>
          <cell r="J1360">
            <v>0</v>
          </cell>
          <cell r="K1360">
            <v>838484</v>
          </cell>
          <cell r="L1360">
            <v>0</v>
          </cell>
        </row>
        <row r="1361">
          <cell r="A1361">
            <v>1359</v>
          </cell>
          <cell r="B1361" t="str">
            <v xml:space="preserve">       수평규준틀설치</v>
          </cell>
          <cell r="C1361" t="str">
            <v>귀</v>
          </cell>
          <cell r="D1361" t="str">
            <v>개소</v>
          </cell>
          <cell r="E1361">
            <v>4</v>
          </cell>
          <cell r="F1361">
            <v>33140</v>
          </cell>
          <cell r="G1361">
            <v>132560</v>
          </cell>
          <cell r="H1361">
            <v>4450</v>
          </cell>
          <cell r="I1361">
            <v>17800</v>
          </cell>
          <cell r="J1361">
            <v>28690</v>
          </cell>
          <cell r="K1361">
            <v>114760</v>
          </cell>
          <cell r="L1361">
            <v>0</v>
          </cell>
        </row>
        <row r="1362">
          <cell r="A1362">
            <v>1360</v>
          </cell>
          <cell r="B1362" t="str">
            <v xml:space="preserve">       수평규준틀설치</v>
          </cell>
          <cell r="C1362" t="str">
            <v>평</v>
          </cell>
          <cell r="D1362" t="str">
            <v>개소</v>
          </cell>
          <cell r="E1362">
            <v>4</v>
          </cell>
          <cell r="F1362">
            <v>19270</v>
          </cell>
          <cell r="G1362">
            <v>77080</v>
          </cell>
          <cell r="H1362">
            <v>2830</v>
          </cell>
          <cell r="I1362">
            <v>11320</v>
          </cell>
          <cell r="J1362">
            <v>16440</v>
          </cell>
          <cell r="K1362">
            <v>65760</v>
          </cell>
          <cell r="L1362">
            <v>0</v>
          </cell>
        </row>
        <row r="1363">
          <cell r="A1363">
            <v>1361</v>
          </cell>
          <cell r="B1363" t="str">
            <v xml:space="preserve">       먹메김</v>
          </cell>
          <cell r="C1363" t="str">
            <v>사무소</v>
          </cell>
          <cell r="D1363" t="str">
            <v>M2</v>
          </cell>
          <cell r="E1363">
            <v>50.22</v>
          </cell>
          <cell r="F1363">
            <v>2650</v>
          </cell>
          <cell r="G1363">
            <v>133083</v>
          </cell>
          <cell r="H1363">
            <v>0</v>
          </cell>
          <cell r="I1363">
            <v>0</v>
          </cell>
          <cell r="J1363">
            <v>2650</v>
          </cell>
          <cell r="K1363">
            <v>133083</v>
          </cell>
          <cell r="L1363">
            <v>0</v>
          </cell>
        </row>
        <row r="1364">
          <cell r="A1364">
            <v>1362</v>
          </cell>
          <cell r="B1364" t="str">
            <v xml:space="preserve">       강관동바리</v>
          </cell>
          <cell r="C1364" t="str">
            <v>15일 라멘조</v>
          </cell>
          <cell r="D1364" t="str">
            <v>M2</v>
          </cell>
          <cell r="E1364">
            <v>90.396000000000001</v>
          </cell>
          <cell r="F1364">
            <v>2740</v>
          </cell>
          <cell r="G1364">
            <v>247685</v>
          </cell>
          <cell r="H1364">
            <v>90</v>
          </cell>
          <cell r="I1364">
            <v>8136</v>
          </cell>
          <cell r="J1364">
            <v>2650</v>
          </cell>
          <cell r="K1364">
            <v>239549</v>
          </cell>
          <cell r="L1364">
            <v>0</v>
          </cell>
        </row>
        <row r="1365">
          <cell r="A1365">
            <v>1363</v>
          </cell>
          <cell r="B1365" t="str">
            <v xml:space="preserve">       강관조립식말비계</v>
          </cell>
          <cell r="C1365" t="str">
            <v>이동식 3개월</v>
          </cell>
          <cell r="D1365" t="str">
            <v>대</v>
          </cell>
          <cell r="E1365">
            <v>2</v>
          </cell>
          <cell r="F1365">
            <v>46130</v>
          </cell>
          <cell r="G1365">
            <v>92260</v>
          </cell>
          <cell r="H1365">
            <v>18140</v>
          </cell>
          <cell r="I1365">
            <v>36280</v>
          </cell>
          <cell r="J1365">
            <v>27990</v>
          </cell>
          <cell r="K1365">
            <v>55980</v>
          </cell>
          <cell r="L1365">
            <v>0</v>
          </cell>
        </row>
        <row r="1366">
          <cell r="A1366">
            <v>1364</v>
          </cell>
          <cell r="B1366" t="str">
            <v xml:space="preserve">       건축물보양</v>
          </cell>
          <cell r="C1366" t="str">
            <v>CON'C면 살수</v>
          </cell>
          <cell r="D1366" t="str">
            <v>M2</v>
          </cell>
          <cell r="E1366">
            <v>150.66</v>
          </cell>
          <cell r="F1366">
            <v>110</v>
          </cell>
          <cell r="G1366">
            <v>16572</v>
          </cell>
          <cell r="H1366">
            <v>0</v>
          </cell>
          <cell r="I1366">
            <v>0</v>
          </cell>
          <cell r="J1366">
            <v>110</v>
          </cell>
          <cell r="K1366">
            <v>16572</v>
          </cell>
          <cell r="L1366">
            <v>0</v>
          </cell>
        </row>
        <row r="1367">
          <cell r="A1367">
            <v>1365</v>
          </cell>
          <cell r="B1367" t="str">
            <v xml:space="preserve">       건축물보양</v>
          </cell>
          <cell r="C1367" t="str">
            <v>타일석재테라죠</v>
          </cell>
          <cell r="D1367" t="str">
            <v>M2</v>
          </cell>
          <cell r="E1367">
            <v>47.194000000000003</v>
          </cell>
          <cell r="F1367">
            <v>180</v>
          </cell>
          <cell r="G1367">
            <v>8494</v>
          </cell>
          <cell r="H1367">
            <v>130</v>
          </cell>
          <cell r="I1367">
            <v>6135</v>
          </cell>
          <cell r="J1367">
            <v>50</v>
          </cell>
          <cell r="K1367">
            <v>2359</v>
          </cell>
          <cell r="L1367">
            <v>0</v>
          </cell>
        </row>
        <row r="1368">
          <cell r="A1368">
            <v>1366</v>
          </cell>
          <cell r="B1368" t="str">
            <v xml:space="preserve">       현장정리</v>
          </cell>
          <cell r="C1368" t="str">
            <v>RC조</v>
          </cell>
          <cell r="D1368" t="str">
            <v>M2</v>
          </cell>
          <cell r="E1368">
            <v>50.22</v>
          </cell>
          <cell r="F1368">
            <v>4190</v>
          </cell>
          <cell r="G1368">
            <v>210421</v>
          </cell>
          <cell r="H1368">
            <v>0</v>
          </cell>
          <cell r="J1368">
            <v>4190</v>
          </cell>
          <cell r="K1368">
            <v>210421</v>
          </cell>
          <cell r="L1368">
            <v>0</v>
          </cell>
        </row>
        <row r="1369">
          <cell r="A1369">
            <v>1367</v>
          </cell>
          <cell r="B1369" t="str">
            <v xml:space="preserve">    2) 토공 및 지정공사</v>
          </cell>
          <cell r="G1369">
            <v>1398631</v>
          </cell>
          <cell r="H1369">
            <v>0</v>
          </cell>
          <cell r="I1369">
            <v>744126</v>
          </cell>
          <cell r="J1369">
            <v>0</v>
          </cell>
          <cell r="K1369">
            <v>370160</v>
          </cell>
          <cell r="L1369">
            <v>0</v>
          </cell>
          <cell r="M1369">
            <v>284345</v>
          </cell>
        </row>
        <row r="1370">
          <cell r="A1370">
            <v>1368</v>
          </cell>
          <cell r="B1370" t="str">
            <v xml:space="preserve">       터파기(기계, 토사)</v>
          </cell>
          <cell r="C1370" t="str">
            <v>백호 1.0M3</v>
          </cell>
          <cell r="D1370" t="str">
            <v>M3</v>
          </cell>
          <cell r="E1370">
            <v>179.43299999999999</v>
          </cell>
          <cell r="F1370">
            <v>520</v>
          </cell>
          <cell r="G1370">
            <v>93305</v>
          </cell>
          <cell r="H1370">
            <v>120</v>
          </cell>
          <cell r="I1370">
            <v>21533</v>
          </cell>
          <cell r="J1370">
            <v>190</v>
          </cell>
          <cell r="K1370">
            <v>34092</v>
          </cell>
          <cell r="L1370">
            <v>210</v>
          </cell>
          <cell r="M1370">
            <v>37680</v>
          </cell>
        </row>
        <row r="1371">
          <cell r="A1371">
            <v>1369</v>
          </cell>
          <cell r="B1371" t="str">
            <v xml:space="preserve">       되메우기(기계, 토사)</v>
          </cell>
          <cell r="C1371" t="str">
            <v>백호 1.0M3</v>
          </cell>
          <cell r="D1371" t="str">
            <v>M3</v>
          </cell>
          <cell r="E1371">
            <v>41.615000000000002</v>
          </cell>
          <cell r="F1371">
            <v>340</v>
          </cell>
          <cell r="G1371">
            <v>14149</v>
          </cell>
          <cell r="H1371">
            <v>80</v>
          </cell>
          <cell r="I1371">
            <v>3330</v>
          </cell>
          <cell r="J1371">
            <v>120</v>
          </cell>
          <cell r="K1371">
            <v>4993</v>
          </cell>
          <cell r="L1371">
            <v>140</v>
          </cell>
          <cell r="M1371">
            <v>5826</v>
          </cell>
        </row>
        <row r="1372">
          <cell r="A1372">
            <v>1370</v>
          </cell>
          <cell r="B1372" t="str">
            <v xml:space="preserve">       잔토처리(기계, 토사)</v>
          </cell>
          <cell r="C1372" t="str">
            <v>백호 1.0M3</v>
          </cell>
          <cell r="D1372" t="str">
            <v>M3</v>
          </cell>
          <cell r="E1372">
            <v>137.81800000000001</v>
          </cell>
          <cell r="F1372">
            <v>270</v>
          </cell>
          <cell r="G1372">
            <v>37210</v>
          </cell>
          <cell r="H1372">
            <v>60</v>
          </cell>
          <cell r="I1372">
            <v>8270</v>
          </cell>
          <cell r="J1372">
            <v>100</v>
          </cell>
          <cell r="K1372">
            <v>13781</v>
          </cell>
          <cell r="L1372">
            <v>110</v>
          </cell>
          <cell r="M1372">
            <v>15159</v>
          </cell>
        </row>
        <row r="1373">
          <cell r="A1373">
            <v>1371</v>
          </cell>
          <cell r="B1373" t="str">
            <v xml:space="preserve">       잡석깔기지정</v>
          </cell>
          <cell r="C1373" t="str">
            <v>백호우+램머</v>
          </cell>
          <cell r="D1373" t="str">
            <v>M3</v>
          </cell>
          <cell r="E1373">
            <v>15.087999999999999</v>
          </cell>
          <cell r="F1373">
            <v>2930</v>
          </cell>
          <cell r="G1373">
            <v>44207</v>
          </cell>
          <cell r="H1373">
            <v>310</v>
          </cell>
          <cell r="I1373">
            <v>4677</v>
          </cell>
          <cell r="J1373">
            <v>2050</v>
          </cell>
          <cell r="K1373">
            <v>30930</v>
          </cell>
          <cell r="L1373">
            <v>570</v>
          </cell>
          <cell r="M1373">
            <v>8600</v>
          </cell>
        </row>
        <row r="1374">
          <cell r="A1374">
            <v>1372</v>
          </cell>
          <cell r="B1374" t="str">
            <v xml:space="preserve">       P.C파일</v>
          </cell>
          <cell r="C1374" t="str">
            <v>Φ350*17M</v>
          </cell>
          <cell r="D1374" t="str">
            <v>본</v>
          </cell>
          <cell r="E1374">
            <v>4</v>
          </cell>
          <cell r="F1374">
            <v>169810</v>
          </cell>
          <cell r="G1374">
            <v>679240</v>
          </cell>
          <cell r="H1374">
            <v>169810</v>
          </cell>
          <cell r="I1374">
            <v>679240</v>
          </cell>
          <cell r="J1374">
            <v>0</v>
          </cell>
          <cell r="L1374">
            <v>0</v>
          </cell>
        </row>
        <row r="1375">
          <cell r="A1375">
            <v>1373</v>
          </cell>
          <cell r="B1375" t="str">
            <v xml:space="preserve">       파일항타</v>
          </cell>
          <cell r="C1375" t="str">
            <v>Φ350*17M</v>
          </cell>
          <cell r="D1375" t="str">
            <v>본</v>
          </cell>
          <cell r="E1375">
            <v>4</v>
          </cell>
          <cell r="F1375">
            <v>125630</v>
          </cell>
          <cell r="G1375">
            <v>502520</v>
          </cell>
          <cell r="H1375">
            <v>6449</v>
          </cell>
          <cell r="I1375">
            <v>25796</v>
          </cell>
          <cell r="J1375">
            <v>65321</v>
          </cell>
          <cell r="K1375">
            <v>261284</v>
          </cell>
          <cell r="L1375">
            <v>53860</v>
          </cell>
          <cell r="M1375">
            <v>215440</v>
          </cell>
        </row>
        <row r="1376">
          <cell r="A1376">
            <v>1374</v>
          </cell>
          <cell r="B1376" t="str">
            <v xml:space="preserve">       PILE두부정리</v>
          </cell>
          <cell r="C1376" t="str">
            <v>Φ350</v>
          </cell>
          <cell r="D1376" t="str">
            <v>개소</v>
          </cell>
          <cell r="E1376">
            <v>4</v>
          </cell>
          <cell r="F1376">
            <v>7000</v>
          </cell>
          <cell r="G1376">
            <v>28000</v>
          </cell>
          <cell r="H1376">
            <v>320</v>
          </cell>
          <cell r="I1376">
            <v>1280</v>
          </cell>
          <cell r="J1376">
            <v>6270</v>
          </cell>
          <cell r="K1376">
            <v>25080</v>
          </cell>
          <cell r="L1376">
            <v>410</v>
          </cell>
          <cell r="M1376">
            <v>1640</v>
          </cell>
        </row>
        <row r="1377">
          <cell r="A1377">
            <v>1375</v>
          </cell>
          <cell r="B1377" t="str">
            <v xml:space="preserve">    3) 철근콘크리트공사</v>
          </cell>
          <cell r="G1377">
            <v>13333419</v>
          </cell>
          <cell r="H1377">
            <v>0</v>
          </cell>
          <cell r="I1377">
            <v>5972669</v>
          </cell>
          <cell r="J1377">
            <v>0</v>
          </cell>
          <cell r="K1377">
            <v>7060341</v>
          </cell>
          <cell r="L1377">
            <v>0</v>
          </cell>
          <cell r="M1377">
            <v>300409</v>
          </cell>
        </row>
        <row r="1378">
          <cell r="A1378">
            <v>1376</v>
          </cell>
          <cell r="B1378" t="str">
            <v xml:space="preserve">      레미콘</v>
          </cell>
          <cell r="C1378" t="str">
            <v>25-210-12</v>
          </cell>
          <cell r="D1378" t="str">
            <v>M3</v>
          </cell>
          <cell r="E1378">
            <v>66.87</v>
          </cell>
          <cell r="F1378">
            <v>34300</v>
          </cell>
          <cell r="G1378">
            <v>2293641</v>
          </cell>
          <cell r="H1378">
            <v>34300</v>
          </cell>
          <cell r="I1378">
            <v>2293641</v>
          </cell>
          <cell r="J1378">
            <v>0</v>
          </cell>
          <cell r="L1378">
            <v>0</v>
          </cell>
        </row>
        <row r="1379">
          <cell r="A1379">
            <v>1377</v>
          </cell>
          <cell r="B1379" t="str">
            <v xml:space="preserve">      레미콘</v>
          </cell>
          <cell r="C1379" t="str">
            <v>25-180-8</v>
          </cell>
          <cell r="D1379" t="str">
            <v>M3</v>
          </cell>
          <cell r="E1379">
            <v>6.0789999999999997</v>
          </cell>
          <cell r="F1379">
            <v>30590</v>
          </cell>
          <cell r="G1379">
            <v>185956</v>
          </cell>
          <cell r="H1379">
            <v>30590</v>
          </cell>
          <cell r="I1379">
            <v>185956</v>
          </cell>
          <cell r="J1379">
            <v>0</v>
          </cell>
          <cell r="L1379">
            <v>0</v>
          </cell>
        </row>
        <row r="1380">
          <cell r="A1380">
            <v>1378</v>
          </cell>
          <cell r="B1380" t="str">
            <v xml:space="preserve">      CON＇C 펌프카타설</v>
          </cell>
          <cell r="C1380" t="str">
            <v>철/붐  일&lt;100M3</v>
          </cell>
          <cell r="D1380" t="str">
            <v>M3</v>
          </cell>
          <cell r="E1380">
            <v>66.207999999999998</v>
          </cell>
          <cell r="F1380">
            <v>10040</v>
          </cell>
          <cell r="G1380">
            <v>664728</v>
          </cell>
          <cell r="H1380">
            <v>500</v>
          </cell>
          <cell r="I1380">
            <v>33105</v>
          </cell>
          <cell r="J1380">
            <v>5480</v>
          </cell>
          <cell r="K1380">
            <v>362819</v>
          </cell>
          <cell r="L1380">
            <v>4060</v>
          </cell>
          <cell r="M1380">
            <v>268804</v>
          </cell>
        </row>
        <row r="1381">
          <cell r="A1381">
            <v>1379</v>
          </cell>
          <cell r="B1381" t="str">
            <v xml:space="preserve">      CON＇C 펌프카타설</v>
          </cell>
          <cell r="C1381" t="str">
            <v>무근/붐  일&lt;50M3</v>
          </cell>
          <cell r="D1381" t="str">
            <v>M3</v>
          </cell>
          <cell r="E1381">
            <v>5.9610000000000003</v>
          </cell>
          <cell r="F1381">
            <v>10500</v>
          </cell>
          <cell r="G1381">
            <v>62590</v>
          </cell>
          <cell r="H1381">
            <v>620</v>
          </cell>
          <cell r="I1381">
            <v>3697</v>
          </cell>
          <cell r="J1381">
            <v>4800</v>
          </cell>
          <cell r="K1381">
            <v>28612</v>
          </cell>
          <cell r="L1381">
            <v>5080</v>
          </cell>
          <cell r="M1381">
            <v>30281</v>
          </cell>
        </row>
        <row r="1382">
          <cell r="A1382">
            <v>1380</v>
          </cell>
          <cell r="B1382" t="str">
            <v xml:space="preserve">      합판거푸집</v>
          </cell>
          <cell r="C1382" t="str">
            <v>3회</v>
          </cell>
          <cell r="D1382" t="str">
            <v>M2</v>
          </cell>
          <cell r="E1382">
            <v>419.66</v>
          </cell>
          <cell r="F1382">
            <v>14630</v>
          </cell>
          <cell r="G1382">
            <v>6139625</v>
          </cell>
          <cell r="H1382">
            <v>3940</v>
          </cell>
          <cell r="I1382">
            <v>1653460</v>
          </cell>
          <cell r="J1382">
            <v>10690</v>
          </cell>
          <cell r="K1382">
            <v>4486165</v>
          </cell>
          <cell r="L1382">
            <v>0</v>
          </cell>
        </row>
        <row r="1383">
          <cell r="A1383">
            <v>1381</v>
          </cell>
          <cell r="B1383" t="str">
            <v xml:space="preserve">      합판거푸집</v>
          </cell>
          <cell r="C1383" t="str">
            <v>4회</v>
          </cell>
          <cell r="D1383" t="str">
            <v>M2</v>
          </cell>
          <cell r="E1383">
            <v>61.92</v>
          </cell>
          <cell r="F1383">
            <v>11880</v>
          </cell>
          <cell r="G1383">
            <v>735609</v>
          </cell>
          <cell r="H1383">
            <v>3440</v>
          </cell>
          <cell r="I1383">
            <v>213005</v>
          </cell>
          <cell r="J1383">
            <v>8440</v>
          </cell>
          <cell r="K1383">
            <v>522604</v>
          </cell>
          <cell r="L1383">
            <v>0</v>
          </cell>
        </row>
        <row r="1384">
          <cell r="A1384">
            <v>1382</v>
          </cell>
          <cell r="B1384" t="str">
            <v xml:space="preserve">      철근 SD40</v>
          </cell>
          <cell r="C1384" t="str">
            <v>HD10</v>
          </cell>
          <cell r="D1384" t="str">
            <v>TON</v>
          </cell>
          <cell r="E1384">
            <v>2.6819999999999999</v>
          </cell>
          <cell r="F1384">
            <v>231480</v>
          </cell>
          <cell r="G1384">
            <v>620829</v>
          </cell>
          <cell r="H1384">
            <v>231480</v>
          </cell>
          <cell r="I1384">
            <v>620829</v>
          </cell>
          <cell r="J1384">
            <v>0</v>
          </cell>
          <cell r="L1384">
            <v>0</v>
          </cell>
        </row>
        <row r="1385">
          <cell r="A1385">
            <v>1383</v>
          </cell>
          <cell r="B1385" t="str">
            <v xml:space="preserve">      철근 SD40</v>
          </cell>
          <cell r="C1385" t="str">
            <v>HD13</v>
          </cell>
          <cell r="D1385" t="str">
            <v>TON</v>
          </cell>
          <cell r="E1385">
            <v>0.96799999999999997</v>
          </cell>
          <cell r="F1385">
            <v>227240</v>
          </cell>
          <cell r="G1385">
            <v>219968</v>
          </cell>
          <cell r="H1385">
            <v>227240</v>
          </cell>
          <cell r="I1385">
            <v>219968</v>
          </cell>
          <cell r="J1385">
            <v>0</v>
          </cell>
          <cell r="L1385">
            <v>0</v>
          </cell>
        </row>
        <row r="1386">
          <cell r="A1386">
            <v>1384</v>
          </cell>
          <cell r="B1386" t="str">
            <v xml:space="preserve">      철근 SD40</v>
          </cell>
          <cell r="C1386" t="str">
            <v>HD16</v>
          </cell>
          <cell r="D1386" t="str">
            <v>TON</v>
          </cell>
          <cell r="E1386">
            <v>2.3740000000000001</v>
          </cell>
          <cell r="F1386">
            <v>223480</v>
          </cell>
          <cell r="G1386">
            <v>530541</v>
          </cell>
          <cell r="H1386">
            <v>223480</v>
          </cell>
          <cell r="I1386">
            <v>530541</v>
          </cell>
          <cell r="J1386">
            <v>0</v>
          </cell>
          <cell r="L1386">
            <v>0</v>
          </cell>
        </row>
        <row r="1387">
          <cell r="A1387">
            <v>1385</v>
          </cell>
          <cell r="B1387" t="str">
            <v xml:space="preserve">      철근가공조립</v>
          </cell>
          <cell r="C1387" t="str">
            <v>보통</v>
          </cell>
          <cell r="D1387" t="str">
            <v>TON</v>
          </cell>
          <cell r="E1387">
            <v>5.8490000000000002</v>
          </cell>
          <cell r="F1387">
            <v>270990</v>
          </cell>
          <cell r="G1387">
            <v>1585020</v>
          </cell>
          <cell r="H1387">
            <v>3000</v>
          </cell>
          <cell r="I1387">
            <v>17547</v>
          </cell>
          <cell r="J1387">
            <v>267990</v>
          </cell>
          <cell r="K1387">
            <v>1567473</v>
          </cell>
          <cell r="L1387">
            <v>0</v>
          </cell>
        </row>
        <row r="1388">
          <cell r="A1388">
            <v>1386</v>
          </cell>
          <cell r="B1388" t="str">
            <v xml:space="preserve">      진동기사용료</v>
          </cell>
          <cell r="C1388" t="str">
            <v>엔진식3.5HP</v>
          </cell>
          <cell r="D1388" t="str">
            <v>M3</v>
          </cell>
          <cell r="E1388">
            <v>66.207999999999998</v>
          </cell>
          <cell r="F1388">
            <v>180</v>
          </cell>
          <cell r="G1388">
            <v>11917</v>
          </cell>
          <cell r="H1388">
            <v>160</v>
          </cell>
          <cell r="I1388">
            <v>10593</v>
          </cell>
          <cell r="J1388">
            <v>0</v>
          </cell>
          <cell r="L1388">
            <v>20</v>
          </cell>
          <cell r="M1388">
            <v>1324</v>
          </cell>
        </row>
        <row r="1389">
          <cell r="A1389">
            <v>1387</v>
          </cell>
          <cell r="B1389" t="str">
            <v xml:space="preserve">      스페이셔</v>
          </cell>
          <cell r="C1389" t="str">
            <v>스라브 하</v>
          </cell>
          <cell r="D1389" t="str">
            <v>EA</v>
          </cell>
          <cell r="E1389">
            <v>81</v>
          </cell>
          <cell r="F1389">
            <v>20</v>
          </cell>
          <cell r="G1389">
            <v>1620</v>
          </cell>
          <cell r="H1389">
            <v>0</v>
          </cell>
          <cell r="I1389">
            <v>0</v>
          </cell>
          <cell r="J1389">
            <v>20</v>
          </cell>
          <cell r="K1389">
            <v>1620</v>
          </cell>
          <cell r="L1389">
            <v>0</v>
          </cell>
        </row>
        <row r="1390">
          <cell r="A1390">
            <v>1388</v>
          </cell>
          <cell r="B1390" t="str">
            <v xml:space="preserve">      스페이셔</v>
          </cell>
          <cell r="C1390" t="str">
            <v>기초및스라브 상</v>
          </cell>
          <cell r="D1390" t="str">
            <v>EA</v>
          </cell>
          <cell r="E1390">
            <v>54</v>
          </cell>
          <cell r="F1390">
            <v>40</v>
          </cell>
          <cell r="G1390">
            <v>2160</v>
          </cell>
          <cell r="H1390">
            <v>40</v>
          </cell>
          <cell r="I1390">
            <v>2160</v>
          </cell>
          <cell r="J1390">
            <v>0</v>
          </cell>
          <cell r="L1390">
            <v>0</v>
          </cell>
        </row>
        <row r="1391">
          <cell r="A1391">
            <v>1389</v>
          </cell>
          <cell r="B1391" t="str">
            <v xml:space="preserve">      스페이셔</v>
          </cell>
          <cell r="C1391" t="str">
            <v>옹벽, 도너츠형</v>
          </cell>
          <cell r="D1391" t="str">
            <v>EA</v>
          </cell>
          <cell r="E1391">
            <v>330</v>
          </cell>
          <cell r="F1391">
            <v>20</v>
          </cell>
          <cell r="G1391">
            <v>6600</v>
          </cell>
          <cell r="H1391">
            <v>20</v>
          </cell>
          <cell r="I1391">
            <v>6600</v>
          </cell>
          <cell r="J1391">
            <v>0</v>
          </cell>
          <cell r="L1391">
            <v>0</v>
          </cell>
        </row>
        <row r="1392">
          <cell r="A1392">
            <v>1390</v>
          </cell>
          <cell r="B1392" t="str">
            <v xml:space="preserve">      스치로폴설치</v>
          </cell>
          <cell r="C1392" t="str">
            <v>T80MM바닥타</v>
          </cell>
          <cell r="D1392" t="str">
            <v>M2</v>
          </cell>
          <cell r="E1392">
            <v>52.935000000000002</v>
          </cell>
          <cell r="F1392">
            <v>5150</v>
          </cell>
          <cell r="G1392">
            <v>272615</v>
          </cell>
          <cell r="H1392">
            <v>3430</v>
          </cell>
          <cell r="I1392">
            <v>181567</v>
          </cell>
          <cell r="J1392">
            <v>1720</v>
          </cell>
          <cell r="K1392">
            <v>91048</v>
          </cell>
          <cell r="L1392">
            <v>0</v>
          </cell>
        </row>
        <row r="1393">
          <cell r="A1393">
            <v>1391</v>
          </cell>
          <cell r="B1393" t="str">
            <v xml:space="preserve">    4) 조적공사</v>
          </cell>
          <cell r="G1393">
            <v>337272</v>
          </cell>
          <cell r="H1393">
            <v>0</v>
          </cell>
          <cell r="I1393">
            <v>64260</v>
          </cell>
          <cell r="J1393">
            <v>0</v>
          </cell>
          <cell r="K1393">
            <v>273012</v>
          </cell>
          <cell r="L1393">
            <v>0</v>
          </cell>
        </row>
        <row r="1394">
          <cell r="A1394">
            <v>1392</v>
          </cell>
          <cell r="B1394" t="str">
            <v xml:space="preserve">      시멘트벽돌</v>
          </cell>
          <cell r="C1394" t="str">
            <v>190*90*57</v>
          </cell>
          <cell r="D1394" t="str">
            <v>매</v>
          </cell>
          <cell r="E1394">
            <v>2142</v>
          </cell>
          <cell r="F1394">
            <v>30</v>
          </cell>
          <cell r="G1394">
            <v>64260</v>
          </cell>
          <cell r="H1394">
            <v>30</v>
          </cell>
          <cell r="I1394">
            <v>64260</v>
          </cell>
          <cell r="J1394">
            <v>0</v>
          </cell>
          <cell r="L1394">
            <v>0</v>
          </cell>
        </row>
        <row r="1395">
          <cell r="A1395">
            <v>1393</v>
          </cell>
          <cell r="B1395" t="str">
            <v xml:space="preserve">      시멘트벽돌쌓기</v>
          </cell>
          <cell r="C1395" t="str">
            <v>0.5B H≤3.6</v>
          </cell>
          <cell r="D1395" t="str">
            <v>천매</v>
          </cell>
          <cell r="E1395">
            <v>2.04</v>
          </cell>
          <cell r="F1395">
            <v>119840</v>
          </cell>
          <cell r="G1395">
            <v>244473</v>
          </cell>
          <cell r="H1395">
            <v>0</v>
          </cell>
          <cell r="J1395">
            <v>119840</v>
          </cell>
          <cell r="K1395">
            <v>244473</v>
          </cell>
          <cell r="L1395">
            <v>0</v>
          </cell>
        </row>
        <row r="1396">
          <cell r="A1396">
            <v>1394</v>
          </cell>
          <cell r="B1396" t="str">
            <v xml:space="preserve">      벽돌소운반</v>
          </cell>
          <cell r="C1396" t="str">
            <v>1층</v>
          </cell>
          <cell r="D1396" t="str">
            <v>천매</v>
          </cell>
          <cell r="E1396">
            <v>2.04</v>
          </cell>
          <cell r="F1396">
            <v>13990</v>
          </cell>
          <cell r="G1396">
            <v>28539</v>
          </cell>
          <cell r="H1396">
            <v>0</v>
          </cell>
          <cell r="J1396">
            <v>13990</v>
          </cell>
          <cell r="K1396">
            <v>28539</v>
          </cell>
          <cell r="L1396">
            <v>0</v>
          </cell>
        </row>
        <row r="1397">
          <cell r="A1397">
            <v>1395</v>
          </cell>
          <cell r="B1397" t="str">
            <v xml:space="preserve">    5) 방수공사</v>
          </cell>
          <cell r="G1397">
            <v>4630248</v>
          </cell>
          <cell r="H1397">
            <v>0</v>
          </cell>
          <cell r="I1397">
            <v>180652</v>
          </cell>
          <cell r="J1397">
            <v>0</v>
          </cell>
          <cell r="K1397">
            <v>4449596</v>
          </cell>
          <cell r="L1397">
            <v>0</v>
          </cell>
        </row>
        <row r="1398">
          <cell r="A1398">
            <v>1396</v>
          </cell>
          <cell r="B1398" t="str">
            <v xml:space="preserve">      시멘트액체방수</v>
          </cell>
          <cell r="C1398" t="str">
            <v>C종</v>
          </cell>
          <cell r="D1398" t="str">
            <v>M2</v>
          </cell>
          <cell r="E1398">
            <v>293.45</v>
          </cell>
          <cell r="F1398">
            <v>12490</v>
          </cell>
          <cell r="G1398">
            <v>3665190</v>
          </cell>
          <cell r="H1398">
            <v>150</v>
          </cell>
          <cell r="I1398">
            <v>44017</v>
          </cell>
          <cell r="J1398">
            <v>12340</v>
          </cell>
          <cell r="K1398">
            <v>3621173</v>
          </cell>
          <cell r="L1398">
            <v>0</v>
          </cell>
        </row>
        <row r="1399">
          <cell r="A1399">
            <v>1397</v>
          </cell>
          <cell r="B1399" t="str">
            <v xml:space="preserve">      보호몰탈</v>
          </cell>
          <cell r="C1399" t="str">
            <v>바닥 T20MM</v>
          </cell>
          <cell r="D1399" t="str">
            <v>M2</v>
          </cell>
          <cell r="E1399">
            <v>70.739999999999995</v>
          </cell>
          <cell r="F1399">
            <v>3660</v>
          </cell>
          <cell r="G1399">
            <v>258908</v>
          </cell>
          <cell r="H1399">
            <v>0</v>
          </cell>
          <cell r="J1399">
            <v>3660</v>
          </cell>
          <cell r="K1399">
            <v>258908</v>
          </cell>
          <cell r="L1399">
            <v>0</v>
          </cell>
        </row>
        <row r="1400">
          <cell r="A1400">
            <v>1398</v>
          </cell>
          <cell r="B1400" t="str">
            <v xml:space="preserve">      보호몰탈</v>
          </cell>
          <cell r="C1400" t="str">
            <v>벽  T18MM</v>
          </cell>
          <cell r="D1400" t="str">
            <v>M2</v>
          </cell>
          <cell r="E1400">
            <v>75.438999999999993</v>
          </cell>
          <cell r="F1400">
            <v>5150</v>
          </cell>
          <cell r="G1400">
            <v>388510</v>
          </cell>
          <cell r="H1400">
            <v>0</v>
          </cell>
          <cell r="J1400">
            <v>5150</v>
          </cell>
          <cell r="K1400">
            <v>388510</v>
          </cell>
          <cell r="L1400">
            <v>0</v>
          </cell>
        </row>
        <row r="1401">
          <cell r="A1401">
            <v>1399</v>
          </cell>
          <cell r="B1401" t="str">
            <v xml:space="preserve">      수밀코킹</v>
          </cell>
          <cell r="C1401" t="str">
            <v>6*6 위생</v>
          </cell>
          <cell r="D1401" t="str">
            <v>M</v>
          </cell>
          <cell r="E1401">
            <v>18.600000000000001</v>
          </cell>
          <cell r="F1401">
            <v>2090</v>
          </cell>
          <cell r="G1401">
            <v>38874</v>
          </cell>
          <cell r="H1401">
            <v>440</v>
          </cell>
          <cell r="I1401">
            <v>8184</v>
          </cell>
          <cell r="J1401">
            <v>1650</v>
          </cell>
          <cell r="K1401">
            <v>30690</v>
          </cell>
          <cell r="L1401">
            <v>0</v>
          </cell>
        </row>
        <row r="1402">
          <cell r="A1402">
            <v>1400</v>
          </cell>
          <cell r="B1402" t="str">
            <v xml:space="preserve">      수밀코킹</v>
          </cell>
          <cell r="C1402" t="str">
            <v>10*10 창호주위</v>
          </cell>
          <cell r="D1402" t="str">
            <v>M</v>
          </cell>
          <cell r="E1402">
            <v>91.1</v>
          </cell>
          <cell r="F1402">
            <v>3060</v>
          </cell>
          <cell r="G1402">
            <v>278766</v>
          </cell>
          <cell r="H1402">
            <v>1410</v>
          </cell>
          <cell r="I1402">
            <v>128451</v>
          </cell>
          <cell r="J1402">
            <v>1650</v>
          </cell>
          <cell r="K1402">
            <v>150315</v>
          </cell>
          <cell r="L1402">
            <v>0</v>
          </cell>
        </row>
        <row r="1403">
          <cell r="A1403">
            <v>1401</v>
          </cell>
          <cell r="B1403" t="str">
            <v xml:space="preserve">    6) 타일공사</v>
          </cell>
          <cell r="G1403">
            <v>3634386</v>
          </cell>
          <cell r="H1403">
            <v>0</v>
          </cell>
          <cell r="I1403">
            <v>1035905</v>
          </cell>
          <cell r="J1403">
            <v>0</v>
          </cell>
          <cell r="K1403">
            <v>2598481</v>
          </cell>
          <cell r="L1403">
            <v>0</v>
          </cell>
        </row>
        <row r="1404">
          <cell r="A1404">
            <v>1402</v>
          </cell>
          <cell r="B1404" t="str">
            <v xml:space="preserve">      자기질바닥타일</v>
          </cell>
          <cell r="C1404" t="str">
            <v>200*200 압착M5</v>
          </cell>
          <cell r="D1404" t="str">
            <v>M2</v>
          </cell>
          <cell r="E1404">
            <v>37.744</v>
          </cell>
          <cell r="F1404">
            <v>18620</v>
          </cell>
          <cell r="G1404">
            <v>702793</v>
          </cell>
          <cell r="H1404">
            <v>6540</v>
          </cell>
          <cell r="I1404">
            <v>246846</v>
          </cell>
          <cell r="J1404">
            <v>12080</v>
          </cell>
          <cell r="K1404">
            <v>455947</v>
          </cell>
          <cell r="L1404">
            <v>0</v>
          </cell>
        </row>
        <row r="1405">
          <cell r="A1405">
            <v>1403</v>
          </cell>
          <cell r="B1405" t="str">
            <v xml:space="preserve">      자기질벽타일</v>
          </cell>
          <cell r="C1405" t="str">
            <v>200*200 압착M5</v>
          </cell>
          <cell r="D1405" t="str">
            <v>M2</v>
          </cell>
          <cell r="E1405">
            <v>115.191</v>
          </cell>
          <cell r="F1405">
            <v>21530</v>
          </cell>
          <cell r="G1405">
            <v>2480062</v>
          </cell>
          <cell r="H1405">
            <v>6850</v>
          </cell>
          <cell r="I1405">
            <v>789059</v>
          </cell>
          <cell r="J1405">
            <v>14680</v>
          </cell>
          <cell r="K1405">
            <v>1691003</v>
          </cell>
          <cell r="L1405">
            <v>0</v>
          </cell>
        </row>
        <row r="1406">
          <cell r="A1406">
            <v>1404</v>
          </cell>
          <cell r="B1406" t="str">
            <v xml:space="preserve">      타일바탕몰탈</v>
          </cell>
          <cell r="C1406" t="str">
            <v>바닥 T35MM</v>
          </cell>
          <cell r="D1406" t="str">
            <v>M2</v>
          </cell>
          <cell r="E1406">
            <v>37.744</v>
          </cell>
          <cell r="F1406">
            <v>4080</v>
          </cell>
          <cell r="G1406">
            <v>153995</v>
          </cell>
          <cell r="H1406">
            <v>0</v>
          </cell>
          <cell r="J1406">
            <v>4080</v>
          </cell>
          <cell r="K1406">
            <v>153995</v>
          </cell>
          <cell r="L1406">
            <v>0</v>
          </cell>
        </row>
        <row r="1407">
          <cell r="A1407">
            <v>1405</v>
          </cell>
          <cell r="B1407" t="str">
            <v xml:space="preserve">      타일바탕몰탈</v>
          </cell>
          <cell r="C1407" t="str">
            <v>바닥 T18MM</v>
          </cell>
          <cell r="D1407" t="str">
            <v>M2</v>
          </cell>
          <cell r="E1407">
            <v>57.774000000000001</v>
          </cell>
          <cell r="F1407">
            <v>5150</v>
          </cell>
          <cell r="G1407">
            <v>297536</v>
          </cell>
          <cell r="H1407">
            <v>0</v>
          </cell>
          <cell r="J1407">
            <v>5150</v>
          </cell>
          <cell r="K1407">
            <v>297536</v>
          </cell>
          <cell r="L1407">
            <v>0</v>
          </cell>
        </row>
        <row r="1408">
          <cell r="A1408">
            <v>1406</v>
          </cell>
          <cell r="B1408" t="str">
            <v xml:space="preserve">    7) 석공사</v>
          </cell>
          <cell r="G1408">
            <v>1707949</v>
          </cell>
          <cell r="H1408">
            <v>0</v>
          </cell>
          <cell r="I1408">
            <v>920002</v>
          </cell>
          <cell r="J1408">
            <v>0</v>
          </cell>
          <cell r="K1408">
            <v>785692</v>
          </cell>
          <cell r="L1408">
            <v>0</v>
          </cell>
          <cell r="M1408">
            <v>2255</v>
          </cell>
        </row>
        <row r="1409">
          <cell r="A1409">
            <v>1407</v>
          </cell>
          <cell r="B1409" t="str">
            <v xml:space="preserve">      화강석버너구이바닥</v>
          </cell>
          <cell r="C1409" t="str">
            <v>포천석 T30*M30</v>
          </cell>
          <cell r="D1409" t="str">
            <v>M2</v>
          </cell>
          <cell r="E1409">
            <v>3.36</v>
          </cell>
          <cell r="F1409">
            <v>63140</v>
          </cell>
          <cell r="G1409">
            <v>212150</v>
          </cell>
          <cell r="H1409">
            <v>29560</v>
          </cell>
          <cell r="I1409">
            <v>99322</v>
          </cell>
          <cell r="J1409">
            <v>33580</v>
          </cell>
          <cell r="K1409">
            <v>112828</v>
          </cell>
          <cell r="L1409">
            <v>0</v>
          </cell>
        </row>
        <row r="1410">
          <cell r="A1410">
            <v>1408</v>
          </cell>
          <cell r="B1410" t="str">
            <v xml:space="preserve">      화강석물갈기바닥</v>
          </cell>
          <cell r="C1410" t="str">
            <v>포천석 T30*M30</v>
          </cell>
          <cell r="D1410" t="str">
            <v>M2</v>
          </cell>
          <cell r="E1410">
            <v>6.09</v>
          </cell>
          <cell r="F1410">
            <v>64070</v>
          </cell>
          <cell r="G1410">
            <v>390186</v>
          </cell>
          <cell r="H1410">
            <v>30490</v>
          </cell>
          <cell r="I1410">
            <v>185684</v>
          </cell>
          <cell r="J1410">
            <v>33580</v>
          </cell>
          <cell r="K1410">
            <v>204502</v>
          </cell>
          <cell r="L1410">
            <v>0</v>
          </cell>
        </row>
        <row r="1411">
          <cell r="A1411">
            <v>1409</v>
          </cell>
          <cell r="B1411" t="str">
            <v xml:space="preserve">      화강석물갈기창대</v>
          </cell>
          <cell r="C1411" t="str">
            <v>포천석T30*W150*M30</v>
          </cell>
          <cell r="D1411" t="str">
            <v>M</v>
          </cell>
          <cell r="E1411">
            <v>9.15</v>
          </cell>
          <cell r="F1411">
            <v>39770</v>
          </cell>
          <cell r="G1411">
            <v>363895</v>
          </cell>
          <cell r="H1411">
            <v>14280</v>
          </cell>
          <cell r="I1411">
            <v>130662</v>
          </cell>
          <cell r="J1411">
            <v>25490</v>
          </cell>
          <cell r="K1411">
            <v>233233</v>
          </cell>
          <cell r="L1411">
            <v>0</v>
          </cell>
        </row>
        <row r="1412">
          <cell r="A1412">
            <v>1410</v>
          </cell>
          <cell r="B1412" t="str">
            <v xml:space="preserve">      화강석버너구이통석</v>
          </cell>
          <cell r="C1412" t="str">
            <v>포천석T200*W300*M30</v>
          </cell>
          <cell r="D1412" t="str">
            <v>M</v>
          </cell>
          <cell r="E1412">
            <v>5.5</v>
          </cell>
          <cell r="F1412">
            <v>43660</v>
          </cell>
          <cell r="G1412">
            <v>240130</v>
          </cell>
          <cell r="H1412">
            <v>32500</v>
          </cell>
          <cell r="I1412">
            <v>178750</v>
          </cell>
          <cell r="J1412">
            <v>10750</v>
          </cell>
          <cell r="K1412">
            <v>59125</v>
          </cell>
          <cell r="L1412">
            <v>410</v>
          </cell>
          <cell r="M1412">
            <v>2255</v>
          </cell>
        </row>
        <row r="1413">
          <cell r="A1413">
            <v>1411</v>
          </cell>
          <cell r="B1413" t="str">
            <v xml:space="preserve">      화강석물갈기SILL</v>
          </cell>
          <cell r="C1413" t="str">
            <v>포천석T30*W100*M30</v>
          </cell>
          <cell r="D1413" t="str">
            <v>M</v>
          </cell>
          <cell r="E1413">
            <v>2</v>
          </cell>
          <cell r="F1413">
            <v>8050</v>
          </cell>
          <cell r="G1413">
            <v>16100</v>
          </cell>
          <cell r="H1413">
            <v>3040</v>
          </cell>
          <cell r="I1413">
            <v>6080</v>
          </cell>
          <cell r="J1413">
            <v>5010</v>
          </cell>
          <cell r="K1413">
            <v>10020</v>
          </cell>
          <cell r="L1413">
            <v>0</v>
          </cell>
        </row>
        <row r="1414">
          <cell r="A1414">
            <v>1412</v>
          </cell>
          <cell r="B1414" t="str">
            <v xml:space="preserve">      마블세면대</v>
          </cell>
          <cell r="C1414" t="str">
            <v>W=600 T=18MM</v>
          </cell>
          <cell r="D1414" t="str">
            <v>M</v>
          </cell>
          <cell r="E1414">
            <v>3.8</v>
          </cell>
          <cell r="F1414">
            <v>127760</v>
          </cell>
          <cell r="G1414">
            <v>485488</v>
          </cell>
          <cell r="H1414">
            <v>84080</v>
          </cell>
          <cell r="I1414">
            <v>319504</v>
          </cell>
          <cell r="J1414">
            <v>43680</v>
          </cell>
          <cell r="K1414">
            <v>165984</v>
          </cell>
          <cell r="L1414">
            <v>0</v>
          </cell>
        </row>
        <row r="1415">
          <cell r="A1415">
            <v>1413</v>
          </cell>
          <cell r="B1415" t="str">
            <v xml:space="preserve">    8) 금속공사</v>
          </cell>
          <cell r="G1415">
            <v>1368253</v>
          </cell>
          <cell r="H1415">
            <v>0</v>
          </cell>
          <cell r="I1415">
            <v>257290</v>
          </cell>
          <cell r="J1415">
            <v>0</v>
          </cell>
          <cell r="K1415">
            <v>1110963</v>
          </cell>
          <cell r="L1415">
            <v>0</v>
          </cell>
        </row>
        <row r="1416">
          <cell r="A1416">
            <v>1414</v>
          </cell>
          <cell r="B1416" t="str">
            <v xml:space="preserve">      경량철골천정틀</v>
          </cell>
          <cell r="C1416" t="str">
            <v>M-BAR</v>
          </cell>
          <cell r="D1416" t="str">
            <v>M2</v>
          </cell>
          <cell r="E1416">
            <v>43.834000000000003</v>
          </cell>
          <cell r="F1416">
            <v>21340</v>
          </cell>
          <cell r="G1416">
            <v>935417</v>
          </cell>
          <cell r="H1416">
            <v>2080</v>
          </cell>
          <cell r="I1416">
            <v>91175</v>
          </cell>
          <cell r="J1416">
            <v>19260</v>
          </cell>
          <cell r="K1416">
            <v>844242</v>
          </cell>
          <cell r="L1416">
            <v>0</v>
          </cell>
        </row>
        <row r="1417">
          <cell r="A1417">
            <v>1415</v>
          </cell>
          <cell r="B1417" t="str">
            <v xml:space="preserve">      AL몰딩설치</v>
          </cell>
          <cell r="C1417" t="str">
            <v>MZ-30*25*1.5</v>
          </cell>
          <cell r="D1417" t="str">
            <v>M</v>
          </cell>
          <cell r="E1417">
            <v>69.447999999999993</v>
          </cell>
          <cell r="F1417">
            <v>2850</v>
          </cell>
          <cell r="G1417">
            <v>197926</v>
          </cell>
          <cell r="H1417">
            <v>1130</v>
          </cell>
          <cell r="I1417">
            <v>78476</v>
          </cell>
          <cell r="J1417">
            <v>1720</v>
          </cell>
          <cell r="K1417">
            <v>119450</v>
          </cell>
          <cell r="L1417">
            <v>0</v>
          </cell>
        </row>
        <row r="1418">
          <cell r="A1418">
            <v>1416</v>
          </cell>
          <cell r="B1418" t="str">
            <v xml:space="preserve">      와이어메쉬깔기</v>
          </cell>
          <cell r="C1418" t="str">
            <v>#8-150*150</v>
          </cell>
          <cell r="D1418" t="str">
            <v>M2</v>
          </cell>
          <cell r="E1418">
            <v>3.36</v>
          </cell>
          <cell r="F1418">
            <v>1530</v>
          </cell>
          <cell r="G1418">
            <v>5140</v>
          </cell>
          <cell r="H1418">
            <v>720</v>
          </cell>
          <cell r="I1418">
            <v>2419</v>
          </cell>
          <cell r="J1418">
            <v>810</v>
          </cell>
          <cell r="K1418">
            <v>2721</v>
          </cell>
          <cell r="L1418">
            <v>0</v>
          </cell>
        </row>
        <row r="1419">
          <cell r="A1419">
            <v>1417</v>
          </cell>
          <cell r="B1419" t="str">
            <v xml:space="preserve">      SST＇L  PIT사다리</v>
          </cell>
          <cell r="C1419" t="str">
            <v>Φ31+31  W400*H1400</v>
          </cell>
          <cell r="D1419" t="str">
            <v>개소</v>
          </cell>
          <cell r="E1419">
            <v>1</v>
          </cell>
          <cell r="F1419">
            <v>39540</v>
          </cell>
          <cell r="G1419">
            <v>39540</v>
          </cell>
          <cell r="H1419">
            <v>19820</v>
          </cell>
          <cell r="I1419">
            <v>19820</v>
          </cell>
          <cell r="J1419">
            <v>19720</v>
          </cell>
          <cell r="K1419">
            <v>19720</v>
          </cell>
          <cell r="L1419">
            <v>0</v>
          </cell>
        </row>
        <row r="1420">
          <cell r="A1420">
            <v>1418</v>
          </cell>
          <cell r="B1420" t="str">
            <v xml:space="preserve">      SST＇L  홀난간대</v>
          </cell>
          <cell r="C1420" t="str">
            <v>Φ31*3+31*L1400*H85</v>
          </cell>
          <cell r="D1420" t="str">
            <v>EA</v>
          </cell>
          <cell r="E1420">
            <v>2</v>
          </cell>
          <cell r="F1420">
            <v>51300</v>
          </cell>
          <cell r="G1420">
            <v>102600</v>
          </cell>
          <cell r="H1420">
            <v>24550</v>
          </cell>
          <cell r="I1420">
            <v>49100</v>
          </cell>
          <cell r="J1420">
            <v>26750</v>
          </cell>
          <cell r="K1420">
            <v>53500</v>
          </cell>
          <cell r="L1420">
            <v>0</v>
          </cell>
        </row>
        <row r="1421">
          <cell r="A1421">
            <v>1419</v>
          </cell>
          <cell r="B1421" t="str">
            <v xml:space="preserve">      집수정점검뚜껑</v>
          </cell>
          <cell r="C1421" t="str">
            <v>CH-PL 600*600*3.2T</v>
          </cell>
          <cell r="D1421" t="str">
            <v>개소</v>
          </cell>
          <cell r="E1421">
            <v>1</v>
          </cell>
          <cell r="F1421">
            <v>87630</v>
          </cell>
          <cell r="G1421">
            <v>87630</v>
          </cell>
          <cell r="H1421">
            <v>16300</v>
          </cell>
          <cell r="I1421">
            <v>16300</v>
          </cell>
          <cell r="J1421">
            <v>71330</v>
          </cell>
          <cell r="K1421">
            <v>71330</v>
          </cell>
          <cell r="L1421">
            <v>0</v>
          </cell>
        </row>
        <row r="1422">
          <cell r="A1422">
            <v>1420</v>
          </cell>
          <cell r="B1422" t="str">
            <v xml:space="preserve">    9) 미장공사</v>
          </cell>
          <cell r="G1422">
            <v>325989</v>
          </cell>
          <cell r="H1422">
            <v>0</v>
          </cell>
          <cell r="I1422">
            <v>194</v>
          </cell>
          <cell r="J1422">
            <v>0</v>
          </cell>
          <cell r="K1422">
            <v>325795</v>
          </cell>
          <cell r="L1422">
            <v>0</v>
          </cell>
        </row>
        <row r="1423">
          <cell r="A1423">
            <v>1421</v>
          </cell>
          <cell r="B1423" t="str">
            <v xml:space="preserve">      구배몰탈</v>
          </cell>
          <cell r="C1423" t="str">
            <v>바닥 55MM</v>
          </cell>
          <cell r="D1423" t="str">
            <v>M2</v>
          </cell>
          <cell r="E1423">
            <v>46.02</v>
          </cell>
          <cell r="F1423">
            <v>4640</v>
          </cell>
          <cell r="G1423">
            <v>213532</v>
          </cell>
          <cell r="H1423">
            <v>0</v>
          </cell>
          <cell r="J1423">
            <v>4640</v>
          </cell>
          <cell r="K1423">
            <v>213532</v>
          </cell>
          <cell r="L1423">
            <v>0</v>
          </cell>
        </row>
        <row r="1424">
          <cell r="A1424">
            <v>1422</v>
          </cell>
          <cell r="B1424" t="str">
            <v xml:space="preserve">      콘크리트면처리</v>
          </cell>
          <cell r="C1424" t="str">
            <v>내천정</v>
          </cell>
          <cell r="D1424" t="str">
            <v>M2</v>
          </cell>
          <cell r="E1424">
            <v>19.456</v>
          </cell>
          <cell r="F1424">
            <v>2760</v>
          </cell>
          <cell r="G1424">
            <v>53698</v>
          </cell>
          <cell r="H1424">
            <v>10</v>
          </cell>
          <cell r="I1424">
            <v>194</v>
          </cell>
          <cell r="J1424">
            <v>2750</v>
          </cell>
          <cell r="K1424">
            <v>53504</v>
          </cell>
          <cell r="L1424">
            <v>0</v>
          </cell>
        </row>
        <row r="1425">
          <cell r="A1425">
            <v>1423</v>
          </cell>
          <cell r="B1425" t="str">
            <v xml:space="preserve">      창틀주위충진몰탈</v>
          </cell>
          <cell r="D1425" t="str">
            <v>M</v>
          </cell>
          <cell r="E1425">
            <v>45.55</v>
          </cell>
          <cell r="F1425">
            <v>1290</v>
          </cell>
          <cell r="G1425">
            <v>58759</v>
          </cell>
          <cell r="H1425">
            <v>0</v>
          </cell>
          <cell r="J1425">
            <v>1290</v>
          </cell>
          <cell r="K1425">
            <v>58759</v>
          </cell>
          <cell r="L1425">
            <v>0</v>
          </cell>
        </row>
        <row r="1426">
          <cell r="A1426">
            <v>1424</v>
          </cell>
          <cell r="B1426" t="str">
            <v xml:space="preserve">   10) 창호공사</v>
          </cell>
          <cell r="G1426">
            <v>1268819</v>
          </cell>
          <cell r="H1426">
            <v>0</v>
          </cell>
          <cell r="I1426">
            <v>845249</v>
          </cell>
          <cell r="J1426">
            <v>0</v>
          </cell>
          <cell r="K1426">
            <v>423570</v>
          </cell>
          <cell r="L1426">
            <v>0</v>
          </cell>
        </row>
        <row r="1427">
          <cell r="A1427">
            <v>1425</v>
          </cell>
          <cell r="B1427" t="str">
            <v xml:space="preserve">      AW01 [SL+FIX]</v>
          </cell>
          <cell r="C1427" t="str">
            <v>0.9*1.4</v>
          </cell>
          <cell r="D1427" t="str">
            <v>개소</v>
          </cell>
          <cell r="E1427">
            <v>2</v>
          </cell>
          <cell r="F1427">
            <v>79930</v>
          </cell>
          <cell r="G1427">
            <v>159860</v>
          </cell>
          <cell r="H1427">
            <v>42680</v>
          </cell>
          <cell r="I1427">
            <v>85360</v>
          </cell>
          <cell r="J1427">
            <v>37250</v>
          </cell>
          <cell r="K1427">
            <v>74500</v>
          </cell>
          <cell r="L1427">
            <v>0</v>
          </cell>
        </row>
        <row r="1428">
          <cell r="A1428">
            <v>1426</v>
          </cell>
          <cell r="B1428" t="str">
            <v xml:space="preserve">      AW02 [SL+FIX]</v>
          </cell>
          <cell r="C1428" t="str">
            <v>1.5*0.45</v>
          </cell>
          <cell r="D1428" t="str">
            <v>개소</v>
          </cell>
          <cell r="E1428">
            <v>4</v>
          </cell>
          <cell r="F1428">
            <v>70380</v>
          </cell>
          <cell r="G1428">
            <v>281520</v>
          </cell>
          <cell r="H1428">
            <v>32630</v>
          </cell>
          <cell r="I1428">
            <v>130520</v>
          </cell>
          <cell r="J1428">
            <v>37750</v>
          </cell>
          <cell r="K1428">
            <v>151000</v>
          </cell>
          <cell r="L1428">
            <v>0</v>
          </cell>
        </row>
        <row r="1429">
          <cell r="A1429">
            <v>1427</v>
          </cell>
          <cell r="B1429" t="str">
            <v xml:space="preserve">      AW03 [PROJ.]</v>
          </cell>
          <cell r="C1429" t="str">
            <v>0.45*0.45</v>
          </cell>
          <cell r="D1429" t="str">
            <v>개소</v>
          </cell>
          <cell r="E1429">
            <v>3</v>
          </cell>
          <cell r="F1429">
            <v>32690</v>
          </cell>
          <cell r="G1429">
            <v>98070</v>
          </cell>
          <cell r="H1429">
            <v>12570</v>
          </cell>
          <cell r="I1429">
            <v>37710</v>
          </cell>
          <cell r="J1429">
            <v>20120</v>
          </cell>
          <cell r="K1429">
            <v>60360</v>
          </cell>
          <cell r="L1429">
            <v>0</v>
          </cell>
        </row>
        <row r="1430">
          <cell r="A1430">
            <v>1428</v>
          </cell>
          <cell r="B1430" t="str">
            <v xml:space="preserve">      SD01 [45*100]</v>
          </cell>
          <cell r="C1430" t="str">
            <v>0.75*2.1</v>
          </cell>
          <cell r="D1430" t="str">
            <v>EA</v>
          </cell>
          <cell r="E1430">
            <v>1</v>
          </cell>
          <cell r="F1430">
            <v>140840</v>
          </cell>
          <cell r="G1430">
            <v>140840</v>
          </cell>
          <cell r="H1430">
            <v>24590</v>
          </cell>
          <cell r="I1430">
            <v>24590</v>
          </cell>
          <cell r="J1430">
            <v>116250</v>
          </cell>
          <cell r="K1430">
            <v>116250</v>
          </cell>
          <cell r="L1430">
            <v>0</v>
          </cell>
        </row>
        <row r="1431">
          <cell r="A1431">
            <v>1429</v>
          </cell>
          <cell r="B1431" t="str">
            <v xml:space="preserve">      SSD01 [45*100]</v>
          </cell>
          <cell r="C1431" t="str">
            <v>1.0*2.1</v>
          </cell>
          <cell r="D1431" t="str">
            <v>EA</v>
          </cell>
          <cell r="E1431">
            <v>2</v>
          </cell>
          <cell r="F1431">
            <v>145650</v>
          </cell>
          <cell r="G1431">
            <v>291300</v>
          </cell>
          <cell r="H1431">
            <v>145650</v>
          </cell>
          <cell r="I1431">
            <v>291300</v>
          </cell>
          <cell r="J1431">
            <v>0</v>
          </cell>
          <cell r="L1431">
            <v>0</v>
          </cell>
        </row>
        <row r="1432">
          <cell r="A1432">
            <v>1430</v>
          </cell>
          <cell r="B1432" t="str">
            <v xml:space="preserve">      AL그릴방범창</v>
          </cell>
          <cell r="C1432" t="str">
            <v>0.95*1.4</v>
          </cell>
          <cell r="D1432" t="str">
            <v>EA</v>
          </cell>
          <cell r="E1432">
            <v>2</v>
          </cell>
          <cell r="F1432">
            <v>24340</v>
          </cell>
          <cell r="G1432">
            <v>48680</v>
          </cell>
          <cell r="H1432">
            <v>24340</v>
          </cell>
          <cell r="I1432">
            <v>48680</v>
          </cell>
          <cell r="J1432">
            <v>0</v>
          </cell>
          <cell r="L1432">
            <v>0</v>
          </cell>
        </row>
        <row r="1433">
          <cell r="A1433">
            <v>1431</v>
          </cell>
          <cell r="B1433" t="str">
            <v xml:space="preserve">      AL그릴방범창</v>
          </cell>
          <cell r="C1433" t="str">
            <v>1.5*0.45</v>
          </cell>
          <cell r="D1433" t="str">
            <v>EA</v>
          </cell>
          <cell r="E1433">
            <v>4</v>
          </cell>
          <cell r="F1433">
            <v>13040</v>
          </cell>
          <cell r="G1433">
            <v>52160</v>
          </cell>
          <cell r="H1433">
            <v>13040</v>
          </cell>
          <cell r="I1433">
            <v>52160</v>
          </cell>
          <cell r="J1433">
            <v>0</v>
          </cell>
          <cell r="L1433">
            <v>0</v>
          </cell>
        </row>
        <row r="1434">
          <cell r="A1434">
            <v>1432</v>
          </cell>
          <cell r="B1434" t="str">
            <v xml:space="preserve">      AL그릴방범창</v>
          </cell>
          <cell r="C1434" t="str">
            <v>0.45*0.45</v>
          </cell>
          <cell r="D1434" t="str">
            <v>EA</v>
          </cell>
          <cell r="E1434">
            <v>3</v>
          </cell>
          <cell r="F1434">
            <v>3910</v>
          </cell>
          <cell r="G1434">
            <v>11730</v>
          </cell>
          <cell r="H1434">
            <v>3910</v>
          </cell>
          <cell r="I1434">
            <v>11730</v>
          </cell>
          <cell r="J1434">
            <v>0</v>
          </cell>
          <cell r="L1434">
            <v>0</v>
          </cell>
        </row>
        <row r="1435">
          <cell r="A1435">
            <v>1433</v>
          </cell>
          <cell r="B1435" t="str">
            <v xml:space="preserve">      도아체크달기</v>
          </cell>
          <cell r="C1435" t="str">
            <v>강재</v>
          </cell>
          <cell r="D1435" t="str">
            <v>개소</v>
          </cell>
          <cell r="E1435">
            <v>2</v>
          </cell>
          <cell r="F1435">
            <v>4700</v>
          </cell>
          <cell r="G1435">
            <v>9400</v>
          </cell>
          <cell r="H1435">
            <v>130</v>
          </cell>
          <cell r="I1435">
            <v>260</v>
          </cell>
          <cell r="J1435">
            <v>4570</v>
          </cell>
          <cell r="K1435">
            <v>9140</v>
          </cell>
          <cell r="L1435">
            <v>0</v>
          </cell>
        </row>
        <row r="1436">
          <cell r="A1436">
            <v>1434</v>
          </cell>
          <cell r="B1436" t="str">
            <v xml:space="preserve">      후로아힌지달기</v>
          </cell>
          <cell r="D1436" t="str">
            <v>개소</v>
          </cell>
          <cell r="E1436">
            <v>2</v>
          </cell>
          <cell r="F1436">
            <v>6340</v>
          </cell>
          <cell r="G1436">
            <v>12680</v>
          </cell>
          <cell r="H1436">
            <v>180</v>
          </cell>
          <cell r="I1436">
            <v>360</v>
          </cell>
          <cell r="J1436">
            <v>6160</v>
          </cell>
          <cell r="K1436">
            <v>12320</v>
          </cell>
          <cell r="L1436">
            <v>0</v>
          </cell>
        </row>
        <row r="1437">
          <cell r="A1437">
            <v>1435</v>
          </cell>
          <cell r="B1437" t="str">
            <v xml:space="preserve">      후로아힌지</v>
          </cell>
          <cell r="C1437" t="str">
            <v>강화유리용</v>
          </cell>
          <cell r="D1437" t="str">
            <v>조</v>
          </cell>
          <cell r="E1437">
            <v>2</v>
          </cell>
          <cell r="F1437">
            <v>36960</v>
          </cell>
          <cell r="G1437">
            <v>73920</v>
          </cell>
          <cell r="H1437">
            <v>36960</v>
          </cell>
          <cell r="I1437">
            <v>73920</v>
          </cell>
          <cell r="J1437">
            <v>0</v>
          </cell>
          <cell r="L1437">
            <v>0</v>
          </cell>
        </row>
        <row r="1438">
          <cell r="A1438">
            <v>1436</v>
          </cell>
          <cell r="B1438" t="str">
            <v xml:space="preserve">      도아록</v>
          </cell>
          <cell r="C1438" t="str">
            <v>철문용</v>
          </cell>
          <cell r="D1438" t="str">
            <v>조</v>
          </cell>
          <cell r="E1438">
            <v>1</v>
          </cell>
          <cell r="F1438">
            <v>5460</v>
          </cell>
          <cell r="G1438">
            <v>5460</v>
          </cell>
          <cell r="H1438">
            <v>5460</v>
          </cell>
          <cell r="I1438">
            <v>5460</v>
          </cell>
          <cell r="J1438">
            <v>0</v>
          </cell>
          <cell r="L1438">
            <v>0</v>
          </cell>
        </row>
        <row r="1439">
          <cell r="A1439">
            <v>1437</v>
          </cell>
          <cell r="B1439" t="str">
            <v xml:space="preserve">      도아체크</v>
          </cell>
          <cell r="C1439" t="str">
            <v>40∼65KG 표준 중</v>
          </cell>
          <cell r="D1439" t="str">
            <v>개소</v>
          </cell>
          <cell r="E1439">
            <v>2</v>
          </cell>
          <cell r="F1439">
            <v>15120</v>
          </cell>
          <cell r="G1439">
            <v>30240</v>
          </cell>
          <cell r="H1439">
            <v>15120</v>
          </cell>
          <cell r="I1439">
            <v>30240</v>
          </cell>
          <cell r="J1439">
            <v>0</v>
          </cell>
          <cell r="L1439">
            <v>0</v>
          </cell>
        </row>
        <row r="1440">
          <cell r="A1440">
            <v>1438</v>
          </cell>
          <cell r="B1440" t="str">
            <v xml:space="preserve">      SST＇L 정첩</v>
          </cell>
          <cell r="C1440" t="str">
            <v>4˝*4˝3T</v>
          </cell>
          <cell r="D1440" t="str">
            <v>EA</v>
          </cell>
          <cell r="E1440">
            <v>3</v>
          </cell>
          <cell r="F1440">
            <v>2940</v>
          </cell>
          <cell r="G1440">
            <v>8820</v>
          </cell>
          <cell r="H1440">
            <v>2940</v>
          </cell>
          <cell r="I1440">
            <v>8820</v>
          </cell>
          <cell r="J1440">
            <v>0</v>
          </cell>
          <cell r="L1440">
            <v>0</v>
          </cell>
        </row>
        <row r="1441">
          <cell r="A1441">
            <v>1439</v>
          </cell>
          <cell r="B1441" t="str">
            <v xml:space="preserve">      AL방충망</v>
          </cell>
          <cell r="D1441" t="str">
            <v>M2</v>
          </cell>
          <cell r="E1441">
            <v>2.2269999999999999</v>
          </cell>
          <cell r="F1441">
            <v>19820</v>
          </cell>
          <cell r="G1441">
            <v>44139</v>
          </cell>
          <cell r="H1441">
            <v>19820</v>
          </cell>
          <cell r="I1441">
            <v>44139</v>
          </cell>
          <cell r="J1441">
            <v>0</v>
          </cell>
          <cell r="L1441">
            <v>0</v>
          </cell>
        </row>
        <row r="1442">
          <cell r="A1442">
            <v>1440</v>
          </cell>
          <cell r="B1442" t="str">
            <v xml:space="preserve">   11) 유리공사</v>
          </cell>
          <cell r="G1442">
            <v>391821</v>
          </cell>
          <cell r="H1442">
            <v>0</v>
          </cell>
          <cell r="I1442">
            <v>320941</v>
          </cell>
          <cell r="J1442">
            <v>0</v>
          </cell>
          <cell r="K1442">
            <v>70880</v>
          </cell>
          <cell r="L1442">
            <v>0</v>
          </cell>
        </row>
        <row r="1443">
          <cell r="A1443">
            <v>1441</v>
          </cell>
          <cell r="B1443" t="str">
            <v xml:space="preserve">      칼라복층유리</v>
          </cell>
          <cell r="C1443" t="str">
            <v>T=12[3*6A*3]</v>
          </cell>
          <cell r="D1443" t="str">
            <v>M2</v>
          </cell>
          <cell r="E1443">
            <v>5.8869999999999996</v>
          </cell>
          <cell r="F1443">
            <v>16270</v>
          </cell>
          <cell r="G1443">
            <v>95781</v>
          </cell>
          <cell r="H1443">
            <v>16270</v>
          </cell>
          <cell r="I1443">
            <v>95781</v>
          </cell>
          <cell r="J1443">
            <v>0</v>
          </cell>
          <cell r="L1443">
            <v>0</v>
          </cell>
        </row>
        <row r="1444">
          <cell r="A1444">
            <v>1442</v>
          </cell>
          <cell r="B1444" t="str">
            <v xml:space="preserve">      칼라강화유리도어</v>
          </cell>
          <cell r="C1444" t="str">
            <v>1000*2100*10T</v>
          </cell>
          <cell r="D1444" t="str">
            <v>개소</v>
          </cell>
          <cell r="E1444">
            <v>2</v>
          </cell>
          <cell r="F1444">
            <v>102960</v>
          </cell>
          <cell r="G1444">
            <v>205920</v>
          </cell>
          <cell r="H1444">
            <v>102960</v>
          </cell>
          <cell r="I1444">
            <v>205920</v>
          </cell>
          <cell r="J1444">
            <v>0</v>
          </cell>
          <cell r="L1444">
            <v>0</v>
          </cell>
        </row>
        <row r="1445">
          <cell r="A1445">
            <v>1443</v>
          </cell>
          <cell r="B1445" t="str">
            <v xml:space="preserve">      유리키우고닦기</v>
          </cell>
          <cell r="C1445" t="str">
            <v>복층유리 T12MM</v>
          </cell>
          <cell r="D1445" t="str">
            <v>M2</v>
          </cell>
          <cell r="E1445">
            <v>5.8289999999999997</v>
          </cell>
          <cell r="F1445">
            <v>12230</v>
          </cell>
          <cell r="G1445">
            <v>71288</v>
          </cell>
          <cell r="H1445">
            <v>70</v>
          </cell>
          <cell r="I1445">
            <v>408</v>
          </cell>
          <cell r="J1445">
            <v>12160</v>
          </cell>
          <cell r="K1445">
            <v>70880</v>
          </cell>
          <cell r="L1445">
            <v>0</v>
          </cell>
        </row>
        <row r="1446">
          <cell r="A1446">
            <v>1444</v>
          </cell>
          <cell r="B1446" t="str">
            <v xml:space="preserve">      수밀코킹</v>
          </cell>
          <cell r="C1446" t="str">
            <v>복층유리 5*5</v>
          </cell>
          <cell r="D1446" t="str">
            <v>M</v>
          </cell>
          <cell r="E1446">
            <v>85.6</v>
          </cell>
          <cell r="F1446">
            <v>220</v>
          </cell>
          <cell r="G1446">
            <v>18832</v>
          </cell>
          <cell r="H1446">
            <v>220</v>
          </cell>
          <cell r="I1446">
            <v>18832</v>
          </cell>
          <cell r="J1446">
            <v>0</v>
          </cell>
          <cell r="L1446">
            <v>0</v>
          </cell>
        </row>
        <row r="1447">
          <cell r="A1447">
            <v>1445</v>
          </cell>
          <cell r="B1447" t="str">
            <v xml:space="preserve">   12) 도장공사</v>
          </cell>
          <cell r="G1447">
            <v>282011</v>
          </cell>
          <cell r="H1447">
            <v>0</v>
          </cell>
          <cell r="I1447">
            <v>271303</v>
          </cell>
          <cell r="J1447">
            <v>0</v>
          </cell>
          <cell r="K1447">
            <v>10708</v>
          </cell>
          <cell r="L1447">
            <v>0</v>
          </cell>
        </row>
        <row r="1448">
          <cell r="A1448">
            <v>1446</v>
          </cell>
          <cell r="B1448" t="str">
            <v xml:space="preserve">      소부페이트칠</v>
          </cell>
          <cell r="C1448" t="str">
            <v>철재면2회</v>
          </cell>
          <cell r="D1448" t="str">
            <v>M2</v>
          </cell>
          <cell r="E1448">
            <v>3.9369999999999998</v>
          </cell>
          <cell r="F1448">
            <v>3180</v>
          </cell>
          <cell r="G1448">
            <v>12519</v>
          </cell>
          <cell r="H1448">
            <v>460</v>
          </cell>
          <cell r="I1448">
            <v>1811</v>
          </cell>
          <cell r="J1448">
            <v>2720</v>
          </cell>
          <cell r="K1448">
            <v>10708</v>
          </cell>
          <cell r="L1448">
            <v>0</v>
          </cell>
        </row>
        <row r="1449">
          <cell r="A1449">
            <v>1447</v>
          </cell>
          <cell r="B1449" t="str">
            <v xml:space="preserve">      아크릴계본타일</v>
          </cell>
          <cell r="C1449" t="str">
            <v>내천정</v>
          </cell>
          <cell r="D1449" t="str">
            <v>M2</v>
          </cell>
          <cell r="E1449">
            <v>37.744</v>
          </cell>
          <cell r="F1449">
            <v>7140</v>
          </cell>
          <cell r="G1449">
            <v>269492</v>
          </cell>
          <cell r="H1449">
            <v>7140</v>
          </cell>
          <cell r="I1449">
            <v>269492</v>
          </cell>
          <cell r="J1449">
            <v>0</v>
          </cell>
          <cell r="L1449">
            <v>0</v>
          </cell>
        </row>
        <row r="1450">
          <cell r="A1450">
            <v>1448</v>
          </cell>
          <cell r="B1450" t="str">
            <v xml:space="preserve">   13) 수장공사</v>
          </cell>
          <cell r="G1450">
            <v>4983044</v>
          </cell>
          <cell r="H1450">
            <v>0</v>
          </cell>
          <cell r="I1450">
            <v>4983044</v>
          </cell>
          <cell r="J1450">
            <v>0</v>
          </cell>
          <cell r="L1450">
            <v>0</v>
          </cell>
        </row>
        <row r="1451">
          <cell r="A1451">
            <v>1449</v>
          </cell>
          <cell r="B1451" t="str">
            <v xml:space="preserve">      석고보드</v>
          </cell>
          <cell r="C1451" t="str">
            <v>T=12MM</v>
          </cell>
          <cell r="D1451" t="str">
            <v>M2</v>
          </cell>
          <cell r="E1451">
            <v>6.3940000000000001</v>
          </cell>
          <cell r="F1451">
            <v>1690</v>
          </cell>
          <cell r="G1451">
            <v>10805</v>
          </cell>
          <cell r="H1451">
            <v>1690</v>
          </cell>
          <cell r="I1451">
            <v>10805</v>
          </cell>
          <cell r="J1451">
            <v>0</v>
          </cell>
          <cell r="L1451">
            <v>0</v>
          </cell>
        </row>
        <row r="1452">
          <cell r="A1452">
            <v>1450</v>
          </cell>
          <cell r="B1452" t="str">
            <v xml:space="preserve">      방수석고보드</v>
          </cell>
          <cell r="C1452" t="str">
            <v>T=12MM</v>
          </cell>
          <cell r="D1452" t="str">
            <v>M2</v>
          </cell>
          <cell r="E1452">
            <v>39.631</v>
          </cell>
          <cell r="F1452">
            <v>3790</v>
          </cell>
          <cell r="G1452">
            <v>150201</v>
          </cell>
          <cell r="H1452">
            <v>3790</v>
          </cell>
          <cell r="I1452">
            <v>150201</v>
          </cell>
          <cell r="J1452">
            <v>0</v>
          </cell>
          <cell r="L1452">
            <v>0</v>
          </cell>
        </row>
        <row r="1453">
          <cell r="A1453">
            <v>1451</v>
          </cell>
          <cell r="B1453" t="str">
            <v xml:space="preserve">      P.V.C 홀딩도어</v>
          </cell>
          <cell r="C1453" t="str">
            <v>한겹</v>
          </cell>
          <cell r="D1453" t="str">
            <v>M2</v>
          </cell>
          <cell r="E1453">
            <v>6.5519999999999996</v>
          </cell>
          <cell r="F1453">
            <v>15120</v>
          </cell>
          <cell r="G1453">
            <v>99066</v>
          </cell>
          <cell r="H1453">
            <v>15120</v>
          </cell>
          <cell r="I1453">
            <v>99066</v>
          </cell>
          <cell r="J1453">
            <v>0</v>
          </cell>
          <cell r="L1453">
            <v>0</v>
          </cell>
        </row>
        <row r="1454">
          <cell r="A1454">
            <v>1452</v>
          </cell>
          <cell r="B1454" t="str">
            <v xml:space="preserve">      DRY VIT</v>
          </cell>
          <cell r="C1454" t="str">
            <v>TATAL SYSTEM</v>
          </cell>
          <cell r="D1454" t="str">
            <v>M2</v>
          </cell>
          <cell r="E1454">
            <v>100.78</v>
          </cell>
          <cell r="F1454">
            <v>31830</v>
          </cell>
          <cell r="G1454">
            <v>3207827</v>
          </cell>
          <cell r="H1454">
            <v>31830</v>
          </cell>
          <cell r="I1454">
            <v>3207827</v>
          </cell>
          <cell r="J1454">
            <v>0</v>
          </cell>
          <cell r="L1454">
            <v>0</v>
          </cell>
        </row>
        <row r="1455">
          <cell r="A1455">
            <v>1453</v>
          </cell>
          <cell r="B1455" t="str">
            <v xml:space="preserve">      DRY VIT</v>
          </cell>
          <cell r="C1455" t="str">
            <v>마감 SYSTEM</v>
          </cell>
          <cell r="D1455" t="str">
            <v>M2</v>
          </cell>
          <cell r="E1455">
            <v>26.545000000000002</v>
          </cell>
          <cell r="F1455">
            <v>13440</v>
          </cell>
          <cell r="G1455">
            <v>356764</v>
          </cell>
          <cell r="H1455">
            <v>13440</v>
          </cell>
          <cell r="I1455">
            <v>356764</v>
          </cell>
          <cell r="J1455">
            <v>0</v>
          </cell>
          <cell r="L1455">
            <v>0</v>
          </cell>
        </row>
        <row r="1456">
          <cell r="A1456">
            <v>1454</v>
          </cell>
          <cell r="B1456" t="str">
            <v xml:space="preserve">      화장실칸막이</v>
          </cell>
          <cell r="C1456" t="str">
            <v>T20MM, 큐비클</v>
          </cell>
          <cell r="D1456" t="str">
            <v>M2</v>
          </cell>
          <cell r="E1456">
            <v>30.645</v>
          </cell>
          <cell r="F1456">
            <v>37800</v>
          </cell>
          <cell r="G1456">
            <v>1158381</v>
          </cell>
          <cell r="H1456">
            <v>37800</v>
          </cell>
          <cell r="I1456">
            <v>1158381</v>
          </cell>
          <cell r="J1456">
            <v>0</v>
          </cell>
          <cell r="L1456">
            <v>0</v>
          </cell>
        </row>
        <row r="1457">
          <cell r="A1457">
            <v>1455</v>
          </cell>
          <cell r="B1457" t="str">
            <v xml:space="preserve">   14) 지붕 및 홈통공사</v>
          </cell>
          <cell r="G1457">
            <v>1009089</v>
          </cell>
          <cell r="H1457">
            <v>0</v>
          </cell>
          <cell r="I1457">
            <v>816037</v>
          </cell>
          <cell r="J1457">
            <v>0</v>
          </cell>
          <cell r="K1457">
            <v>193052</v>
          </cell>
          <cell r="L1457">
            <v>0</v>
          </cell>
        </row>
        <row r="1458">
          <cell r="A1458">
            <v>1456</v>
          </cell>
          <cell r="B1458" t="str">
            <v xml:space="preserve">      아스팔트싱글잇기</v>
          </cell>
          <cell r="C1458" t="str">
            <v>콘크리트바탕</v>
          </cell>
          <cell r="D1458" t="str">
            <v>M2</v>
          </cell>
          <cell r="E1458">
            <v>70.739999999999995</v>
          </cell>
          <cell r="F1458">
            <v>7140</v>
          </cell>
          <cell r="G1458">
            <v>505083</v>
          </cell>
          <cell r="H1458">
            <v>7140</v>
          </cell>
          <cell r="I1458">
            <v>505083</v>
          </cell>
          <cell r="J1458">
            <v>0</v>
          </cell>
          <cell r="L1458">
            <v>0</v>
          </cell>
        </row>
        <row r="1459">
          <cell r="A1459">
            <v>1457</v>
          </cell>
          <cell r="B1459" t="str">
            <v xml:space="preserve">      동판후레싱(처마)</v>
          </cell>
          <cell r="C1459" t="str">
            <v>100*50*240*50*100*0</v>
          </cell>
          <cell r="D1459" t="str">
            <v>M</v>
          </cell>
          <cell r="E1459">
            <v>33.4</v>
          </cell>
          <cell r="F1459">
            <v>15090</v>
          </cell>
          <cell r="G1459">
            <v>504006</v>
          </cell>
          <cell r="H1459">
            <v>9310</v>
          </cell>
          <cell r="I1459">
            <v>310954</v>
          </cell>
          <cell r="J1459">
            <v>5780</v>
          </cell>
          <cell r="K1459">
            <v>193052</v>
          </cell>
          <cell r="L1459">
            <v>0</v>
          </cell>
        </row>
        <row r="1460">
          <cell r="A1460">
            <v>1458</v>
          </cell>
          <cell r="B1460" t="str">
            <v xml:space="preserve">   15) 잡공사</v>
          </cell>
          <cell r="G1460">
            <v>170280</v>
          </cell>
          <cell r="H1460">
            <v>0</v>
          </cell>
          <cell r="I1460">
            <v>82580</v>
          </cell>
          <cell r="J1460">
            <v>0</v>
          </cell>
          <cell r="K1460">
            <v>87700</v>
          </cell>
          <cell r="L1460">
            <v>0</v>
          </cell>
        </row>
        <row r="1461">
          <cell r="A1461">
            <v>1459</v>
          </cell>
          <cell r="B1461" t="str">
            <v xml:space="preserve">      방습거울설치</v>
          </cell>
          <cell r="C1461" t="str">
            <v>1600*1000*5t</v>
          </cell>
          <cell r="D1461" t="str">
            <v>개소</v>
          </cell>
          <cell r="E1461">
            <v>2</v>
          </cell>
          <cell r="F1461">
            <v>85140</v>
          </cell>
          <cell r="G1461">
            <v>170280</v>
          </cell>
          <cell r="H1461">
            <v>41290</v>
          </cell>
          <cell r="I1461">
            <v>82580</v>
          </cell>
          <cell r="J1461">
            <v>43850</v>
          </cell>
          <cell r="K1461">
            <v>87700</v>
          </cell>
          <cell r="L1461">
            <v>0</v>
          </cell>
        </row>
        <row r="1462">
          <cell r="A1462">
            <v>1460</v>
          </cell>
          <cell r="B1462" t="str">
            <v xml:space="preserve">   16) 골재비 및 운반비</v>
          </cell>
          <cell r="G1462">
            <v>1011016</v>
          </cell>
          <cell r="H1462">
            <v>0</v>
          </cell>
          <cell r="I1462">
            <v>855272</v>
          </cell>
          <cell r="J1462">
            <v>0</v>
          </cell>
          <cell r="L1462">
            <v>0</v>
          </cell>
          <cell r="M1462">
            <v>155744</v>
          </cell>
        </row>
        <row r="1463">
          <cell r="A1463">
            <v>1461</v>
          </cell>
          <cell r="B1463" t="str">
            <v xml:space="preserve">      시멘트</v>
          </cell>
          <cell r="C1463" t="str">
            <v>40KG</v>
          </cell>
          <cell r="D1463" t="str">
            <v>포</v>
          </cell>
          <cell r="E1463">
            <v>234</v>
          </cell>
          <cell r="F1463">
            <v>1910</v>
          </cell>
          <cell r="G1463">
            <v>446940</v>
          </cell>
          <cell r="H1463">
            <v>1910</v>
          </cell>
          <cell r="I1463">
            <v>446940</v>
          </cell>
          <cell r="J1463">
            <v>0</v>
          </cell>
          <cell r="L1463">
            <v>0</v>
          </cell>
        </row>
        <row r="1464">
          <cell r="A1464">
            <v>1462</v>
          </cell>
          <cell r="B1464" t="str">
            <v xml:space="preserve">      모래</v>
          </cell>
          <cell r="C1464" t="str">
            <v>도착도</v>
          </cell>
          <cell r="D1464" t="str">
            <v>M3</v>
          </cell>
          <cell r="E1464">
            <v>16.37</v>
          </cell>
          <cell r="F1464">
            <v>10080</v>
          </cell>
          <cell r="G1464">
            <v>165009</v>
          </cell>
          <cell r="H1464">
            <v>10080</v>
          </cell>
          <cell r="I1464">
            <v>165009</v>
          </cell>
          <cell r="J1464">
            <v>0</v>
          </cell>
          <cell r="L1464">
            <v>0</v>
          </cell>
        </row>
        <row r="1465">
          <cell r="A1465">
            <v>1463</v>
          </cell>
          <cell r="B1465" t="str">
            <v xml:space="preserve">      자갈</v>
          </cell>
          <cell r="C1465" t="str">
            <v>도착도</v>
          </cell>
          <cell r="D1465" t="str">
            <v>M3</v>
          </cell>
          <cell r="E1465">
            <v>4.5259999999999998</v>
          </cell>
          <cell r="F1465">
            <v>16800</v>
          </cell>
          <cell r="G1465">
            <v>76036</v>
          </cell>
          <cell r="H1465">
            <v>16800</v>
          </cell>
          <cell r="I1465">
            <v>76036</v>
          </cell>
          <cell r="J1465">
            <v>0</v>
          </cell>
          <cell r="L1465">
            <v>0</v>
          </cell>
        </row>
        <row r="1466">
          <cell r="A1466">
            <v>1464</v>
          </cell>
          <cell r="B1466" t="str">
            <v xml:space="preserve">      잡석</v>
          </cell>
          <cell r="C1466" t="str">
            <v>도착도</v>
          </cell>
          <cell r="D1466" t="str">
            <v>M3</v>
          </cell>
          <cell r="E1466">
            <v>16.596</v>
          </cell>
          <cell r="F1466">
            <v>10080</v>
          </cell>
          <cell r="G1466">
            <v>167287</v>
          </cell>
          <cell r="H1466">
            <v>10080</v>
          </cell>
          <cell r="I1466">
            <v>167287</v>
          </cell>
          <cell r="J1466">
            <v>0</v>
          </cell>
          <cell r="L1466">
            <v>0</v>
          </cell>
        </row>
        <row r="1467">
          <cell r="A1467">
            <v>1465</v>
          </cell>
          <cell r="B1467" t="str">
            <v xml:space="preserve">      시멘트운반비</v>
          </cell>
          <cell r="C1467" t="str">
            <v>인력+D T10.5</v>
          </cell>
          <cell r="D1467" t="str">
            <v>포</v>
          </cell>
          <cell r="E1467">
            <v>234</v>
          </cell>
          <cell r="F1467">
            <v>360</v>
          </cell>
          <cell r="G1467">
            <v>84240</v>
          </cell>
          <cell r="H1467">
            <v>0</v>
          </cell>
          <cell r="J1467">
            <v>0</v>
          </cell>
          <cell r="L1467">
            <v>360</v>
          </cell>
          <cell r="M1467">
            <v>84240</v>
          </cell>
        </row>
        <row r="1468">
          <cell r="A1468">
            <v>1466</v>
          </cell>
          <cell r="B1468" t="str">
            <v xml:space="preserve">      철근운반비</v>
          </cell>
          <cell r="C1468" t="str">
            <v>인력+D T10.5</v>
          </cell>
          <cell r="D1468" t="str">
            <v>TON</v>
          </cell>
          <cell r="E1468">
            <v>6.024</v>
          </cell>
          <cell r="F1468">
            <v>11870</v>
          </cell>
          <cell r="G1468">
            <v>71504</v>
          </cell>
          <cell r="H1468">
            <v>0</v>
          </cell>
          <cell r="J1468">
            <v>0</v>
          </cell>
          <cell r="L1468">
            <v>11870</v>
          </cell>
          <cell r="M1468">
            <v>71504</v>
          </cell>
        </row>
        <row r="1469">
          <cell r="A1469">
            <v>1467</v>
          </cell>
          <cell r="B1469" t="str">
            <v xml:space="preserve">   17) 전기공사</v>
          </cell>
          <cell r="G1469">
            <v>3760500</v>
          </cell>
          <cell r="H1469">
            <v>0</v>
          </cell>
          <cell r="I1469">
            <v>2323390</v>
          </cell>
          <cell r="J1469">
            <v>0</v>
          </cell>
          <cell r="K1469">
            <v>1437110</v>
          </cell>
          <cell r="L1469">
            <v>0</v>
          </cell>
        </row>
        <row r="1470">
          <cell r="A1470">
            <v>1468</v>
          </cell>
          <cell r="B1470" t="str">
            <v xml:space="preserve">      합성수지가요전선관</v>
          </cell>
          <cell r="C1470" t="str">
            <v>CD 16 C</v>
          </cell>
          <cell r="D1470" t="str">
            <v>M</v>
          </cell>
          <cell r="E1470">
            <v>62</v>
          </cell>
          <cell r="F1470">
            <v>90</v>
          </cell>
          <cell r="G1470">
            <v>5580</v>
          </cell>
          <cell r="H1470">
            <v>90</v>
          </cell>
          <cell r="I1470">
            <v>5580</v>
          </cell>
          <cell r="J1470">
            <v>0</v>
          </cell>
          <cell r="L1470">
            <v>0</v>
          </cell>
        </row>
        <row r="1471">
          <cell r="A1471">
            <v>1469</v>
          </cell>
          <cell r="B1471" t="str">
            <v xml:space="preserve">      합성수지가요전선관</v>
          </cell>
          <cell r="C1471" t="str">
            <v>CD 22 C</v>
          </cell>
          <cell r="D1471" t="str">
            <v>M</v>
          </cell>
          <cell r="E1471">
            <v>28</v>
          </cell>
          <cell r="F1471">
            <v>140</v>
          </cell>
          <cell r="G1471">
            <v>3920</v>
          </cell>
          <cell r="H1471">
            <v>140</v>
          </cell>
          <cell r="I1471">
            <v>3920</v>
          </cell>
          <cell r="J1471">
            <v>0</v>
          </cell>
          <cell r="L1471">
            <v>0</v>
          </cell>
        </row>
        <row r="1472">
          <cell r="A1472">
            <v>1470</v>
          </cell>
          <cell r="B1472" t="str">
            <v xml:space="preserve">      경질비닐전선관</v>
          </cell>
          <cell r="C1472" t="str">
            <v>HI 16C</v>
          </cell>
          <cell r="D1472" t="str">
            <v>M</v>
          </cell>
          <cell r="E1472">
            <v>7</v>
          </cell>
          <cell r="F1472">
            <v>210</v>
          </cell>
          <cell r="G1472">
            <v>1470</v>
          </cell>
          <cell r="H1472">
            <v>210</v>
          </cell>
          <cell r="I1472">
            <v>1470</v>
          </cell>
          <cell r="J1472">
            <v>0</v>
          </cell>
          <cell r="L1472">
            <v>0</v>
          </cell>
        </row>
        <row r="1473">
          <cell r="A1473">
            <v>1471</v>
          </cell>
          <cell r="B1473" t="str">
            <v xml:space="preserve">      경질비닐전선관</v>
          </cell>
          <cell r="C1473" t="str">
            <v>HI 28C</v>
          </cell>
          <cell r="D1473" t="str">
            <v>M</v>
          </cell>
          <cell r="E1473">
            <v>22</v>
          </cell>
          <cell r="F1473">
            <v>500</v>
          </cell>
          <cell r="G1473">
            <v>11000</v>
          </cell>
          <cell r="H1473">
            <v>500</v>
          </cell>
          <cell r="I1473">
            <v>11000</v>
          </cell>
          <cell r="J1473">
            <v>0</v>
          </cell>
          <cell r="L1473">
            <v>0</v>
          </cell>
        </row>
        <row r="1474">
          <cell r="A1474">
            <v>1472</v>
          </cell>
          <cell r="B1474" t="str">
            <v xml:space="preserve">      경질비닐전선관</v>
          </cell>
          <cell r="C1474" t="str">
            <v>HI 36C</v>
          </cell>
          <cell r="D1474" t="str">
            <v>M</v>
          </cell>
          <cell r="E1474">
            <v>68</v>
          </cell>
          <cell r="F1474">
            <v>730</v>
          </cell>
          <cell r="G1474">
            <v>49640</v>
          </cell>
          <cell r="H1474">
            <v>730</v>
          </cell>
          <cell r="I1474">
            <v>49640</v>
          </cell>
          <cell r="J1474">
            <v>0</v>
          </cell>
          <cell r="L1474">
            <v>0</v>
          </cell>
        </row>
        <row r="1475">
          <cell r="A1475">
            <v>1473</v>
          </cell>
          <cell r="B1475" t="str">
            <v xml:space="preserve">      1종가요관</v>
          </cell>
          <cell r="C1475" t="str">
            <v>28 C 방수</v>
          </cell>
          <cell r="D1475" t="str">
            <v>M</v>
          </cell>
          <cell r="E1475">
            <v>1</v>
          </cell>
          <cell r="F1475">
            <v>1560</v>
          </cell>
          <cell r="G1475">
            <v>1560</v>
          </cell>
          <cell r="H1475">
            <v>1560</v>
          </cell>
          <cell r="I1475">
            <v>1560</v>
          </cell>
          <cell r="J1475">
            <v>0</v>
          </cell>
          <cell r="L1475">
            <v>0</v>
          </cell>
        </row>
        <row r="1476">
          <cell r="A1476">
            <v>1474</v>
          </cell>
          <cell r="B1476" t="str">
            <v xml:space="preserve">      600V 가교PE 케이블</v>
          </cell>
          <cell r="C1476" t="str">
            <v>CV 3C*5.5MM2</v>
          </cell>
          <cell r="D1476" t="str">
            <v>M</v>
          </cell>
          <cell r="E1476">
            <v>16</v>
          </cell>
          <cell r="F1476">
            <v>750</v>
          </cell>
          <cell r="G1476">
            <v>12000</v>
          </cell>
          <cell r="H1476">
            <v>750</v>
          </cell>
          <cell r="I1476">
            <v>12000</v>
          </cell>
          <cell r="J1476">
            <v>0</v>
          </cell>
          <cell r="L1476">
            <v>0</v>
          </cell>
        </row>
        <row r="1477">
          <cell r="A1477">
            <v>1475</v>
          </cell>
          <cell r="B1477" t="str">
            <v xml:space="preserve">      600V 가교PE 케이블</v>
          </cell>
          <cell r="C1477" t="str">
            <v>CV 4C*14MM2</v>
          </cell>
          <cell r="D1477" t="str">
            <v>M</v>
          </cell>
          <cell r="E1477">
            <v>75</v>
          </cell>
          <cell r="F1477">
            <v>2180</v>
          </cell>
          <cell r="G1477">
            <v>163500</v>
          </cell>
          <cell r="H1477">
            <v>2180</v>
          </cell>
          <cell r="I1477">
            <v>163500</v>
          </cell>
          <cell r="J1477">
            <v>0</v>
          </cell>
          <cell r="L1477">
            <v>0</v>
          </cell>
        </row>
        <row r="1478">
          <cell r="A1478">
            <v>1476</v>
          </cell>
          <cell r="B1478" t="str">
            <v xml:space="preserve">      600V 비닐절연전선</v>
          </cell>
          <cell r="C1478" t="str">
            <v>IV 1.6mm</v>
          </cell>
          <cell r="D1478" t="str">
            <v>M</v>
          </cell>
          <cell r="E1478">
            <v>80</v>
          </cell>
          <cell r="F1478">
            <v>50</v>
          </cell>
          <cell r="G1478">
            <v>4000</v>
          </cell>
          <cell r="H1478">
            <v>50</v>
          </cell>
          <cell r="I1478">
            <v>4000</v>
          </cell>
          <cell r="J1478">
            <v>0</v>
          </cell>
          <cell r="L1478">
            <v>0</v>
          </cell>
        </row>
        <row r="1479">
          <cell r="A1479">
            <v>1477</v>
          </cell>
          <cell r="B1479" t="str">
            <v xml:space="preserve">      600V 비닐절연전선</v>
          </cell>
          <cell r="C1479" t="str">
            <v>IV 2.0mm</v>
          </cell>
          <cell r="D1479" t="str">
            <v>M</v>
          </cell>
          <cell r="E1479">
            <v>209</v>
          </cell>
          <cell r="F1479">
            <v>80</v>
          </cell>
          <cell r="G1479">
            <v>16720</v>
          </cell>
          <cell r="H1479">
            <v>80</v>
          </cell>
          <cell r="I1479">
            <v>16720</v>
          </cell>
          <cell r="J1479">
            <v>0</v>
          </cell>
          <cell r="L1479">
            <v>0</v>
          </cell>
        </row>
        <row r="1480">
          <cell r="A1480">
            <v>1478</v>
          </cell>
          <cell r="B1480" t="str">
            <v xml:space="preserve">      600V 비닐절연전선</v>
          </cell>
          <cell r="C1480" t="str">
            <v>IV 5.5MM2</v>
          </cell>
          <cell r="D1480" t="str">
            <v>M</v>
          </cell>
          <cell r="E1480">
            <v>6</v>
          </cell>
          <cell r="F1480">
            <v>160</v>
          </cell>
          <cell r="G1480">
            <v>960</v>
          </cell>
          <cell r="H1480">
            <v>160</v>
          </cell>
          <cell r="I1480">
            <v>960</v>
          </cell>
          <cell r="J1480">
            <v>0</v>
          </cell>
          <cell r="L1480">
            <v>0</v>
          </cell>
        </row>
        <row r="1481">
          <cell r="A1481">
            <v>1479</v>
          </cell>
          <cell r="B1481" t="str">
            <v xml:space="preserve">      600V 비닐절연전선</v>
          </cell>
          <cell r="C1481" t="str">
            <v>IV 8MM2</v>
          </cell>
          <cell r="D1481" t="str">
            <v>M</v>
          </cell>
          <cell r="E1481">
            <v>48</v>
          </cell>
          <cell r="F1481">
            <v>230</v>
          </cell>
          <cell r="G1481">
            <v>11040</v>
          </cell>
          <cell r="H1481">
            <v>230</v>
          </cell>
          <cell r="I1481">
            <v>11040</v>
          </cell>
          <cell r="J1481">
            <v>0</v>
          </cell>
          <cell r="L1481">
            <v>0</v>
          </cell>
        </row>
        <row r="1482">
          <cell r="A1482">
            <v>1480</v>
          </cell>
          <cell r="B1482" t="str">
            <v xml:space="preserve">      접지용전선</v>
          </cell>
          <cell r="C1482" t="str">
            <v>GV 5.5MM2</v>
          </cell>
          <cell r="D1482" t="str">
            <v>M</v>
          </cell>
          <cell r="E1482">
            <v>8</v>
          </cell>
          <cell r="F1482">
            <v>300</v>
          </cell>
          <cell r="G1482">
            <v>2400</v>
          </cell>
          <cell r="H1482">
            <v>300</v>
          </cell>
          <cell r="I1482">
            <v>2400</v>
          </cell>
          <cell r="J1482">
            <v>0</v>
          </cell>
          <cell r="L1482">
            <v>0</v>
          </cell>
        </row>
        <row r="1483">
          <cell r="A1483">
            <v>1481</v>
          </cell>
          <cell r="B1483" t="str">
            <v xml:space="preserve">      아우트레트박스</v>
          </cell>
          <cell r="C1483" t="str">
            <v>4각 54mm</v>
          </cell>
          <cell r="D1483" t="str">
            <v>EA</v>
          </cell>
          <cell r="E1483">
            <v>5</v>
          </cell>
          <cell r="F1483">
            <v>690</v>
          </cell>
          <cell r="G1483">
            <v>3450</v>
          </cell>
          <cell r="H1483">
            <v>690</v>
          </cell>
          <cell r="I1483">
            <v>3450</v>
          </cell>
          <cell r="J1483">
            <v>0</v>
          </cell>
          <cell r="L1483">
            <v>0</v>
          </cell>
        </row>
        <row r="1484">
          <cell r="A1484">
            <v>1482</v>
          </cell>
          <cell r="B1484" t="str">
            <v xml:space="preserve">      아우트레트박스</v>
          </cell>
          <cell r="C1484" t="str">
            <v>8각 54mm</v>
          </cell>
          <cell r="D1484" t="str">
            <v>EA</v>
          </cell>
          <cell r="E1484">
            <v>20</v>
          </cell>
          <cell r="F1484">
            <v>590</v>
          </cell>
          <cell r="G1484">
            <v>11800</v>
          </cell>
          <cell r="H1484">
            <v>590</v>
          </cell>
          <cell r="I1484">
            <v>11800</v>
          </cell>
          <cell r="J1484">
            <v>0</v>
          </cell>
          <cell r="L1484">
            <v>0</v>
          </cell>
        </row>
        <row r="1485">
          <cell r="A1485">
            <v>1483</v>
          </cell>
          <cell r="B1485" t="str">
            <v xml:space="preserve">      박스커버-8각</v>
          </cell>
          <cell r="C1485" t="str">
            <v>평형</v>
          </cell>
          <cell r="D1485" t="str">
            <v>EA</v>
          </cell>
          <cell r="E1485">
            <v>20</v>
          </cell>
          <cell r="F1485">
            <v>190</v>
          </cell>
          <cell r="G1485">
            <v>3800</v>
          </cell>
          <cell r="H1485">
            <v>190</v>
          </cell>
          <cell r="I1485">
            <v>3800</v>
          </cell>
          <cell r="J1485">
            <v>0</v>
          </cell>
          <cell r="L1485">
            <v>0</v>
          </cell>
        </row>
        <row r="1486">
          <cell r="A1486">
            <v>1484</v>
          </cell>
          <cell r="B1486" t="str">
            <v xml:space="preserve">      박스커버-4각</v>
          </cell>
          <cell r="C1486" t="str">
            <v>오목형</v>
          </cell>
          <cell r="D1486" t="str">
            <v>EA</v>
          </cell>
          <cell r="E1486">
            <v>1</v>
          </cell>
          <cell r="F1486">
            <v>190</v>
          </cell>
          <cell r="G1486">
            <v>190</v>
          </cell>
          <cell r="H1486">
            <v>190</v>
          </cell>
          <cell r="I1486">
            <v>190</v>
          </cell>
          <cell r="J1486">
            <v>0</v>
          </cell>
          <cell r="L1486">
            <v>0</v>
          </cell>
        </row>
        <row r="1487">
          <cell r="A1487">
            <v>1485</v>
          </cell>
          <cell r="B1487" t="str">
            <v xml:space="preserve">      박스커버-4각</v>
          </cell>
          <cell r="C1487" t="str">
            <v>평형</v>
          </cell>
          <cell r="D1487" t="str">
            <v>EA</v>
          </cell>
          <cell r="E1487">
            <v>4</v>
          </cell>
          <cell r="F1487">
            <v>190</v>
          </cell>
          <cell r="G1487">
            <v>760</v>
          </cell>
          <cell r="H1487">
            <v>190</v>
          </cell>
          <cell r="I1487">
            <v>760</v>
          </cell>
          <cell r="J1487">
            <v>0</v>
          </cell>
          <cell r="L1487">
            <v>0</v>
          </cell>
        </row>
        <row r="1488">
          <cell r="A1488">
            <v>1486</v>
          </cell>
          <cell r="B1488" t="str">
            <v xml:space="preserve">      매입 3로스위치</v>
          </cell>
          <cell r="C1488" t="str">
            <v>15A 250V 1구</v>
          </cell>
          <cell r="D1488" t="str">
            <v>EA</v>
          </cell>
          <cell r="E1488">
            <v>5</v>
          </cell>
          <cell r="F1488">
            <v>2260</v>
          </cell>
          <cell r="G1488">
            <v>11300</v>
          </cell>
          <cell r="H1488">
            <v>2260</v>
          </cell>
          <cell r="I1488">
            <v>11300</v>
          </cell>
          <cell r="J1488">
            <v>0</v>
          </cell>
          <cell r="L1488">
            <v>0</v>
          </cell>
        </row>
        <row r="1489">
          <cell r="A1489">
            <v>1487</v>
          </cell>
          <cell r="B1489" t="str">
            <v xml:space="preserve">      매입 3로스위치</v>
          </cell>
          <cell r="C1489" t="str">
            <v>15A 250V 2구</v>
          </cell>
          <cell r="D1489" t="str">
            <v>EA</v>
          </cell>
          <cell r="E1489">
            <v>1</v>
          </cell>
          <cell r="F1489">
            <v>3100</v>
          </cell>
          <cell r="G1489">
            <v>3100</v>
          </cell>
          <cell r="H1489">
            <v>3100</v>
          </cell>
          <cell r="I1489">
            <v>3100</v>
          </cell>
          <cell r="J1489">
            <v>0</v>
          </cell>
          <cell r="L1489">
            <v>0</v>
          </cell>
        </row>
        <row r="1490">
          <cell r="A1490">
            <v>1488</v>
          </cell>
          <cell r="B1490" t="str">
            <v xml:space="preserve">      매입 3로스위치</v>
          </cell>
          <cell r="C1490" t="str">
            <v>15A 250V 3구</v>
          </cell>
          <cell r="D1490" t="str">
            <v>EA</v>
          </cell>
          <cell r="E1490">
            <v>2</v>
          </cell>
          <cell r="F1490">
            <v>3950</v>
          </cell>
          <cell r="G1490">
            <v>7900</v>
          </cell>
          <cell r="H1490">
            <v>3950</v>
          </cell>
          <cell r="I1490">
            <v>7900</v>
          </cell>
          <cell r="J1490">
            <v>0</v>
          </cell>
          <cell r="L1490">
            <v>0</v>
          </cell>
        </row>
        <row r="1491">
          <cell r="A1491">
            <v>1489</v>
          </cell>
          <cell r="B1491" t="str">
            <v xml:space="preserve">      매입 접지콘센트</v>
          </cell>
          <cell r="C1491" t="str">
            <v>15A 250V 1구</v>
          </cell>
          <cell r="D1491" t="str">
            <v>EA</v>
          </cell>
          <cell r="E1491">
            <v>2</v>
          </cell>
          <cell r="F1491">
            <v>900</v>
          </cell>
          <cell r="G1491">
            <v>1800</v>
          </cell>
          <cell r="H1491">
            <v>900</v>
          </cell>
          <cell r="I1491">
            <v>1800</v>
          </cell>
          <cell r="J1491">
            <v>0</v>
          </cell>
          <cell r="L1491">
            <v>0</v>
          </cell>
        </row>
        <row r="1492">
          <cell r="A1492">
            <v>1490</v>
          </cell>
          <cell r="B1492" t="str">
            <v xml:space="preserve">      스위치박스</v>
          </cell>
          <cell r="C1492" t="str">
            <v>1개용 54mm</v>
          </cell>
          <cell r="D1492" t="str">
            <v>EA</v>
          </cell>
          <cell r="E1492">
            <v>8</v>
          </cell>
          <cell r="F1492">
            <v>360</v>
          </cell>
          <cell r="G1492">
            <v>2880</v>
          </cell>
          <cell r="H1492">
            <v>360</v>
          </cell>
          <cell r="I1492">
            <v>2880</v>
          </cell>
          <cell r="J1492">
            <v>0</v>
          </cell>
          <cell r="L1492">
            <v>0</v>
          </cell>
        </row>
        <row r="1493">
          <cell r="A1493">
            <v>1491</v>
          </cell>
          <cell r="B1493" t="str">
            <v xml:space="preserve">      접지봉</v>
          </cell>
          <cell r="C1493" t="str">
            <v>18D*2400mm</v>
          </cell>
          <cell r="D1493" t="str">
            <v>본</v>
          </cell>
          <cell r="E1493">
            <v>3</v>
          </cell>
          <cell r="F1493">
            <v>5460</v>
          </cell>
          <cell r="G1493">
            <v>16380</v>
          </cell>
          <cell r="H1493">
            <v>5460</v>
          </cell>
          <cell r="I1493">
            <v>16380</v>
          </cell>
          <cell r="J1493">
            <v>0</v>
          </cell>
          <cell r="L1493">
            <v>0</v>
          </cell>
        </row>
        <row r="1494">
          <cell r="A1494">
            <v>1492</v>
          </cell>
          <cell r="B1494" t="str">
            <v xml:space="preserve">      JOINT BOX</v>
          </cell>
          <cell r="C1494" t="str">
            <v>100*100*54</v>
          </cell>
          <cell r="D1494" t="str">
            <v>EA</v>
          </cell>
          <cell r="E1494">
            <v>1</v>
          </cell>
          <cell r="F1494">
            <v>1170</v>
          </cell>
          <cell r="G1494">
            <v>1170</v>
          </cell>
          <cell r="H1494">
            <v>1170</v>
          </cell>
          <cell r="I1494">
            <v>1170</v>
          </cell>
          <cell r="J1494">
            <v>0</v>
          </cell>
          <cell r="L1494">
            <v>0</v>
          </cell>
        </row>
        <row r="1495">
          <cell r="A1495">
            <v>1493</v>
          </cell>
          <cell r="B1495" t="str">
            <v xml:space="preserve">      풀박스</v>
          </cell>
          <cell r="C1495" t="str">
            <v>150*150*100</v>
          </cell>
          <cell r="D1495" t="str">
            <v>EA</v>
          </cell>
          <cell r="E1495">
            <v>2</v>
          </cell>
          <cell r="F1495">
            <v>1950</v>
          </cell>
          <cell r="G1495">
            <v>3900</v>
          </cell>
          <cell r="H1495">
            <v>1950</v>
          </cell>
          <cell r="I1495">
            <v>3900</v>
          </cell>
          <cell r="J1495">
            <v>0</v>
          </cell>
          <cell r="L1495">
            <v>0</v>
          </cell>
        </row>
        <row r="1496">
          <cell r="A1496">
            <v>1494</v>
          </cell>
          <cell r="B1496" t="str">
            <v xml:space="preserve">      노말밴드</v>
          </cell>
          <cell r="C1496" t="str">
            <v>PVC 28 C</v>
          </cell>
          <cell r="D1496" t="str">
            <v>EA</v>
          </cell>
          <cell r="E1496">
            <v>6</v>
          </cell>
          <cell r="F1496">
            <v>800</v>
          </cell>
          <cell r="G1496">
            <v>4800</v>
          </cell>
          <cell r="H1496">
            <v>800</v>
          </cell>
          <cell r="I1496">
            <v>4800</v>
          </cell>
          <cell r="J1496">
            <v>0</v>
          </cell>
          <cell r="L1496">
            <v>0</v>
          </cell>
        </row>
        <row r="1497">
          <cell r="A1497">
            <v>1495</v>
          </cell>
          <cell r="B1497" t="str">
            <v xml:space="preserve">      노말밴드</v>
          </cell>
          <cell r="C1497" t="str">
            <v>PVC 36 C</v>
          </cell>
          <cell r="D1497" t="str">
            <v>EA</v>
          </cell>
          <cell r="E1497">
            <v>5</v>
          </cell>
          <cell r="F1497">
            <v>920</v>
          </cell>
          <cell r="G1497">
            <v>4600</v>
          </cell>
          <cell r="H1497">
            <v>920</v>
          </cell>
          <cell r="I1497">
            <v>4600</v>
          </cell>
          <cell r="J1497">
            <v>0</v>
          </cell>
          <cell r="L1497">
            <v>0</v>
          </cell>
        </row>
        <row r="1498">
          <cell r="A1498">
            <v>1496</v>
          </cell>
          <cell r="B1498" t="str">
            <v xml:space="preserve">      터파기 및 되메우기</v>
          </cell>
          <cell r="C1498" t="str">
            <v>전력인입용</v>
          </cell>
          <cell r="D1498" t="str">
            <v>M3</v>
          </cell>
          <cell r="E1498">
            <v>0.18</v>
          </cell>
          <cell r="F1498">
            <v>7000</v>
          </cell>
          <cell r="G1498">
            <v>1260</v>
          </cell>
          <cell r="H1498">
            <v>0</v>
          </cell>
          <cell r="J1498">
            <v>7000</v>
          </cell>
          <cell r="K1498">
            <v>1260</v>
          </cell>
          <cell r="L1498">
            <v>0</v>
          </cell>
        </row>
        <row r="1499">
          <cell r="A1499">
            <v>1497</v>
          </cell>
          <cell r="B1499" t="str">
            <v xml:space="preserve">      조명기</v>
          </cell>
          <cell r="C1499" t="str">
            <v>F-3</v>
          </cell>
          <cell r="D1499" t="str">
            <v>SET</v>
          </cell>
          <cell r="E1499">
            <v>3</v>
          </cell>
          <cell r="F1499">
            <v>33600</v>
          </cell>
          <cell r="G1499">
            <v>100800</v>
          </cell>
          <cell r="H1499">
            <v>33600</v>
          </cell>
          <cell r="I1499">
            <v>100800</v>
          </cell>
          <cell r="J1499">
            <v>0</v>
          </cell>
          <cell r="L1499">
            <v>0</v>
          </cell>
        </row>
        <row r="1500">
          <cell r="A1500">
            <v>1498</v>
          </cell>
          <cell r="B1500" t="str">
            <v xml:space="preserve">      조명기구</v>
          </cell>
          <cell r="C1500" t="str">
            <v>F-4</v>
          </cell>
          <cell r="D1500" t="str">
            <v>SET</v>
          </cell>
          <cell r="E1500">
            <v>16</v>
          </cell>
          <cell r="F1500">
            <v>26880</v>
          </cell>
          <cell r="G1500">
            <v>430080</v>
          </cell>
          <cell r="H1500">
            <v>26880</v>
          </cell>
          <cell r="I1500">
            <v>430080</v>
          </cell>
          <cell r="J1500">
            <v>0</v>
          </cell>
          <cell r="L1500">
            <v>0</v>
          </cell>
        </row>
        <row r="1501">
          <cell r="A1501">
            <v>1499</v>
          </cell>
          <cell r="B1501" t="str">
            <v xml:space="preserve">      조명기구</v>
          </cell>
          <cell r="C1501" t="str">
            <v>I-1</v>
          </cell>
          <cell r="D1501" t="str">
            <v>SET</v>
          </cell>
          <cell r="E1501">
            <v>1</v>
          </cell>
          <cell r="F1501">
            <v>4200</v>
          </cell>
          <cell r="G1501">
            <v>4200</v>
          </cell>
          <cell r="H1501">
            <v>4200</v>
          </cell>
          <cell r="I1501">
            <v>4200</v>
          </cell>
          <cell r="J1501">
            <v>0</v>
          </cell>
          <cell r="L1501">
            <v>0</v>
          </cell>
        </row>
        <row r="1502">
          <cell r="A1502">
            <v>1500</v>
          </cell>
          <cell r="B1502" t="str">
            <v xml:space="preserve">      조명기</v>
          </cell>
          <cell r="C1502" t="str">
            <v>I-2</v>
          </cell>
          <cell r="D1502" t="str">
            <v>SET</v>
          </cell>
          <cell r="E1502">
            <v>4</v>
          </cell>
          <cell r="F1502">
            <v>10080</v>
          </cell>
          <cell r="G1502">
            <v>40320</v>
          </cell>
          <cell r="H1502">
            <v>10080</v>
          </cell>
          <cell r="I1502">
            <v>40320</v>
          </cell>
          <cell r="J1502">
            <v>0</v>
          </cell>
          <cell r="L1502">
            <v>0</v>
          </cell>
        </row>
        <row r="1503">
          <cell r="A1503">
            <v>1501</v>
          </cell>
          <cell r="B1503" t="str">
            <v xml:space="preserve">      분전반</v>
          </cell>
          <cell r="C1503" t="str">
            <v>L-T</v>
          </cell>
          <cell r="D1503" t="str">
            <v>면</v>
          </cell>
          <cell r="E1503">
            <v>1</v>
          </cell>
          <cell r="F1503">
            <v>917740</v>
          </cell>
          <cell r="G1503">
            <v>917740</v>
          </cell>
          <cell r="H1503">
            <v>917740</v>
          </cell>
          <cell r="I1503">
            <v>917740</v>
          </cell>
          <cell r="J1503">
            <v>0</v>
          </cell>
          <cell r="L1503">
            <v>0</v>
          </cell>
        </row>
        <row r="1504">
          <cell r="A1504">
            <v>1502</v>
          </cell>
          <cell r="B1504" t="str">
            <v xml:space="preserve">      분전반</v>
          </cell>
          <cell r="C1504" t="str">
            <v>L-G-1</v>
          </cell>
          <cell r="D1504" t="str">
            <v>면</v>
          </cell>
          <cell r="E1504">
            <v>1</v>
          </cell>
          <cell r="F1504">
            <v>451660</v>
          </cell>
          <cell r="G1504">
            <v>451660</v>
          </cell>
          <cell r="H1504">
            <v>451660</v>
          </cell>
          <cell r="I1504">
            <v>451660</v>
          </cell>
          <cell r="J1504">
            <v>0</v>
          </cell>
          <cell r="L1504">
            <v>0</v>
          </cell>
        </row>
        <row r="1505">
          <cell r="A1505">
            <v>1503</v>
          </cell>
          <cell r="B1505" t="str">
            <v xml:space="preserve">      전선관 부속품비</v>
          </cell>
          <cell r="C1505" t="str">
            <v>전선관의 15%</v>
          </cell>
          <cell r="D1505" t="str">
            <v>식</v>
          </cell>
          <cell r="E1505">
            <v>1</v>
          </cell>
          <cell r="F1505">
            <v>11150</v>
          </cell>
          <cell r="G1505">
            <v>11150</v>
          </cell>
          <cell r="H1505">
            <v>11150</v>
          </cell>
          <cell r="I1505">
            <v>11150</v>
          </cell>
          <cell r="J1505">
            <v>0</v>
          </cell>
          <cell r="L1505">
            <v>0</v>
          </cell>
        </row>
        <row r="1506">
          <cell r="A1506">
            <v>1504</v>
          </cell>
          <cell r="B1506" t="str">
            <v xml:space="preserve">      잡자재비</v>
          </cell>
          <cell r="C1506" t="str">
            <v>재료비의 2%</v>
          </cell>
          <cell r="D1506" t="str">
            <v>식</v>
          </cell>
          <cell r="E1506">
            <v>1</v>
          </cell>
          <cell r="F1506">
            <v>5820</v>
          </cell>
          <cell r="G1506">
            <v>5820</v>
          </cell>
          <cell r="H1506">
            <v>5820</v>
          </cell>
          <cell r="I1506">
            <v>5820</v>
          </cell>
          <cell r="J1506">
            <v>0</v>
          </cell>
          <cell r="L1506">
            <v>0</v>
          </cell>
        </row>
        <row r="1507">
          <cell r="A1507">
            <v>1505</v>
          </cell>
          <cell r="B1507" t="str">
            <v xml:space="preserve">      공구손료</v>
          </cell>
          <cell r="C1507" t="str">
            <v>노무비의 3%</v>
          </cell>
          <cell r="D1507" t="str">
            <v>식</v>
          </cell>
          <cell r="E1507">
            <v>1</v>
          </cell>
          <cell r="F1507">
            <v>41820</v>
          </cell>
          <cell r="G1507">
            <v>41820</v>
          </cell>
          <cell r="H1507">
            <v>0</v>
          </cell>
          <cell r="J1507">
            <v>41820</v>
          </cell>
          <cell r="K1507">
            <v>41820</v>
          </cell>
          <cell r="L1507">
            <v>0</v>
          </cell>
        </row>
        <row r="1508">
          <cell r="A1508">
            <v>1506</v>
          </cell>
          <cell r="B1508" t="str">
            <v xml:space="preserve">      노무비</v>
          </cell>
          <cell r="C1508" t="str">
            <v>내선전공</v>
          </cell>
          <cell r="D1508" t="str">
            <v>인</v>
          </cell>
          <cell r="E1508">
            <v>29</v>
          </cell>
          <cell r="F1508">
            <v>40240</v>
          </cell>
          <cell r="G1508">
            <v>1166960</v>
          </cell>
          <cell r="H1508">
            <v>0</v>
          </cell>
          <cell r="J1508">
            <v>40240</v>
          </cell>
          <cell r="K1508">
            <v>1166960</v>
          </cell>
          <cell r="L1508">
            <v>0</v>
          </cell>
        </row>
        <row r="1509">
          <cell r="A1509">
            <v>1507</v>
          </cell>
          <cell r="B1509" t="str">
            <v xml:space="preserve">      노무비</v>
          </cell>
          <cell r="C1509" t="str">
            <v>저압케이블전공</v>
          </cell>
          <cell r="D1509" t="str">
            <v>인</v>
          </cell>
          <cell r="E1509">
            <v>4</v>
          </cell>
          <cell r="F1509">
            <v>49680</v>
          </cell>
          <cell r="G1509">
            <v>198720</v>
          </cell>
          <cell r="H1509">
            <v>0</v>
          </cell>
          <cell r="J1509">
            <v>49680</v>
          </cell>
          <cell r="K1509">
            <v>198720</v>
          </cell>
          <cell r="L1509">
            <v>0</v>
          </cell>
        </row>
        <row r="1510">
          <cell r="A1510">
            <v>1508</v>
          </cell>
          <cell r="B1510" t="str">
            <v xml:space="preserve">      노무비</v>
          </cell>
          <cell r="C1510" t="str">
            <v>보통인부</v>
          </cell>
          <cell r="D1510" t="str">
            <v>인</v>
          </cell>
          <cell r="E1510">
            <v>1</v>
          </cell>
          <cell r="F1510">
            <v>28350</v>
          </cell>
          <cell r="G1510">
            <v>28350</v>
          </cell>
          <cell r="H1510">
            <v>0</v>
          </cell>
          <cell r="J1510">
            <v>28350</v>
          </cell>
          <cell r="K1510">
            <v>28350</v>
          </cell>
          <cell r="L1510">
            <v>0</v>
          </cell>
        </row>
        <row r="1511">
          <cell r="A1511">
            <v>1509</v>
          </cell>
          <cell r="B1511" t="str">
            <v xml:space="preserve">   18) 기계설비공사</v>
          </cell>
          <cell r="G1511">
            <v>14823915</v>
          </cell>
          <cell r="H1511">
            <v>0</v>
          </cell>
          <cell r="I1511">
            <v>7288638</v>
          </cell>
          <cell r="J1511">
            <v>0</v>
          </cell>
          <cell r="K1511">
            <v>7535277</v>
          </cell>
          <cell r="L1511">
            <v>0</v>
          </cell>
          <cell r="M1511">
            <v>0</v>
          </cell>
        </row>
        <row r="1512">
          <cell r="A1512">
            <v>1510</v>
          </cell>
          <cell r="B1512" t="str">
            <v xml:space="preserve">     (1) 장비설치공사</v>
          </cell>
          <cell r="G1512">
            <v>814027</v>
          </cell>
          <cell r="H1512">
            <v>0</v>
          </cell>
          <cell r="I1512">
            <v>652567</v>
          </cell>
          <cell r="J1512">
            <v>0</v>
          </cell>
          <cell r="K1512">
            <v>161460</v>
          </cell>
          <cell r="L1512">
            <v>0</v>
          </cell>
        </row>
        <row r="1513">
          <cell r="A1513">
            <v>1511</v>
          </cell>
          <cell r="B1513" t="str">
            <v xml:space="preserve">      배수펌프(입형)</v>
          </cell>
          <cell r="C1513" t="str">
            <v>150LPM*5M*1HP</v>
          </cell>
          <cell r="D1513" t="str">
            <v>대</v>
          </cell>
          <cell r="E1513">
            <v>2</v>
          </cell>
          <cell r="F1513">
            <v>304920</v>
          </cell>
          <cell r="G1513">
            <v>609840</v>
          </cell>
          <cell r="H1513">
            <v>304920</v>
          </cell>
          <cell r="I1513">
            <v>609840</v>
          </cell>
          <cell r="J1513">
            <v>0</v>
          </cell>
          <cell r="L1513">
            <v>0</v>
          </cell>
        </row>
        <row r="1514">
          <cell r="A1514">
            <v>1512</v>
          </cell>
          <cell r="B1514" t="str">
            <v xml:space="preserve">      WALL FAN (1/15HP)</v>
          </cell>
          <cell r="C1514" t="str">
            <v>12CMM*4MMAQ</v>
          </cell>
          <cell r="D1514" t="str">
            <v>대</v>
          </cell>
          <cell r="E1514">
            <v>2</v>
          </cell>
          <cell r="F1514">
            <v>18480</v>
          </cell>
          <cell r="G1514">
            <v>36960</v>
          </cell>
          <cell r="H1514">
            <v>18480</v>
          </cell>
          <cell r="I1514">
            <v>36960</v>
          </cell>
          <cell r="J1514">
            <v>0</v>
          </cell>
          <cell r="L1514">
            <v>0</v>
          </cell>
        </row>
        <row r="1515">
          <cell r="A1515">
            <v>1513</v>
          </cell>
          <cell r="B1515" t="str">
            <v xml:space="preserve">      노무비</v>
          </cell>
          <cell r="C1515" t="str">
            <v>보통인부</v>
          </cell>
          <cell r="D1515" t="str">
            <v>인</v>
          </cell>
          <cell r="E1515">
            <v>1</v>
          </cell>
          <cell r="F1515">
            <v>27990</v>
          </cell>
          <cell r="G1515">
            <v>27990</v>
          </cell>
          <cell r="H1515">
            <v>0</v>
          </cell>
          <cell r="J1515">
            <v>27990</v>
          </cell>
          <cell r="K1515">
            <v>27990</v>
          </cell>
          <cell r="L1515">
            <v>0</v>
          </cell>
        </row>
        <row r="1516">
          <cell r="A1516">
            <v>1514</v>
          </cell>
          <cell r="B1516" t="str">
            <v xml:space="preserve">      노무비</v>
          </cell>
          <cell r="C1516" t="str">
            <v>기계설치공</v>
          </cell>
          <cell r="D1516" t="str">
            <v>인</v>
          </cell>
          <cell r="E1516">
            <v>3</v>
          </cell>
          <cell r="F1516">
            <v>44490</v>
          </cell>
          <cell r="G1516">
            <v>133470</v>
          </cell>
          <cell r="H1516">
            <v>0</v>
          </cell>
          <cell r="J1516">
            <v>44490</v>
          </cell>
          <cell r="K1516">
            <v>133470</v>
          </cell>
          <cell r="L1516">
            <v>0</v>
          </cell>
        </row>
        <row r="1517">
          <cell r="A1517">
            <v>1515</v>
          </cell>
          <cell r="B1517" t="str">
            <v xml:space="preserve">      공구손료</v>
          </cell>
          <cell r="C1517" t="str">
            <v>노무비의 3%</v>
          </cell>
          <cell r="D1517" t="str">
            <v>식</v>
          </cell>
          <cell r="E1517">
            <v>1</v>
          </cell>
          <cell r="F1517">
            <v>5767</v>
          </cell>
          <cell r="G1517">
            <v>5767</v>
          </cell>
          <cell r="H1517">
            <v>5767</v>
          </cell>
          <cell r="I1517">
            <v>5767</v>
          </cell>
          <cell r="J1517">
            <v>0</v>
          </cell>
          <cell r="L1517">
            <v>0</v>
          </cell>
        </row>
        <row r="1518">
          <cell r="A1518">
            <v>1516</v>
          </cell>
          <cell r="B1518" t="str">
            <v xml:space="preserve">    (2) 난방설비공사</v>
          </cell>
          <cell r="G1518">
            <v>1248240</v>
          </cell>
          <cell r="H1518">
            <v>0</v>
          </cell>
          <cell r="I1518">
            <v>1248240</v>
          </cell>
          <cell r="J1518">
            <v>0</v>
          </cell>
          <cell r="L1518">
            <v>0</v>
          </cell>
        </row>
        <row r="1519">
          <cell r="A1519">
            <v>1517</v>
          </cell>
          <cell r="B1519" t="str">
            <v xml:space="preserve">      축열식전기온풍기(3.2KW)</v>
          </cell>
          <cell r="C1519" t="str">
            <v>27520KCAL/HR</v>
          </cell>
          <cell r="D1519" t="str">
            <v>대</v>
          </cell>
          <cell r="E1519">
            <v>2</v>
          </cell>
          <cell r="F1519">
            <v>624120</v>
          </cell>
          <cell r="G1519">
            <v>1248240</v>
          </cell>
          <cell r="H1519">
            <v>624120</v>
          </cell>
          <cell r="I1519">
            <v>1248240</v>
          </cell>
          <cell r="J1519">
            <v>0</v>
          </cell>
          <cell r="L1519">
            <v>0</v>
          </cell>
        </row>
        <row r="1520">
          <cell r="A1520">
            <v>1518</v>
          </cell>
          <cell r="B1520" t="str">
            <v xml:space="preserve">    (3) 위생설비공사</v>
          </cell>
          <cell r="G1520">
            <v>12761648</v>
          </cell>
          <cell r="H1520">
            <v>0</v>
          </cell>
          <cell r="I1520">
            <v>5387831</v>
          </cell>
          <cell r="J1520">
            <v>0</v>
          </cell>
          <cell r="K1520">
            <v>7373817</v>
          </cell>
          <cell r="L1520">
            <v>0</v>
          </cell>
          <cell r="M1520">
            <v>0</v>
          </cell>
        </row>
        <row r="1521">
          <cell r="A1521">
            <v>1519</v>
          </cell>
          <cell r="B1521" t="str">
            <v xml:space="preserve">      1. 위생기구설치공사</v>
          </cell>
          <cell r="G1521">
            <v>3634270</v>
          </cell>
          <cell r="H1521">
            <v>0</v>
          </cell>
          <cell r="I1521">
            <v>2102890</v>
          </cell>
          <cell r="J1521">
            <v>0</v>
          </cell>
          <cell r="K1521">
            <v>1531380</v>
          </cell>
          <cell r="L1521">
            <v>0</v>
          </cell>
        </row>
        <row r="1522">
          <cell r="A1522">
            <v>1520</v>
          </cell>
          <cell r="B1522" t="str">
            <v xml:space="preserve">        양변기(장애자용)</v>
          </cell>
          <cell r="C1522" t="str">
            <v>CP-1</v>
          </cell>
          <cell r="D1522" t="str">
            <v>조</v>
          </cell>
          <cell r="E1522">
            <v>2</v>
          </cell>
          <cell r="F1522">
            <v>155400</v>
          </cell>
          <cell r="G1522">
            <v>310800</v>
          </cell>
          <cell r="H1522">
            <v>155400</v>
          </cell>
          <cell r="I1522">
            <v>310800</v>
          </cell>
          <cell r="J1522">
            <v>0</v>
          </cell>
          <cell r="L1522">
            <v>0</v>
          </cell>
        </row>
        <row r="1523">
          <cell r="A1523">
            <v>1521</v>
          </cell>
          <cell r="B1523" t="str">
            <v xml:space="preserve">        양변기(L/T)</v>
          </cell>
          <cell r="C1523" t="str">
            <v>KSVC-1410</v>
          </cell>
          <cell r="D1523" t="str">
            <v>조</v>
          </cell>
          <cell r="E1523">
            <v>9</v>
          </cell>
          <cell r="F1523">
            <v>58800</v>
          </cell>
          <cell r="G1523">
            <v>529200</v>
          </cell>
          <cell r="H1523">
            <v>58800</v>
          </cell>
          <cell r="I1523">
            <v>529200</v>
          </cell>
          <cell r="J1523">
            <v>0</v>
          </cell>
          <cell r="L1523">
            <v>0</v>
          </cell>
        </row>
        <row r="1524">
          <cell r="A1524">
            <v>1522</v>
          </cell>
          <cell r="B1524" t="str">
            <v xml:space="preserve">        소변기(전자감음식:터치1)</v>
          </cell>
          <cell r="C1524" t="str">
            <v>KSVU-410</v>
          </cell>
          <cell r="D1524" t="str">
            <v>조</v>
          </cell>
          <cell r="E1524">
            <v>3</v>
          </cell>
          <cell r="F1524">
            <v>162620</v>
          </cell>
          <cell r="G1524">
            <v>487860</v>
          </cell>
          <cell r="H1524">
            <v>162620</v>
          </cell>
          <cell r="I1524">
            <v>487860</v>
          </cell>
          <cell r="J1524">
            <v>0</v>
          </cell>
          <cell r="L1524">
            <v>0</v>
          </cell>
        </row>
        <row r="1525">
          <cell r="A1525">
            <v>1523</v>
          </cell>
          <cell r="B1525" t="str">
            <v xml:space="preserve">        원형세면기</v>
          </cell>
          <cell r="C1525" t="str">
            <v>KSVL-1040</v>
          </cell>
          <cell r="D1525" t="str">
            <v>조</v>
          </cell>
          <cell r="E1525">
            <v>4</v>
          </cell>
          <cell r="F1525">
            <v>115500</v>
          </cell>
          <cell r="G1525">
            <v>462000</v>
          </cell>
          <cell r="H1525">
            <v>115500</v>
          </cell>
          <cell r="I1525">
            <v>462000</v>
          </cell>
          <cell r="J1525">
            <v>0</v>
          </cell>
          <cell r="L1525">
            <v>0</v>
          </cell>
        </row>
        <row r="1526">
          <cell r="A1526">
            <v>1524</v>
          </cell>
          <cell r="B1526" t="str">
            <v xml:space="preserve">        청소씽크</v>
          </cell>
          <cell r="C1526" t="str">
            <v>S-124</v>
          </cell>
          <cell r="D1526" t="str">
            <v>조</v>
          </cell>
          <cell r="E1526">
            <v>1</v>
          </cell>
          <cell r="F1526">
            <v>143000</v>
          </cell>
          <cell r="G1526">
            <v>143000</v>
          </cell>
          <cell r="H1526">
            <v>143000</v>
          </cell>
          <cell r="I1526">
            <v>143000</v>
          </cell>
          <cell r="J1526">
            <v>0</v>
          </cell>
          <cell r="L1526">
            <v>0</v>
          </cell>
        </row>
        <row r="1527">
          <cell r="A1527">
            <v>1525</v>
          </cell>
          <cell r="B1527" t="str">
            <v xml:space="preserve">        잡재료비</v>
          </cell>
          <cell r="C1527" t="str">
            <v>도기의 2%</v>
          </cell>
          <cell r="D1527" t="str">
            <v>식</v>
          </cell>
          <cell r="E1527">
            <v>1</v>
          </cell>
          <cell r="F1527">
            <v>36720</v>
          </cell>
          <cell r="G1527">
            <v>36720</v>
          </cell>
          <cell r="H1527">
            <v>36720</v>
          </cell>
          <cell r="I1527">
            <v>36720</v>
          </cell>
          <cell r="J1527">
            <v>0</v>
          </cell>
          <cell r="L1527">
            <v>0</v>
          </cell>
        </row>
        <row r="1528">
          <cell r="A1528">
            <v>1526</v>
          </cell>
          <cell r="B1528" t="str">
            <v xml:space="preserve">        휴지걸이</v>
          </cell>
          <cell r="C1528" t="str">
            <v>SUS</v>
          </cell>
          <cell r="D1528" t="str">
            <v>EA</v>
          </cell>
          <cell r="E1528">
            <v>11</v>
          </cell>
          <cell r="F1528">
            <v>2290</v>
          </cell>
          <cell r="G1528">
            <v>25190</v>
          </cell>
          <cell r="H1528">
            <v>2290</v>
          </cell>
          <cell r="I1528">
            <v>25190</v>
          </cell>
          <cell r="J1528">
            <v>0</v>
          </cell>
          <cell r="L1528">
            <v>0</v>
          </cell>
        </row>
        <row r="1529">
          <cell r="A1529">
            <v>1527</v>
          </cell>
          <cell r="B1529" t="str">
            <v xml:space="preserve">        수건걸이</v>
          </cell>
          <cell r="C1529" t="str">
            <v>BT-34</v>
          </cell>
          <cell r="D1529" t="str">
            <v>EA</v>
          </cell>
          <cell r="E1529">
            <v>2</v>
          </cell>
          <cell r="F1529">
            <v>2460</v>
          </cell>
          <cell r="G1529">
            <v>4920</v>
          </cell>
          <cell r="H1529">
            <v>2460</v>
          </cell>
          <cell r="I1529">
            <v>4920</v>
          </cell>
          <cell r="J1529">
            <v>0</v>
          </cell>
          <cell r="L1529">
            <v>0</v>
          </cell>
        </row>
        <row r="1530">
          <cell r="A1530">
            <v>1528</v>
          </cell>
          <cell r="B1530" t="str">
            <v xml:space="preserve">        재털이</v>
          </cell>
          <cell r="C1530" t="str">
            <v>FB 60H</v>
          </cell>
          <cell r="D1530" t="str">
            <v>EA</v>
          </cell>
          <cell r="E1530">
            <v>7</v>
          </cell>
          <cell r="F1530">
            <v>1260</v>
          </cell>
          <cell r="G1530">
            <v>8820</v>
          </cell>
          <cell r="H1530">
            <v>1260</v>
          </cell>
          <cell r="I1530">
            <v>8820</v>
          </cell>
          <cell r="J1530">
            <v>0</v>
          </cell>
          <cell r="L1530">
            <v>0</v>
          </cell>
        </row>
        <row r="1531">
          <cell r="A1531">
            <v>1529</v>
          </cell>
          <cell r="B1531" t="str">
            <v xml:space="preserve">        비누곽</v>
          </cell>
          <cell r="C1531" t="str">
            <v>R-606B</v>
          </cell>
          <cell r="D1531" t="str">
            <v>SET</v>
          </cell>
          <cell r="E1531">
            <v>4</v>
          </cell>
          <cell r="F1531">
            <v>1900</v>
          </cell>
          <cell r="G1531">
            <v>7600</v>
          </cell>
          <cell r="H1531">
            <v>1900</v>
          </cell>
          <cell r="I1531">
            <v>7600</v>
          </cell>
          <cell r="J1531">
            <v>0</v>
          </cell>
          <cell r="L1531">
            <v>0</v>
          </cell>
        </row>
        <row r="1532">
          <cell r="A1532">
            <v>1530</v>
          </cell>
          <cell r="B1532" t="str">
            <v xml:space="preserve">        화장대</v>
          </cell>
          <cell r="C1532" t="str">
            <v>FB 60F</v>
          </cell>
          <cell r="D1532" t="str">
            <v>EA</v>
          </cell>
          <cell r="E1532">
            <v>4</v>
          </cell>
          <cell r="F1532">
            <v>5720</v>
          </cell>
          <cell r="G1532">
            <v>22880</v>
          </cell>
          <cell r="H1532">
            <v>5720</v>
          </cell>
          <cell r="I1532">
            <v>22880</v>
          </cell>
          <cell r="J1532">
            <v>0</v>
          </cell>
          <cell r="L1532">
            <v>0</v>
          </cell>
        </row>
        <row r="1533">
          <cell r="A1533">
            <v>1531</v>
          </cell>
          <cell r="B1533" t="str">
            <v xml:space="preserve">        화장경</v>
          </cell>
          <cell r="C1533" t="str">
            <v>450*600*5T</v>
          </cell>
          <cell r="D1533" t="str">
            <v>EA</v>
          </cell>
          <cell r="E1533">
            <v>4</v>
          </cell>
          <cell r="F1533">
            <v>4490</v>
          </cell>
          <cell r="G1533">
            <v>17960</v>
          </cell>
          <cell r="H1533">
            <v>4490</v>
          </cell>
          <cell r="I1533">
            <v>17960</v>
          </cell>
          <cell r="J1533">
            <v>0</v>
          </cell>
          <cell r="L1533">
            <v>0</v>
          </cell>
        </row>
        <row r="1534">
          <cell r="A1534">
            <v>1532</v>
          </cell>
          <cell r="B1534" t="str">
            <v xml:space="preserve">        노무비</v>
          </cell>
          <cell r="C1534" t="str">
            <v>배관공</v>
          </cell>
          <cell r="D1534" t="str">
            <v>인</v>
          </cell>
          <cell r="E1534">
            <v>1</v>
          </cell>
          <cell r="F1534">
            <v>40140</v>
          </cell>
          <cell r="G1534">
            <v>40140</v>
          </cell>
          <cell r="H1534">
            <v>0</v>
          </cell>
          <cell r="J1534">
            <v>40140</v>
          </cell>
          <cell r="K1534">
            <v>40140</v>
          </cell>
          <cell r="L1534">
            <v>0</v>
          </cell>
        </row>
        <row r="1535">
          <cell r="A1535">
            <v>1533</v>
          </cell>
          <cell r="B1535" t="str">
            <v xml:space="preserve">        노무비</v>
          </cell>
          <cell r="C1535" t="str">
            <v>보통인부</v>
          </cell>
          <cell r="D1535" t="str">
            <v>인</v>
          </cell>
          <cell r="E1535">
            <v>6</v>
          </cell>
          <cell r="F1535">
            <v>27990</v>
          </cell>
          <cell r="G1535">
            <v>167940</v>
          </cell>
          <cell r="H1535">
            <v>0</v>
          </cell>
          <cell r="J1535">
            <v>27990</v>
          </cell>
          <cell r="K1535">
            <v>167940</v>
          </cell>
          <cell r="L1535">
            <v>0</v>
          </cell>
        </row>
        <row r="1536">
          <cell r="A1536">
            <v>1534</v>
          </cell>
          <cell r="B1536" t="str">
            <v xml:space="preserve">        노무비</v>
          </cell>
          <cell r="C1536" t="str">
            <v>위생공</v>
          </cell>
          <cell r="D1536" t="str">
            <v>인</v>
          </cell>
          <cell r="E1536">
            <v>33</v>
          </cell>
          <cell r="F1536">
            <v>40100</v>
          </cell>
          <cell r="G1536">
            <v>1323300</v>
          </cell>
          <cell r="H1536">
            <v>0</v>
          </cell>
          <cell r="J1536">
            <v>40100</v>
          </cell>
          <cell r="K1536">
            <v>1323300</v>
          </cell>
          <cell r="L1536">
            <v>0</v>
          </cell>
        </row>
        <row r="1537">
          <cell r="A1537">
            <v>1535</v>
          </cell>
          <cell r="B1537" t="str">
            <v xml:space="preserve">        공구손료</v>
          </cell>
          <cell r="C1537" t="str">
            <v>노무비의 3%</v>
          </cell>
          <cell r="D1537" t="str">
            <v>식</v>
          </cell>
          <cell r="E1537">
            <v>1</v>
          </cell>
          <cell r="F1537">
            <v>45940</v>
          </cell>
          <cell r="G1537">
            <v>45940</v>
          </cell>
          <cell r="H1537">
            <v>45940</v>
          </cell>
          <cell r="I1537">
            <v>45940</v>
          </cell>
          <cell r="J1537">
            <v>0</v>
          </cell>
          <cell r="L1537">
            <v>0</v>
          </cell>
        </row>
        <row r="1538">
          <cell r="A1538">
            <v>1536</v>
          </cell>
          <cell r="B1538" t="str">
            <v xml:space="preserve">      2. 급수급탕배관공사</v>
          </cell>
          <cell r="G1538">
            <v>2447650</v>
          </cell>
          <cell r="H1538">
            <v>0</v>
          </cell>
          <cell r="I1538">
            <v>1236330</v>
          </cell>
          <cell r="J1538">
            <v>0</v>
          </cell>
          <cell r="K1538">
            <v>1211320</v>
          </cell>
          <cell r="L1538">
            <v>0</v>
          </cell>
        </row>
        <row r="1539">
          <cell r="A1539">
            <v>1537</v>
          </cell>
          <cell r="B1539" t="str">
            <v xml:space="preserve">        동관(L-TYPE)</v>
          </cell>
          <cell r="C1539" t="str">
            <v>D15</v>
          </cell>
          <cell r="D1539" t="str">
            <v>M</v>
          </cell>
          <cell r="E1539">
            <v>51</v>
          </cell>
          <cell r="F1539">
            <v>1170</v>
          </cell>
          <cell r="G1539">
            <v>59670</v>
          </cell>
          <cell r="H1539">
            <v>1170</v>
          </cell>
          <cell r="I1539">
            <v>59670</v>
          </cell>
          <cell r="J1539">
            <v>0</v>
          </cell>
          <cell r="L1539">
            <v>0</v>
          </cell>
        </row>
        <row r="1540">
          <cell r="A1540">
            <v>1538</v>
          </cell>
          <cell r="B1540" t="str">
            <v xml:space="preserve">        동관(L-TYPE)</v>
          </cell>
          <cell r="C1540" t="str">
            <v>D20</v>
          </cell>
          <cell r="D1540" t="str">
            <v>M</v>
          </cell>
          <cell r="E1540">
            <v>22</v>
          </cell>
          <cell r="F1540">
            <v>1830</v>
          </cell>
          <cell r="G1540">
            <v>40260</v>
          </cell>
          <cell r="H1540">
            <v>1830</v>
          </cell>
          <cell r="I1540">
            <v>40260</v>
          </cell>
          <cell r="J1540">
            <v>0</v>
          </cell>
          <cell r="L1540">
            <v>0</v>
          </cell>
        </row>
        <row r="1541">
          <cell r="A1541">
            <v>1539</v>
          </cell>
          <cell r="B1541" t="str">
            <v xml:space="preserve">        동관(L-TYPE)</v>
          </cell>
          <cell r="C1541" t="str">
            <v>D25</v>
          </cell>
          <cell r="D1541" t="str">
            <v>M</v>
          </cell>
          <cell r="E1541">
            <v>15</v>
          </cell>
          <cell r="F1541">
            <v>2630</v>
          </cell>
          <cell r="G1541">
            <v>39450</v>
          </cell>
          <cell r="H1541">
            <v>2630</v>
          </cell>
          <cell r="I1541">
            <v>39450</v>
          </cell>
          <cell r="J1541">
            <v>0</v>
          </cell>
          <cell r="L1541">
            <v>0</v>
          </cell>
        </row>
        <row r="1542">
          <cell r="A1542">
            <v>1540</v>
          </cell>
          <cell r="B1542" t="str">
            <v xml:space="preserve">        동관(L-TYPE)</v>
          </cell>
          <cell r="C1542" t="str">
            <v>D32</v>
          </cell>
          <cell r="D1542" t="str">
            <v>M</v>
          </cell>
          <cell r="E1542">
            <v>4</v>
          </cell>
          <cell r="F1542">
            <v>3540</v>
          </cell>
          <cell r="G1542">
            <v>14160</v>
          </cell>
          <cell r="H1542">
            <v>3540</v>
          </cell>
          <cell r="I1542">
            <v>14160</v>
          </cell>
          <cell r="J1542">
            <v>0</v>
          </cell>
          <cell r="L1542">
            <v>0</v>
          </cell>
        </row>
        <row r="1543">
          <cell r="A1543">
            <v>1541</v>
          </cell>
          <cell r="B1543" t="str">
            <v xml:space="preserve">        동관(L-TYPE)</v>
          </cell>
          <cell r="C1543" t="str">
            <v>D40</v>
          </cell>
          <cell r="D1543" t="str">
            <v>M</v>
          </cell>
          <cell r="E1543">
            <v>6</v>
          </cell>
          <cell r="F1543">
            <v>4560</v>
          </cell>
          <cell r="G1543">
            <v>27360</v>
          </cell>
          <cell r="H1543">
            <v>4560</v>
          </cell>
          <cell r="I1543">
            <v>27360</v>
          </cell>
          <cell r="J1543">
            <v>0</v>
          </cell>
          <cell r="L1543">
            <v>0</v>
          </cell>
        </row>
        <row r="1544">
          <cell r="A1544">
            <v>1542</v>
          </cell>
          <cell r="B1544" t="str">
            <v xml:space="preserve">        잡재료비</v>
          </cell>
          <cell r="C1544" t="str">
            <v>관의 5%</v>
          </cell>
          <cell r="D1544" t="str">
            <v>식</v>
          </cell>
          <cell r="E1544">
            <v>1</v>
          </cell>
          <cell r="F1544">
            <v>9080</v>
          </cell>
          <cell r="G1544">
            <v>9080</v>
          </cell>
          <cell r="H1544">
            <v>9080</v>
          </cell>
          <cell r="I1544">
            <v>9080</v>
          </cell>
          <cell r="J1544">
            <v>0</v>
          </cell>
          <cell r="L1544">
            <v>0</v>
          </cell>
        </row>
        <row r="1545">
          <cell r="A1545">
            <v>1543</v>
          </cell>
          <cell r="B1545" t="str">
            <v xml:space="preserve">        관보온(포리마마감)</v>
          </cell>
          <cell r="C1545" t="str">
            <v>D15*25T</v>
          </cell>
          <cell r="D1545" t="str">
            <v>M</v>
          </cell>
          <cell r="E1545">
            <v>37</v>
          </cell>
          <cell r="F1545">
            <v>2930</v>
          </cell>
          <cell r="G1545">
            <v>108410</v>
          </cell>
          <cell r="H1545">
            <v>860</v>
          </cell>
          <cell r="I1545">
            <v>31820</v>
          </cell>
          <cell r="J1545">
            <v>2070</v>
          </cell>
          <cell r="K1545">
            <v>76590</v>
          </cell>
          <cell r="L1545">
            <v>0</v>
          </cell>
        </row>
        <row r="1546">
          <cell r="A1546">
            <v>1544</v>
          </cell>
          <cell r="B1546" t="str">
            <v xml:space="preserve">        관보온(포리마마감)</v>
          </cell>
          <cell r="C1546" t="str">
            <v>D20*25T</v>
          </cell>
          <cell r="D1546" t="str">
            <v>M</v>
          </cell>
          <cell r="E1546">
            <v>20</v>
          </cell>
          <cell r="F1546">
            <v>3430</v>
          </cell>
          <cell r="G1546">
            <v>68600</v>
          </cell>
          <cell r="H1546">
            <v>950</v>
          </cell>
          <cell r="I1546">
            <v>19000</v>
          </cell>
          <cell r="J1546">
            <v>2480</v>
          </cell>
          <cell r="K1546">
            <v>49600</v>
          </cell>
          <cell r="L1546">
            <v>0</v>
          </cell>
        </row>
        <row r="1547">
          <cell r="A1547">
            <v>1545</v>
          </cell>
          <cell r="B1547" t="str">
            <v xml:space="preserve">        관보온(포리마마감)</v>
          </cell>
          <cell r="C1547" t="str">
            <v>D25*25T</v>
          </cell>
          <cell r="D1547" t="str">
            <v>M</v>
          </cell>
          <cell r="E1547">
            <v>14</v>
          </cell>
          <cell r="F1547">
            <v>3960</v>
          </cell>
          <cell r="G1547">
            <v>55440</v>
          </cell>
          <cell r="H1547">
            <v>1070</v>
          </cell>
          <cell r="I1547">
            <v>14980</v>
          </cell>
          <cell r="J1547">
            <v>2890</v>
          </cell>
          <cell r="K1547">
            <v>40460</v>
          </cell>
          <cell r="L1547">
            <v>0</v>
          </cell>
        </row>
        <row r="1548">
          <cell r="A1548">
            <v>1546</v>
          </cell>
          <cell r="B1548" t="str">
            <v xml:space="preserve">        관보온(포리마마감)</v>
          </cell>
          <cell r="C1548" t="str">
            <v>D32*25T</v>
          </cell>
          <cell r="D1548" t="str">
            <v>M</v>
          </cell>
          <cell r="E1548">
            <v>4</v>
          </cell>
          <cell r="F1548">
            <v>4530</v>
          </cell>
          <cell r="G1548">
            <v>18120</v>
          </cell>
          <cell r="H1548">
            <v>1220</v>
          </cell>
          <cell r="I1548">
            <v>4880</v>
          </cell>
          <cell r="J1548">
            <v>3310</v>
          </cell>
          <cell r="K1548">
            <v>13240</v>
          </cell>
          <cell r="L1548">
            <v>0</v>
          </cell>
        </row>
        <row r="1549">
          <cell r="A1549">
            <v>1547</v>
          </cell>
          <cell r="B1549" t="str">
            <v xml:space="preserve">        관보온(포리마마감)</v>
          </cell>
          <cell r="C1549" t="str">
            <v>D40*25T</v>
          </cell>
          <cell r="D1549" t="str">
            <v>M</v>
          </cell>
          <cell r="E1549">
            <v>5</v>
          </cell>
          <cell r="F1549">
            <v>4620</v>
          </cell>
          <cell r="G1549">
            <v>23100</v>
          </cell>
          <cell r="H1549">
            <v>1310</v>
          </cell>
          <cell r="I1549">
            <v>6550</v>
          </cell>
          <cell r="J1549">
            <v>3310</v>
          </cell>
          <cell r="K1549">
            <v>16550</v>
          </cell>
          <cell r="L1549">
            <v>0</v>
          </cell>
        </row>
        <row r="1550">
          <cell r="A1550">
            <v>1548</v>
          </cell>
          <cell r="B1550" t="str">
            <v xml:space="preserve">        아티론보온</v>
          </cell>
          <cell r="C1550" t="str">
            <v>D15*5T</v>
          </cell>
          <cell r="D1550" t="str">
            <v>M</v>
          </cell>
          <cell r="E1550">
            <v>13</v>
          </cell>
          <cell r="F1550">
            <v>700</v>
          </cell>
          <cell r="G1550">
            <v>9100</v>
          </cell>
          <cell r="H1550">
            <v>210</v>
          </cell>
          <cell r="I1550">
            <v>2730</v>
          </cell>
          <cell r="J1550">
            <v>490</v>
          </cell>
          <cell r="K1550">
            <v>6370</v>
          </cell>
          <cell r="L1550">
            <v>0</v>
          </cell>
        </row>
        <row r="1551">
          <cell r="A1551">
            <v>1549</v>
          </cell>
          <cell r="B1551" t="str">
            <v xml:space="preserve">        아티론보온</v>
          </cell>
          <cell r="C1551" t="str">
            <v>D20*5T</v>
          </cell>
          <cell r="D1551" t="str">
            <v>M</v>
          </cell>
          <cell r="E1551">
            <v>2</v>
          </cell>
          <cell r="F1551">
            <v>760</v>
          </cell>
          <cell r="G1551">
            <v>1520</v>
          </cell>
          <cell r="H1551">
            <v>270</v>
          </cell>
          <cell r="I1551">
            <v>540</v>
          </cell>
          <cell r="J1551">
            <v>490</v>
          </cell>
          <cell r="K1551">
            <v>980</v>
          </cell>
          <cell r="L1551">
            <v>0</v>
          </cell>
        </row>
        <row r="1552">
          <cell r="A1552">
            <v>1550</v>
          </cell>
          <cell r="B1552" t="str">
            <v xml:space="preserve">        동엘보</v>
          </cell>
          <cell r="C1552" t="str">
            <v>D15</v>
          </cell>
          <cell r="D1552" t="str">
            <v>EA</v>
          </cell>
          <cell r="E1552">
            <v>49</v>
          </cell>
          <cell r="F1552">
            <v>140</v>
          </cell>
          <cell r="G1552">
            <v>6860</v>
          </cell>
          <cell r="H1552">
            <v>140</v>
          </cell>
          <cell r="I1552">
            <v>6860</v>
          </cell>
          <cell r="J1552">
            <v>0</v>
          </cell>
          <cell r="L1552">
            <v>0</v>
          </cell>
        </row>
        <row r="1553">
          <cell r="A1553">
            <v>1551</v>
          </cell>
          <cell r="B1553" t="str">
            <v xml:space="preserve">        동엘보</v>
          </cell>
          <cell r="C1553" t="str">
            <v>D20</v>
          </cell>
          <cell r="D1553" t="str">
            <v>EA</v>
          </cell>
          <cell r="E1553">
            <v>6</v>
          </cell>
          <cell r="F1553">
            <v>300</v>
          </cell>
          <cell r="G1553">
            <v>1800</v>
          </cell>
          <cell r="H1553">
            <v>300</v>
          </cell>
          <cell r="I1553">
            <v>1800</v>
          </cell>
          <cell r="J1553">
            <v>0</v>
          </cell>
          <cell r="L1553">
            <v>0</v>
          </cell>
        </row>
        <row r="1554">
          <cell r="A1554">
            <v>1552</v>
          </cell>
          <cell r="B1554" t="str">
            <v xml:space="preserve">        동엘보</v>
          </cell>
          <cell r="C1554" t="str">
            <v>D25</v>
          </cell>
          <cell r="D1554" t="str">
            <v>EA</v>
          </cell>
          <cell r="E1554">
            <v>12</v>
          </cell>
          <cell r="F1554">
            <v>520</v>
          </cell>
          <cell r="G1554">
            <v>6240</v>
          </cell>
          <cell r="H1554">
            <v>520</v>
          </cell>
          <cell r="I1554">
            <v>6240</v>
          </cell>
          <cell r="J1554">
            <v>0</v>
          </cell>
          <cell r="L1554">
            <v>0</v>
          </cell>
        </row>
        <row r="1555">
          <cell r="A1555">
            <v>1553</v>
          </cell>
          <cell r="B1555" t="str">
            <v xml:space="preserve">        동엘보</v>
          </cell>
          <cell r="C1555" t="str">
            <v>D32</v>
          </cell>
          <cell r="D1555" t="str">
            <v>EA</v>
          </cell>
          <cell r="E1555">
            <v>1</v>
          </cell>
          <cell r="F1555">
            <v>800</v>
          </cell>
          <cell r="G1555">
            <v>800</v>
          </cell>
          <cell r="H1555">
            <v>800</v>
          </cell>
          <cell r="I1555">
            <v>800</v>
          </cell>
          <cell r="J1555">
            <v>0</v>
          </cell>
          <cell r="L1555">
            <v>0</v>
          </cell>
        </row>
        <row r="1556">
          <cell r="A1556">
            <v>1554</v>
          </cell>
          <cell r="B1556" t="str">
            <v xml:space="preserve">        동티이</v>
          </cell>
          <cell r="C1556" t="str">
            <v>D20</v>
          </cell>
          <cell r="D1556" t="str">
            <v>EA</v>
          </cell>
          <cell r="E1556">
            <v>16</v>
          </cell>
          <cell r="F1556">
            <v>470</v>
          </cell>
          <cell r="G1556">
            <v>7520</v>
          </cell>
          <cell r="H1556">
            <v>470</v>
          </cell>
          <cell r="I1556">
            <v>7520</v>
          </cell>
          <cell r="J1556">
            <v>0</v>
          </cell>
          <cell r="L1556">
            <v>0</v>
          </cell>
        </row>
        <row r="1557">
          <cell r="A1557">
            <v>1555</v>
          </cell>
          <cell r="B1557" t="str">
            <v xml:space="preserve">        동티이</v>
          </cell>
          <cell r="C1557" t="str">
            <v>D25</v>
          </cell>
          <cell r="D1557" t="str">
            <v>EA</v>
          </cell>
          <cell r="E1557">
            <v>7</v>
          </cell>
          <cell r="F1557">
            <v>730</v>
          </cell>
          <cell r="G1557">
            <v>5110</v>
          </cell>
          <cell r="H1557">
            <v>730</v>
          </cell>
          <cell r="I1557">
            <v>5110</v>
          </cell>
          <cell r="J1557">
            <v>0</v>
          </cell>
          <cell r="L1557">
            <v>0</v>
          </cell>
        </row>
        <row r="1558">
          <cell r="A1558">
            <v>1556</v>
          </cell>
          <cell r="B1558" t="str">
            <v xml:space="preserve">        동티이</v>
          </cell>
          <cell r="C1558" t="str">
            <v>D32</v>
          </cell>
          <cell r="D1558" t="str">
            <v>EA</v>
          </cell>
          <cell r="E1558">
            <v>2</v>
          </cell>
          <cell r="F1558">
            <v>1250</v>
          </cell>
          <cell r="G1558">
            <v>2500</v>
          </cell>
          <cell r="H1558">
            <v>1250</v>
          </cell>
          <cell r="I1558">
            <v>2500</v>
          </cell>
          <cell r="J1558">
            <v>0</v>
          </cell>
          <cell r="L1558">
            <v>0</v>
          </cell>
        </row>
        <row r="1559">
          <cell r="A1559">
            <v>1557</v>
          </cell>
          <cell r="B1559" t="str">
            <v xml:space="preserve">        동티이</v>
          </cell>
          <cell r="C1559" t="str">
            <v>D40</v>
          </cell>
          <cell r="D1559" t="str">
            <v>EA</v>
          </cell>
          <cell r="E1559">
            <v>5</v>
          </cell>
          <cell r="F1559">
            <v>1860</v>
          </cell>
          <cell r="G1559">
            <v>9300</v>
          </cell>
          <cell r="H1559">
            <v>1860</v>
          </cell>
          <cell r="I1559">
            <v>9300</v>
          </cell>
          <cell r="J1559">
            <v>0</v>
          </cell>
          <cell r="L1559">
            <v>0</v>
          </cell>
        </row>
        <row r="1560">
          <cell r="A1560">
            <v>1558</v>
          </cell>
          <cell r="B1560" t="str">
            <v xml:space="preserve">        동수전티(C*C*F)</v>
          </cell>
          <cell r="C1560" t="str">
            <v>D15</v>
          </cell>
          <cell r="D1560" t="str">
            <v>EA</v>
          </cell>
          <cell r="E1560">
            <v>11</v>
          </cell>
          <cell r="F1560">
            <v>780</v>
          </cell>
          <cell r="G1560">
            <v>8580</v>
          </cell>
          <cell r="H1560">
            <v>780</v>
          </cell>
          <cell r="I1560">
            <v>8580</v>
          </cell>
          <cell r="J1560">
            <v>0</v>
          </cell>
          <cell r="L1560">
            <v>0</v>
          </cell>
        </row>
        <row r="1561">
          <cell r="A1561">
            <v>1559</v>
          </cell>
          <cell r="B1561" t="str">
            <v xml:space="preserve">        동수전엘보(C*F)</v>
          </cell>
          <cell r="C1561" t="str">
            <v>D15</v>
          </cell>
          <cell r="D1561" t="str">
            <v>EA</v>
          </cell>
          <cell r="E1561">
            <v>11</v>
          </cell>
          <cell r="F1561">
            <v>630</v>
          </cell>
          <cell r="G1561">
            <v>6930</v>
          </cell>
          <cell r="H1561">
            <v>630</v>
          </cell>
          <cell r="I1561">
            <v>6930</v>
          </cell>
          <cell r="J1561">
            <v>0</v>
          </cell>
          <cell r="L1561">
            <v>0</v>
          </cell>
        </row>
        <row r="1562">
          <cell r="A1562">
            <v>1560</v>
          </cell>
          <cell r="B1562" t="str">
            <v xml:space="preserve">        동수전엘보(C*F)</v>
          </cell>
          <cell r="C1562" t="str">
            <v>D20</v>
          </cell>
          <cell r="D1562" t="str">
            <v>EA</v>
          </cell>
          <cell r="E1562">
            <v>1</v>
          </cell>
          <cell r="F1562">
            <v>1130</v>
          </cell>
          <cell r="G1562">
            <v>1130</v>
          </cell>
          <cell r="H1562">
            <v>1130</v>
          </cell>
          <cell r="I1562">
            <v>1130</v>
          </cell>
          <cell r="J1562">
            <v>0</v>
          </cell>
          <cell r="L1562">
            <v>0</v>
          </cell>
        </row>
        <row r="1563">
          <cell r="A1563">
            <v>1561</v>
          </cell>
          <cell r="B1563" t="str">
            <v xml:space="preserve">        동레듀샤</v>
          </cell>
          <cell r="C1563" t="str">
            <v>D20</v>
          </cell>
          <cell r="D1563" t="str">
            <v>EA</v>
          </cell>
          <cell r="E1563">
            <v>1</v>
          </cell>
          <cell r="F1563">
            <v>180</v>
          </cell>
          <cell r="G1563">
            <v>180</v>
          </cell>
          <cell r="H1563">
            <v>180</v>
          </cell>
          <cell r="I1563">
            <v>180</v>
          </cell>
          <cell r="J1563">
            <v>0</v>
          </cell>
          <cell r="L1563">
            <v>0</v>
          </cell>
        </row>
        <row r="1564">
          <cell r="A1564">
            <v>1562</v>
          </cell>
          <cell r="B1564" t="str">
            <v xml:space="preserve">        동레듀샤</v>
          </cell>
          <cell r="C1564" t="str">
            <v>D25</v>
          </cell>
          <cell r="D1564" t="str">
            <v>EA</v>
          </cell>
          <cell r="E1564">
            <v>7</v>
          </cell>
          <cell r="F1564">
            <v>280</v>
          </cell>
          <cell r="G1564">
            <v>1960</v>
          </cell>
          <cell r="H1564">
            <v>280</v>
          </cell>
          <cell r="I1564">
            <v>1960</v>
          </cell>
          <cell r="J1564">
            <v>0</v>
          </cell>
          <cell r="L1564">
            <v>0</v>
          </cell>
        </row>
        <row r="1565">
          <cell r="A1565">
            <v>1563</v>
          </cell>
          <cell r="B1565" t="str">
            <v xml:space="preserve">        동레듀샤</v>
          </cell>
          <cell r="C1565" t="str">
            <v>D32</v>
          </cell>
          <cell r="D1565" t="str">
            <v>EA</v>
          </cell>
          <cell r="E1565">
            <v>1</v>
          </cell>
          <cell r="F1565">
            <v>360</v>
          </cell>
          <cell r="G1565">
            <v>360</v>
          </cell>
          <cell r="H1565">
            <v>360</v>
          </cell>
          <cell r="I1565">
            <v>360</v>
          </cell>
          <cell r="J1565">
            <v>0</v>
          </cell>
          <cell r="L1565">
            <v>0</v>
          </cell>
        </row>
        <row r="1566">
          <cell r="A1566">
            <v>1564</v>
          </cell>
          <cell r="B1566" t="str">
            <v xml:space="preserve">        동레듀샤</v>
          </cell>
          <cell r="C1566" t="str">
            <v>D40</v>
          </cell>
          <cell r="D1566" t="str">
            <v>EA</v>
          </cell>
          <cell r="E1566">
            <v>1</v>
          </cell>
          <cell r="F1566">
            <v>660</v>
          </cell>
          <cell r="G1566">
            <v>660</v>
          </cell>
          <cell r="H1566">
            <v>660</v>
          </cell>
          <cell r="I1566">
            <v>660</v>
          </cell>
          <cell r="J1566">
            <v>0</v>
          </cell>
          <cell r="L1566">
            <v>0</v>
          </cell>
        </row>
        <row r="1567">
          <cell r="A1567">
            <v>1565</v>
          </cell>
          <cell r="B1567" t="str">
            <v xml:space="preserve">        동CM아답타</v>
          </cell>
          <cell r="C1567" t="str">
            <v>D25</v>
          </cell>
          <cell r="D1567" t="str">
            <v>EA</v>
          </cell>
          <cell r="E1567">
            <v>4</v>
          </cell>
          <cell r="F1567">
            <v>900</v>
          </cell>
          <cell r="G1567">
            <v>3600</v>
          </cell>
          <cell r="H1567">
            <v>900</v>
          </cell>
          <cell r="I1567">
            <v>3600</v>
          </cell>
          <cell r="J1567">
            <v>0</v>
          </cell>
          <cell r="L1567">
            <v>0</v>
          </cell>
        </row>
        <row r="1568">
          <cell r="A1568">
            <v>1566</v>
          </cell>
          <cell r="B1568" t="str">
            <v xml:space="preserve">        동CM아답타</v>
          </cell>
          <cell r="C1568" t="str">
            <v>D40</v>
          </cell>
          <cell r="D1568" t="str">
            <v>EA</v>
          </cell>
          <cell r="E1568">
            <v>1</v>
          </cell>
          <cell r="F1568">
            <v>2390</v>
          </cell>
          <cell r="G1568">
            <v>2390</v>
          </cell>
          <cell r="H1568">
            <v>2390</v>
          </cell>
          <cell r="I1568">
            <v>2390</v>
          </cell>
          <cell r="J1568">
            <v>0</v>
          </cell>
          <cell r="L1568">
            <v>0</v>
          </cell>
        </row>
        <row r="1569">
          <cell r="A1569">
            <v>1567</v>
          </cell>
          <cell r="B1569" t="str">
            <v xml:space="preserve">        동캡</v>
          </cell>
          <cell r="C1569" t="str">
            <v>D15</v>
          </cell>
          <cell r="D1569" t="str">
            <v>EA</v>
          </cell>
          <cell r="E1569">
            <v>11</v>
          </cell>
          <cell r="F1569">
            <v>130</v>
          </cell>
          <cell r="G1569">
            <v>1430</v>
          </cell>
          <cell r="H1569">
            <v>130</v>
          </cell>
          <cell r="I1569">
            <v>1430</v>
          </cell>
          <cell r="J1569">
            <v>0</v>
          </cell>
          <cell r="L1569">
            <v>0</v>
          </cell>
        </row>
        <row r="1570">
          <cell r="A1570">
            <v>1568</v>
          </cell>
          <cell r="B1570" t="str">
            <v xml:space="preserve">        동캡</v>
          </cell>
          <cell r="C1570" t="str">
            <v>D20</v>
          </cell>
          <cell r="D1570" t="str">
            <v>EA</v>
          </cell>
          <cell r="E1570">
            <v>8</v>
          </cell>
          <cell r="F1570">
            <v>170</v>
          </cell>
          <cell r="G1570">
            <v>1360</v>
          </cell>
          <cell r="H1570">
            <v>170</v>
          </cell>
          <cell r="I1570">
            <v>1360</v>
          </cell>
          <cell r="J1570">
            <v>0</v>
          </cell>
          <cell r="L1570">
            <v>0</v>
          </cell>
        </row>
        <row r="1571">
          <cell r="A1571">
            <v>1569</v>
          </cell>
          <cell r="B1571" t="str">
            <v xml:space="preserve">        동유니온(C*M)</v>
          </cell>
          <cell r="C1571" t="str">
            <v>D25</v>
          </cell>
          <cell r="D1571" t="str">
            <v>EA</v>
          </cell>
          <cell r="E1571">
            <v>2</v>
          </cell>
          <cell r="F1571">
            <v>2670</v>
          </cell>
          <cell r="G1571">
            <v>5340</v>
          </cell>
          <cell r="H1571">
            <v>2670</v>
          </cell>
          <cell r="I1571">
            <v>5340</v>
          </cell>
          <cell r="J1571">
            <v>0</v>
          </cell>
          <cell r="L1571">
            <v>0</v>
          </cell>
        </row>
        <row r="1572">
          <cell r="A1572">
            <v>1570</v>
          </cell>
          <cell r="B1572" t="str">
            <v xml:space="preserve">        동유니온(C*M)</v>
          </cell>
          <cell r="C1572" t="str">
            <v>D40</v>
          </cell>
          <cell r="D1572" t="str">
            <v>EA</v>
          </cell>
          <cell r="E1572">
            <v>1</v>
          </cell>
          <cell r="F1572">
            <v>5910</v>
          </cell>
          <cell r="G1572">
            <v>5910</v>
          </cell>
          <cell r="H1572">
            <v>5910</v>
          </cell>
          <cell r="I1572">
            <v>5910</v>
          </cell>
          <cell r="J1572">
            <v>0</v>
          </cell>
          <cell r="L1572">
            <v>0</v>
          </cell>
        </row>
        <row r="1573">
          <cell r="A1573">
            <v>1571</v>
          </cell>
          <cell r="B1573" t="str">
            <v xml:space="preserve">        동관용접</v>
          </cell>
          <cell r="C1573" t="str">
            <v>D15</v>
          </cell>
          <cell r="D1573" t="str">
            <v>개소</v>
          </cell>
          <cell r="E1573">
            <v>165</v>
          </cell>
          <cell r="F1573">
            <v>2180</v>
          </cell>
          <cell r="G1573">
            <v>359700</v>
          </cell>
          <cell r="H1573">
            <v>140</v>
          </cell>
          <cell r="I1573">
            <v>23100</v>
          </cell>
          <cell r="J1573">
            <v>2040</v>
          </cell>
          <cell r="K1573">
            <v>336600</v>
          </cell>
          <cell r="L1573">
            <v>0</v>
          </cell>
        </row>
        <row r="1574">
          <cell r="A1574">
            <v>1572</v>
          </cell>
          <cell r="B1574" t="str">
            <v xml:space="preserve">        동관용접</v>
          </cell>
          <cell r="C1574" t="str">
            <v>D20</v>
          </cell>
          <cell r="D1574" t="str">
            <v>개소</v>
          </cell>
          <cell r="E1574">
            <v>64</v>
          </cell>
          <cell r="F1574">
            <v>2590</v>
          </cell>
          <cell r="G1574">
            <v>165760</v>
          </cell>
          <cell r="H1574">
            <v>240</v>
          </cell>
          <cell r="I1574">
            <v>15360</v>
          </cell>
          <cell r="J1574">
            <v>2350</v>
          </cell>
          <cell r="K1574">
            <v>150400</v>
          </cell>
          <cell r="L1574">
            <v>0</v>
          </cell>
        </row>
        <row r="1575">
          <cell r="A1575">
            <v>1573</v>
          </cell>
          <cell r="B1575" t="str">
            <v xml:space="preserve">        동관용접</v>
          </cell>
          <cell r="C1575" t="str">
            <v>D25</v>
          </cell>
          <cell r="D1575" t="str">
            <v>개소</v>
          </cell>
          <cell r="E1575">
            <v>57</v>
          </cell>
          <cell r="F1575">
            <v>3210</v>
          </cell>
          <cell r="G1575">
            <v>182970</v>
          </cell>
          <cell r="H1575">
            <v>320</v>
          </cell>
          <cell r="I1575">
            <v>18240</v>
          </cell>
          <cell r="J1575">
            <v>2890</v>
          </cell>
          <cell r="K1575">
            <v>164730</v>
          </cell>
          <cell r="L1575">
            <v>0</v>
          </cell>
        </row>
        <row r="1576">
          <cell r="A1576">
            <v>1574</v>
          </cell>
          <cell r="B1576" t="str">
            <v xml:space="preserve">        동관용접</v>
          </cell>
          <cell r="C1576" t="str">
            <v>D32</v>
          </cell>
          <cell r="D1576" t="str">
            <v>개소</v>
          </cell>
          <cell r="E1576">
            <v>8</v>
          </cell>
          <cell r="F1576">
            <v>3960</v>
          </cell>
          <cell r="G1576">
            <v>31680</v>
          </cell>
          <cell r="H1576">
            <v>420</v>
          </cell>
          <cell r="I1576">
            <v>3360</v>
          </cell>
          <cell r="J1576">
            <v>3540</v>
          </cell>
          <cell r="K1576">
            <v>28320</v>
          </cell>
          <cell r="L1576">
            <v>0</v>
          </cell>
        </row>
        <row r="1577">
          <cell r="A1577">
            <v>1575</v>
          </cell>
          <cell r="B1577" t="str">
            <v xml:space="preserve">        동관용접</v>
          </cell>
          <cell r="C1577" t="str">
            <v>D40</v>
          </cell>
          <cell r="D1577" t="str">
            <v>개소</v>
          </cell>
          <cell r="E1577">
            <v>13</v>
          </cell>
          <cell r="F1577">
            <v>4430</v>
          </cell>
          <cell r="G1577">
            <v>57590</v>
          </cell>
          <cell r="H1577">
            <v>530</v>
          </cell>
          <cell r="I1577">
            <v>6890</v>
          </cell>
          <cell r="J1577">
            <v>3900</v>
          </cell>
          <cell r="K1577">
            <v>50700</v>
          </cell>
          <cell r="L1577">
            <v>0</v>
          </cell>
        </row>
        <row r="1578">
          <cell r="A1578">
            <v>1576</v>
          </cell>
          <cell r="B1578" t="str">
            <v xml:space="preserve">        철동게이트밸브(10KG)</v>
          </cell>
          <cell r="C1578" t="str">
            <v>D40</v>
          </cell>
          <cell r="D1578" t="str">
            <v>EA</v>
          </cell>
          <cell r="E1578">
            <v>1</v>
          </cell>
          <cell r="F1578">
            <v>16170</v>
          </cell>
          <cell r="G1578">
            <v>16170</v>
          </cell>
          <cell r="H1578">
            <v>16170</v>
          </cell>
          <cell r="I1578">
            <v>16170</v>
          </cell>
          <cell r="J1578">
            <v>0</v>
          </cell>
          <cell r="L1578">
            <v>0</v>
          </cell>
        </row>
        <row r="1579">
          <cell r="A1579">
            <v>1577</v>
          </cell>
          <cell r="B1579" t="str">
            <v xml:space="preserve">        볼밸브(황동) (10KG)</v>
          </cell>
          <cell r="C1579" t="str">
            <v>D25</v>
          </cell>
          <cell r="D1579" t="str">
            <v>EA</v>
          </cell>
          <cell r="E1579">
            <v>2</v>
          </cell>
          <cell r="F1579">
            <v>3640</v>
          </cell>
          <cell r="G1579">
            <v>7280</v>
          </cell>
          <cell r="H1579">
            <v>3640</v>
          </cell>
          <cell r="I1579">
            <v>7280</v>
          </cell>
          <cell r="J1579">
            <v>0</v>
          </cell>
          <cell r="L1579">
            <v>0</v>
          </cell>
        </row>
        <row r="1580">
          <cell r="A1580">
            <v>1578</v>
          </cell>
          <cell r="B1580" t="str">
            <v xml:space="preserve">        자동공기변설치(동관)</v>
          </cell>
          <cell r="C1580" t="str">
            <v>D15(물용)</v>
          </cell>
          <cell r="D1580" t="str">
            <v>개소</v>
          </cell>
          <cell r="E1580">
            <v>1</v>
          </cell>
          <cell r="F1580">
            <v>61980</v>
          </cell>
          <cell r="G1580">
            <v>61980</v>
          </cell>
          <cell r="H1580">
            <v>31020</v>
          </cell>
          <cell r="I1580">
            <v>31020</v>
          </cell>
          <cell r="J1580">
            <v>30960</v>
          </cell>
          <cell r="K1580">
            <v>30960</v>
          </cell>
          <cell r="L1580">
            <v>0</v>
          </cell>
        </row>
        <row r="1581">
          <cell r="A1581">
            <v>1579</v>
          </cell>
          <cell r="B1581" t="str">
            <v xml:space="preserve">        파이프스리브(지수판)</v>
          </cell>
          <cell r="C1581" t="str">
            <v>D40</v>
          </cell>
          <cell r="D1581" t="str">
            <v>개소</v>
          </cell>
          <cell r="E1581">
            <v>1</v>
          </cell>
          <cell r="F1581">
            <v>3310</v>
          </cell>
          <cell r="G1581">
            <v>3310</v>
          </cell>
          <cell r="H1581">
            <v>2020</v>
          </cell>
          <cell r="I1581">
            <v>2020</v>
          </cell>
          <cell r="J1581">
            <v>1290</v>
          </cell>
          <cell r="K1581">
            <v>1290</v>
          </cell>
          <cell r="L1581">
            <v>0</v>
          </cell>
        </row>
        <row r="1582">
          <cell r="A1582">
            <v>1580</v>
          </cell>
          <cell r="B1582" t="str">
            <v xml:space="preserve">        절연행가</v>
          </cell>
          <cell r="C1582" t="str">
            <v>D15</v>
          </cell>
          <cell r="D1582" t="str">
            <v>개소</v>
          </cell>
          <cell r="E1582">
            <v>22</v>
          </cell>
          <cell r="F1582">
            <v>560</v>
          </cell>
          <cell r="G1582">
            <v>12320</v>
          </cell>
          <cell r="H1582">
            <v>560</v>
          </cell>
          <cell r="I1582">
            <v>12320</v>
          </cell>
          <cell r="J1582">
            <v>0</v>
          </cell>
          <cell r="L1582">
            <v>0</v>
          </cell>
        </row>
        <row r="1583">
          <cell r="A1583">
            <v>1581</v>
          </cell>
          <cell r="B1583" t="str">
            <v xml:space="preserve">        절연행가</v>
          </cell>
          <cell r="C1583" t="str">
            <v>D20</v>
          </cell>
          <cell r="D1583" t="str">
            <v>개소</v>
          </cell>
          <cell r="E1583">
            <v>20</v>
          </cell>
          <cell r="F1583">
            <v>590</v>
          </cell>
          <cell r="G1583">
            <v>11800</v>
          </cell>
          <cell r="H1583">
            <v>590</v>
          </cell>
          <cell r="I1583">
            <v>11800</v>
          </cell>
          <cell r="J1583">
            <v>0</v>
          </cell>
          <cell r="L1583">
            <v>0</v>
          </cell>
        </row>
        <row r="1584">
          <cell r="A1584">
            <v>1582</v>
          </cell>
          <cell r="B1584" t="str">
            <v xml:space="preserve">        절연행가</v>
          </cell>
          <cell r="C1584" t="str">
            <v>D25</v>
          </cell>
          <cell r="D1584" t="str">
            <v>개소</v>
          </cell>
          <cell r="E1584">
            <v>6</v>
          </cell>
          <cell r="F1584">
            <v>630</v>
          </cell>
          <cell r="G1584">
            <v>3780</v>
          </cell>
          <cell r="H1584">
            <v>630</v>
          </cell>
          <cell r="I1584">
            <v>3780</v>
          </cell>
          <cell r="J1584">
            <v>0</v>
          </cell>
          <cell r="L1584">
            <v>0</v>
          </cell>
        </row>
        <row r="1585">
          <cell r="A1585">
            <v>1583</v>
          </cell>
          <cell r="B1585" t="str">
            <v xml:space="preserve">        절연행가</v>
          </cell>
          <cell r="C1585" t="str">
            <v>D32</v>
          </cell>
          <cell r="D1585" t="str">
            <v>개소</v>
          </cell>
          <cell r="E1585">
            <v>3</v>
          </cell>
          <cell r="F1585">
            <v>660</v>
          </cell>
          <cell r="G1585">
            <v>1980</v>
          </cell>
          <cell r="H1585">
            <v>660</v>
          </cell>
          <cell r="I1585">
            <v>1980</v>
          </cell>
          <cell r="J1585">
            <v>0</v>
          </cell>
          <cell r="L1585">
            <v>0</v>
          </cell>
        </row>
        <row r="1586">
          <cell r="A1586">
            <v>1584</v>
          </cell>
          <cell r="B1586" t="str">
            <v xml:space="preserve">        절연행가</v>
          </cell>
          <cell r="C1586" t="str">
            <v>D40</v>
          </cell>
          <cell r="D1586" t="str">
            <v>개소</v>
          </cell>
          <cell r="E1586">
            <v>4</v>
          </cell>
          <cell r="F1586">
            <v>710</v>
          </cell>
          <cell r="G1586">
            <v>2840</v>
          </cell>
          <cell r="H1586">
            <v>710</v>
          </cell>
          <cell r="I1586">
            <v>2840</v>
          </cell>
          <cell r="J1586">
            <v>0</v>
          </cell>
          <cell r="L1586">
            <v>0</v>
          </cell>
        </row>
        <row r="1587">
          <cell r="A1587">
            <v>1585</v>
          </cell>
          <cell r="B1587" t="str">
            <v xml:space="preserve">        축열식 전기온수기</v>
          </cell>
          <cell r="C1587" t="str">
            <v>200LIT 2KW/H</v>
          </cell>
          <cell r="D1587" t="str">
            <v>대</v>
          </cell>
          <cell r="E1587">
            <v>1</v>
          </cell>
          <cell r="F1587">
            <v>722400</v>
          </cell>
          <cell r="G1587">
            <v>722400</v>
          </cell>
          <cell r="H1587">
            <v>722400</v>
          </cell>
          <cell r="I1587">
            <v>722400</v>
          </cell>
          <cell r="J1587">
            <v>0</v>
          </cell>
          <cell r="L1587">
            <v>0</v>
          </cell>
        </row>
        <row r="1588">
          <cell r="A1588">
            <v>1586</v>
          </cell>
          <cell r="B1588" t="str">
            <v xml:space="preserve">        노무비</v>
          </cell>
          <cell r="C1588" t="str">
            <v>배관공</v>
          </cell>
          <cell r="D1588" t="str">
            <v>인</v>
          </cell>
          <cell r="E1588">
            <v>4</v>
          </cell>
          <cell r="F1588">
            <v>40140</v>
          </cell>
          <cell r="G1588">
            <v>160560</v>
          </cell>
          <cell r="H1588">
            <v>0</v>
          </cell>
          <cell r="J1588">
            <v>40140</v>
          </cell>
          <cell r="K1588">
            <v>160560</v>
          </cell>
          <cell r="L1588">
            <v>0</v>
          </cell>
        </row>
        <row r="1589">
          <cell r="A1589">
            <v>1587</v>
          </cell>
          <cell r="B1589" t="str">
            <v xml:space="preserve">        노무비</v>
          </cell>
          <cell r="C1589" t="str">
            <v>보통인부</v>
          </cell>
          <cell r="D1589" t="str">
            <v>인</v>
          </cell>
          <cell r="E1589">
            <v>3</v>
          </cell>
          <cell r="F1589">
            <v>27990</v>
          </cell>
          <cell r="G1589">
            <v>83970</v>
          </cell>
          <cell r="H1589">
            <v>0</v>
          </cell>
          <cell r="J1589">
            <v>27990</v>
          </cell>
          <cell r="K1589">
            <v>83970</v>
          </cell>
          <cell r="L1589">
            <v>0</v>
          </cell>
        </row>
        <row r="1590">
          <cell r="A1590">
            <v>1588</v>
          </cell>
          <cell r="B1590" t="str">
            <v xml:space="preserve">        공구손료</v>
          </cell>
          <cell r="C1590" t="str">
            <v>노무비의 3%</v>
          </cell>
          <cell r="D1590" t="str">
            <v>식</v>
          </cell>
          <cell r="E1590">
            <v>1</v>
          </cell>
          <cell r="F1590">
            <v>7330</v>
          </cell>
          <cell r="G1590">
            <v>7330</v>
          </cell>
          <cell r="H1590">
            <v>7330</v>
          </cell>
          <cell r="I1590">
            <v>7330</v>
          </cell>
          <cell r="J1590">
            <v>0</v>
          </cell>
          <cell r="L1590">
            <v>0</v>
          </cell>
        </row>
        <row r="1591">
          <cell r="A1591">
            <v>1589</v>
          </cell>
          <cell r="B1591" t="str">
            <v xml:space="preserve">      3. 오배수배관공사</v>
          </cell>
          <cell r="G1591">
            <v>6679728</v>
          </cell>
          <cell r="H1591">
            <v>0</v>
          </cell>
          <cell r="I1591">
            <v>2048611</v>
          </cell>
          <cell r="J1591">
            <v>0</v>
          </cell>
          <cell r="K1591">
            <v>4631117</v>
          </cell>
          <cell r="L1591">
            <v>0</v>
          </cell>
        </row>
        <row r="1592">
          <cell r="A1592">
            <v>1590</v>
          </cell>
          <cell r="B1592" t="str">
            <v xml:space="preserve">        백관(SPP)</v>
          </cell>
          <cell r="C1592" t="str">
            <v>D32</v>
          </cell>
          <cell r="D1592" t="str">
            <v>M</v>
          </cell>
          <cell r="E1592">
            <v>2</v>
          </cell>
          <cell r="F1592">
            <v>1790</v>
          </cell>
          <cell r="G1592">
            <v>3580</v>
          </cell>
          <cell r="H1592">
            <v>1790</v>
          </cell>
          <cell r="I1592">
            <v>3580</v>
          </cell>
          <cell r="J1592">
            <v>0</v>
          </cell>
          <cell r="L1592">
            <v>0</v>
          </cell>
        </row>
        <row r="1593">
          <cell r="A1593">
            <v>1591</v>
          </cell>
          <cell r="B1593" t="str">
            <v xml:space="preserve">        백관(SPP)</v>
          </cell>
          <cell r="C1593" t="str">
            <v>D40</v>
          </cell>
          <cell r="D1593" t="str">
            <v>M</v>
          </cell>
          <cell r="E1593">
            <v>1</v>
          </cell>
          <cell r="F1593">
            <v>2050</v>
          </cell>
          <cell r="G1593">
            <v>2050</v>
          </cell>
          <cell r="H1593">
            <v>2050</v>
          </cell>
          <cell r="I1593">
            <v>2050</v>
          </cell>
          <cell r="J1593">
            <v>0</v>
          </cell>
          <cell r="L1593">
            <v>0</v>
          </cell>
        </row>
        <row r="1594">
          <cell r="A1594">
            <v>1592</v>
          </cell>
          <cell r="B1594" t="str">
            <v xml:space="preserve">        백관(SPP)</v>
          </cell>
          <cell r="C1594" t="str">
            <v>D50</v>
          </cell>
          <cell r="D1594" t="str">
            <v>M</v>
          </cell>
          <cell r="E1594">
            <v>30</v>
          </cell>
          <cell r="F1594">
            <v>2820</v>
          </cell>
          <cell r="G1594">
            <v>84600</v>
          </cell>
          <cell r="H1594">
            <v>2820</v>
          </cell>
          <cell r="I1594">
            <v>84600</v>
          </cell>
          <cell r="J1594">
            <v>0</v>
          </cell>
          <cell r="L1594">
            <v>0</v>
          </cell>
        </row>
        <row r="1595">
          <cell r="A1595">
            <v>1593</v>
          </cell>
          <cell r="B1595" t="str">
            <v xml:space="preserve">        잡재료비</v>
          </cell>
          <cell r="C1595" t="str">
            <v>관의 5%</v>
          </cell>
          <cell r="D1595" t="str">
            <v>식</v>
          </cell>
          <cell r="E1595">
            <v>1</v>
          </cell>
          <cell r="F1595">
            <v>4510</v>
          </cell>
          <cell r="G1595">
            <v>4510</v>
          </cell>
          <cell r="H1595">
            <v>4510</v>
          </cell>
          <cell r="I1595">
            <v>4510</v>
          </cell>
          <cell r="J1595">
            <v>0</v>
          </cell>
          <cell r="L1595">
            <v>0</v>
          </cell>
        </row>
        <row r="1596">
          <cell r="A1596">
            <v>1594</v>
          </cell>
          <cell r="B1596" t="str">
            <v xml:space="preserve">        주철직관(NO-HUB)</v>
          </cell>
          <cell r="C1596" t="str">
            <v>D50*1500L</v>
          </cell>
          <cell r="D1596" t="str">
            <v>본</v>
          </cell>
          <cell r="E1596">
            <v>10</v>
          </cell>
          <cell r="F1596">
            <v>8400</v>
          </cell>
          <cell r="G1596">
            <v>84000</v>
          </cell>
          <cell r="H1596">
            <v>8400</v>
          </cell>
          <cell r="I1596">
            <v>84000</v>
          </cell>
          <cell r="J1596">
            <v>0</v>
          </cell>
          <cell r="L1596">
            <v>0</v>
          </cell>
        </row>
        <row r="1597">
          <cell r="A1597">
            <v>1595</v>
          </cell>
          <cell r="B1597" t="str">
            <v xml:space="preserve">        주철직관(NO-HUB)</v>
          </cell>
          <cell r="C1597" t="str">
            <v>D75*1500L</v>
          </cell>
          <cell r="D1597" t="str">
            <v>본</v>
          </cell>
          <cell r="E1597">
            <v>3</v>
          </cell>
          <cell r="F1597">
            <v>11250</v>
          </cell>
          <cell r="G1597">
            <v>33750</v>
          </cell>
          <cell r="H1597">
            <v>11250</v>
          </cell>
          <cell r="I1597">
            <v>33750</v>
          </cell>
          <cell r="J1597">
            <v>0</v>
          </cell>
          <cell r="L1597">
            <v>0</v>
          </cell>
        </row>
        <row r="1598">
          <cell r="A1598">
            <v>1596</v>
          </cell>
          <cell r="B1598" t="str">
            <v xml:space="preserve">        주철직관(NO-HUB)</v>
          </cell>
          <cell r="C1598" t="str">
            <v>D100*1500L</v>
          </cell>
          <cell r="D1598" t="str">
            <v>본</v>
          </cell>
          <cell r="E1598">
            <v>9</v>
          </cell>
          <cell r="F1598">
            <v>16210</v>
          </cell>
          <cell r="G1598">
            <v>145890</v>
          </cell>
          <cell r="H1598">
            <v>16210</v>
          </cell>
          <cell r="I1598">
            <v>145890</v>
          </cell>
          <cell r="J1598">
            <v>0</v>
          </cell>
          <cell r="L1598">
            <v>0</v>
          </cell>
        </row>
        <row r="1599">
          <cell r="A1599">
            <v>1597</v>
          </cell>
          <cell r="B1599" t="str">
            <v xml:space="preserve">        주철직관(NO-HUB)</v>
          </cell>
          <cell r="C1599" t="str">
            <v>D100*3000L</v>
          </cell>
          <cell r="D1599" t="str">
            <v>본</v>
          </cell>
          <cell r="E1599">
            <v>8</v>
          </cell>
          <cell r="F1599">
            <v>33850</v>
          </cell>
          <cell r="G1599">
            <v>270800</v>
          </cell>
          <cell r="H1599">
            <v>33850</v>
          </cell>
          <cell r="I1599">
            <v>270800</v>
          </cell>
          <cell r="J1599">
            <v>0</v>
          </cell>
          <cell r="L1599">
            <v>0</v>
          </cell>
        </row>
        <row r="1600">
          <cell r="A1600">
            <v>1598</v>
          </cell>
          <cell r="B1600" t="str">
            <v xml:space="preserve">        주철직관(NO-HUB)</v>
          </cell>
          <cell r="C1600" t="str">
            <v>D125*1500L</v>
          </cell>
          <cell r="D1600" t="str">
            <v>본</v>
          </cell>
          <cell r="E1600">
            <v>2</v>
          </cell>
          <cell r="F1600">
            <v>20240</v>
          </cell>
          <cell r="G1600">
            <v>40480</v>
          </cell>
          <cell r="H1600">
            <v>20240</v>
          </cell>
          <cell r="I1600">
            <v>40480</v>
          </cell>
          <cell r="J1600">
            <v>0</v>
          </cell>
          <cell r="L1600">
            <v>0</v>
          </cell>
        </row>
        <row r="1601">
          <cell r="A1601">
            <v>1599</v>
          </cell>
          <cell r="B1601" t="str">
            <v xml:space="preserve">        주철직관(NO-HUB)</v>
          </cell>
          <cell r="C1601" t="str">
            <v>D125*3000L</v>
          </cell>
          <cell r="D1601" t="str">
            <v>본</v>
          </cell>
          <cell r="E1601">
            <v>2</v>
          </cell>
          <cell r="F1601">
            <v>42330</v>
          </cell>
          <cell r="G1601">
            <v>84660</v>
          </cell>
          <cell r="H1601">
            <v>42330</v>
          </cell>
          <cell r="I1601">
            <v>84660</v>
          </cell>
          <cell r="J1601">
            <v>0</v>
          </cell>
          <cell r="L1601">
            <v>0</v>
          </cell>
        </row>
        <row r="1602">
          <cell r="A1602">
            <v>1600</v>
          </cell>
          <cell r="B1602" t="str">
            <v xml:space="preserve">        백엘보(나사)</v>
          </cell>
          <cell r="C1602" t="str">
            <v>D32</v>
          </cell>
          <cell r="D1602" t="str">
            <v>EA</v>
          </cell>
          <cell r="E1602">
            <v>4</v>
          </cell>
          <cell r="F1602">
            <v>730</v>
          </cell>
          <cell r="G1602">
            <v>2920</v>
          </cell>
          <cell r="H1602">
            <v>730</v>
          </cell>
          <cell r="I1602">
            <v>2920</v>
          </cell>
          <cell r="J1602">
            <v>0</v>
          </cell>
          <cell r="L1602">
            <v>0</v>
          </cell>
        </row>
        <row r="1603">
          <cell r="A1603">
            <v>1601</v>
          </cell>
          <cell r="B1603" t="str">
            <v xml:space="preserve">        백엘보(나사)</v>
          </cell>
          <cell r="C1603" t="str">
            <v>D40</v>
          </cell>
          <cell r="D1603" t="str">
            <v>EA</v>
          </cell>
          <cell r="E1603">
            <v>3</v>
          </cell>
          <cell r="F1603">
            <v>870</v>
          </cell>
          <cell r="G1603">
            <v>2610</v>
          </cell>
          <cell r="H1603">
            <v>870</v>
          </cell>
          <cell r="I1603">
            <v>2610</v>
          </cell>
          <cell r="J1603">
            <v>0</v>
          </cell>
          <cell r="L1603">
            <v>0</v>
          </cell>
        </row>
        <row r="1604">
          <cell r="A1604">
            <v>1602</v>
          </cell>
          <cell r="B1604" t="str">
            <v xml:space="preserve">        백엘보(나사)</v>
          </cell>
          <cell r="C1604" t="str">
            <v>D50</v>
          </cell>
          <cell r="D1604" t="str">
            <v>EA</v>
          </cell>
          <cell r="E1604">
            <v>13</v>
          </cell>
          <cell r="F1604">
            <v>1370</v>
          </cell>
          <cell r="G1604">
            <v>17810</v>
          </cell>
          <cell r="H1604">
            <v>1370</v>
          </cell>
          <cell r="I1604">
            <v>17810</v>
          </cell>
          <cell r="J1604">
            <v>0</v>
          </cell>
          <cell r="L1604">
            <v>0</v>
          </cell>
        </row>
        <row r="1605">
          <cell r="A1605">
            <v>1603</v>
          </cell>
          <cell r="B1605" t="str">
            <v xml:space="preserve">        백티이(나사)</v>
          </cell>
          <cell r="C1605" t="str">
            <v>D50</v>
          </cell>
          <cell r="D1605" t="str">
            <v>EA</v>
          </cell>
          <cell r="E1605">
            <v>4</v>
          </cell>
          <cell r="F1605">
            <v>1790</v>
          </cell>
          <cell r="G1605">
            <v>7160</v>
          </cell>
          <cell r="H1605">
            <v>1790</v>
          </cell>
          <cell r="I1605">
            <v>7160</v>
          </cell>
          <cell r="J1605">
            <v>0</v>
          </cell>
          <cell r="L1605">
            <v>0</v>
          </cell>
        </row>
        <row r="1606">
          <cell r="A1606">
            <v>1604</v>
          </cell>
          <cell r="B1606" t="str">
            <v xml:space="preserve">        백레듀샤(나사)</v>
          </cell>
          <cell r="C1606" t="str">
            <v>D50</v>
          </cell>
          <cell r="D1606" t="str">
            <v>EA</v>
          </cell>
          <cell r="E1606">
            <v>7</v>
          </cell>
          <cell r="F1606">
            <v>1080</v>
          </cell>
          <cell r="G1606">
            <v>7560</v>
          </cell>
          <cell r="H1606">
            <v>1080</v>
          </cell>
          <cell r="I1606">
            <v>7560</v>
          </cell>
          <cell r="J1606">
            <v>0</v>
          </cell>
          <cell r="L1606">
            <v>0</v>
          </cell>
        </row>
        <row r="1607">
          <cell r="A1607">
            <v>1605</v>
          </cell>
          <cell r="B1607" t="str">
            <v xml:space="preserve">        백니플(나사)</v>
          </cell>
          <cell r="C1607" t="str">
            <v>D50</v>
          </cell>
          <cell r="D1607" t="str">
            <v>EA</v>
          </cell>
          <cell r="E1607">
            <v>4</v>
          </cell>
          <cell r="F1607">
            <v>990</v>
          </cell>
          <cell r="G1607">
            <v>3960</v>
          </cell>
          <cell r="H1607">
            <v>990</v>
          </cell>
          <cell r="I1607">
            <v>3960</v>
          </cell>
          <cell r="J1607">
            <v>0</v>
          </cell>
          <cell r="L1607">
            <v>0</v>
          </cell>
        </row>
        <row r="1608">
          <cell r="A1608">
            <v>1606</v>
          </cell>
          <cell r="B1608" t="str">
            <v xml:space="preserve">        백유니온(나사)</v>
          </cell>
          <cell r="C1608" t="str">
            <v>D50</v>
          </cell>
          <cell r="D1608" t="str">
            <v>EA</v>
          </cell>
          <cell r="E1608">
            <v>2</v>
          </cell>
          <cell r="F1608">
            <v>3340</v>
          </cell>
          <cell r="G1608">
            <v>6680</v>
          </cell>
          <cell r="H1608">
            <v>3340</v>
          </cell>
          <cell r="I1608">
            <v>6680</v>
          </cell>
          <cell r="J1608">
            <v>0</v>
          </cell>
          <cell r="L1608">
            <v>0</v>
          </cell>
        </row>
        <row r="1609">
          <cell r="A1609">
            <v>1607</v>
          </cell>
          <cell r="B1609" t="str">
            <v xml:space="preserve">        주철90。 곡관(NO-HUB)</v>
          </cell>
          <cell r="C1609" t="str">
            <v>D50</v>
          </cell>
          <cell r="D1609" t="str">
            <v>EA</v>
          </cell>
          <cell r="E1609">
            <v>7</v>
          </cell>
          <cell r="F1609">
            <v>1340</v>
          </cell>
          <cell r="G1609">
            <v>9380</v>
          </cell>
          <cell r="H1609">
            <v>1340</v>
          </cell>
          <cell r="I1609">
            <v>9380</v>
          </cell>
          <cell r="J1609">
            <v>0</v>
          </cell>
          <cell r="L1609">
            <v>0</v>
          </cell>
        </row>
        <row r="1610">
          <cell r="A1610">
            <v>1608</v>
          </cell>
          <cell r="B1610" t="str">
            <v xml:space="preserve">        주철90。 곡관(NO-HUB)</v>
          </cell>
          <cell r="C1610" t="str">
            <v>D75</v>
          </cell>
          <cell r="D1610" t="str">
            <v>EA</v>
          </cell>
          <cell r="E1610">
            <v>1</v>
          </cell>
          <cell r="F1610">
            <v>2260</v>
          </cell>
          <cell r="G1610">
            <v>2260</v>
          </cell>
          <cell r="H1610">
            <v>2260</v>
          </cell>
          <cell r="I1610">
            <v>2260</v>
          </cell>
          <cell r="J1610">
            <v>0</v>
          </cell>
          <cell r="L1610">
            <v>0</v>
          </cell>
        </row>
        <row r="1611">
          <cell r="A1611">
            <v>1609</v>
          </cell>
          <cell r="B1611" t="str">
            <v xml:space="preserve">        주철90。 곡관(NO-HUB)</v>
          </cell>
          <cell r="C1611" t="str">
            <v>D100</v>
          </cell>
          <cell r="D1611" t="str">
            <v>EA</v>
          </cell>
          <cell r="E1611">
            <v>11</v>
          </cell>
          <cell r="F1611">
            <v>3690</v>
          </cell>
          <cell r="G1611">
            <v>40590</v>
          </cell>
          <cell r="H1611">
            <v>3690</v>
          </cell>
          <cell r="I1611">
            <v>40590</v>
          </cell>
          <cell r="J1611">
            <v>0</v>
          </cell>
          <cell r="L1611">
            <v>0</v>
          </cell>
        </row>
        <row r="1612">
          <cell r="A1612">
            <v>1610</v>
          </cell>
          <cell r="B1612" t="str">
            <v xml:space="preserve">        주철45。 곡관(NO-HUB)</v>
          </cell>
          <cell r="C1612" t="str">
            <v>D50</v>
          </cell>
          <cell r="D1612" t="str">
            <v>EA</v>
          </cell>
          <cell r="E1612">
            <v>5</v>
          </cell>
          <cell r="F1612">
            <v>670</v>
          </cell>
          <cell r="G1612">
            <v>3350</v>
          </cell>
          <cell r="H1612">
            <v>670</v>
          </cell>
          <cell r="I1612">
            <v>3350</v>
          </cell>
          <cell r="J1612">
            <v>0</v>
          </cell>
          <cell r="L1612">
            <v>0</v>
          </cell>
        </row>
        <row r="1613">
          <cell r="A1613">
            <v>1611</v>
          </cell>
          <cell r="B1613" t="str">
            <v xml:space="preserve">        주철45。 곡관(NO-HUB)</v>
          </cell>
          <cell r="C1613" t="str">
            <v>D100</v>
          </cell>
          <cell r="D1613" t="str">
            <v>EA</v>
          </cell>
          <cell r="E1613">
            <v>10</v>
          </cell>
          <cell r="F1613">
            <v>1680</v>
          </cell>
          <cell r="G1613">
            <v>16800</v>
          </cell>
          <cell r="H1613">
            <v>1680</v>
          </cell>
          <cell r="I1613">
            <v>16800</v>
          </cell>
          <cell r="J1613">
            <v>0</v>
          </cell>
          <cell r="L1613">
            <v>0</v>
          </cell>
        </row>
        <row r="1614">
          <cell r="A1614">
            <v>1612</v>
          </cell>
          <cell r="B1614" t="str">
            <v xml:space="preserve">        주철45。 곡관(NO-HUB)</v>
          </cell>
          <cell r="C1614" t="str">
            <v>D125</v>
          </cell>
          <cell r="D1614" t="str">
            <v>EA</v>
          </cell>
          <cell r="E1614">
            <v>1</v>
          </cell>
          <cell r="F1614">
            <v>2940</v>
          </cell>
          <cell r="G1614">
            <v>2940</v>
          </cell>
          <cell r="H1614">
            <v>2940</v>
          </cell>
          <cell r="I1614">
            <v>2940</v>
          </cell>
          <cell r="J1614">
            <v>0</v>
          </cell>
          <cell r="L1614">
            <v>0</v>
          </cell>
        </row>
        <row r="1615">
          <cell r="A1615">
            <v>1613</v>
          </cell>
          <cell r="B1615" t="str">
            <v xml:space="preserve">        주철Y관(NO-HUB)</v>
          </cell>
          <cell r="C1615" t="str">
            <v>D50*50</v>
          </cell>
          <cell r="D1615" t="str">
            <v>EA</v>
          </cell>
          <cell r="E1615">
            <v>3</v>
          </cell>
          <cell r="F1615">
            <v>1000</v>
          </cell>
          <cell r="G1615">
            <v>3000</v>
          </cell>
          <cell r="H1615">
            <v>1000</v>
          </cell>
          <cell r="I1615">
            <v>3000</v>
          </cell>
          <cell r="J1615">
            <v>0</v>
          </cell>
          <cell r="L1615">
            <v>0</v>
          </cell>
        </row>
        <row r="1616">
          <cell r="A1616">
            <v>1614</v>
          </cell>
          <cell r="B1616" t="str">
            <v xml:space="preserve">        주철Y관(NO-HUB)</v>
          </cell>
          <cell r="C1616" t="str">
            <v>D100*100</v>
          </cell>
          <cell r="D1616" t="str">
            <v>EA</v>
          </cell>
          <cell r="E1616">
            <v>10</v>
          </cell>
          <cell r="F1616">
            <v>3690</v>
          </cell>
          <cell r="G1616">
            <v>36900</v>
          </cell>
          <cell r="H1616">
            <v>3690</v>
          </cell>
          <cell r="I1616">
            <v>36900</v>
          </cell>
          <cell r="J1616">
            <v>0</v>
          </cell>
          <cell r="L1616">
            <v>0</v>
          </cell>
        </row>
        <row r="1617">
          <cell r="A1617">
            <v>1615</v>
          </cell>
          <cell r="B1617" t="str">
            <v xml:space="preserve">        주철Y관(NO-HUB)</v>
          </cell>
          <cell r="C1617" t="str">
            <v>D100*50</v>
          </cell>
          <cell r="D1617" t="str">
            <v>EA</v>
          </cell>
          <cell r="E1617">
            <v>4</v>
          </cell>
          <cell r="F1617">
            <v>2260</v>
          </cell>
          <cell r="G1617">
            <v>9040</v>
          </cell>
          <cell r="H1617">
            <v>2260</v>
          </cell>
          <cell r="I1617">
            <v>9040</v>
          </cell>
          <cell r="J1617">
            <v>0</v>
          </cell>
          <cell r="L1617">
            <v>0</v>
          </cell>
        </row>
        <row r="1618">
          <cell r="A1618">
            <v>1616</v>
          </cell>
          <cell r="B1618" t="str">
            <v xml:space="preserve">        주철Y관(NO-HUB)</v>
          </cell>
          <cell r="C1618" t="str">
            <v>D100*75</v>
          </cell>
          <cell r="D1618" t="str">
            <v>EA</v>
          </cell>
          <cell r="E1618">
            <v>3</v>
          </cell>
          <cell r="F1618">
            <v>2600</v>
          </cell>
          <cell r="G1618">
            <v>7800</v>
          </cell>
          <cell r="H1618">
            <v>2600</v>
          </cell>
          <cell r="I1618">
            <v>7800</v>
          </cell>
          <cell r="J1618">
            <v>0</v>
          </cell>
          <cell r="L1618">
            <v>0</v>
          </cell>
        </row>
        <row r="1619">
          <cell r="A1619">
            <v>1617</v>
          </cell>
          <cell r="B1619" t="str">
            <v xml:space="preserve">        주철Y관(NO-HUB)</v>
          </cell>
          <cell r="C1619" t="str">
            <v>D125*100</v>
          </cell>
          <cell r="D1619" t="str">
            <v>EA</v>
          </cell>
          <cell r="E1619">
            <v>5</v>
          </cell>
          <cell r="F1619">
            <v>5880</v>
          </cell>
          <cell r="G1619">
            <v>29400</v>
          </cell>
          <cell r="H1619">
            <v>5880</v>
          </cell>
          <cell r="I1619">
            <v>29400</v>
          </cell>
          <cell r="J1619">
            <v>0</v>
          </cell>
          <cell r="L1619">
            <v>0</v>
          </cell>
        </row>
        <row r="1620">
          <cell r="A1620">
            <v>1618</v>
          </cell>
          <cell r="B1620" t="str">
            <v xml:space="preserve">        주철Y관(NO-HUB)</v>
          </cell>
          <cell r="C1620" t="str">
            <v>D125*50</v>
          </cell>
          <cell r="D1620" t="str">
            <v>EA</v>
          </cell>
          <cell r="E1620">
            <v>1</v>
          </cell>
          <cell r="F1620">
            <v>3780</v>
          </cell>
          <cell r="G1620">
            <v>3780</v>
          </cell>
          <cell r="H1620">
            <v>3780</v>
          </cell>
          <cell r="I1620">
            <v>3780</v>
          </cell>
          <cell r="J1620">
            <v>0</v>
          </cell>
          <cell r="L1620">
            <v>0</v>
          </cell>
        </row>
        <row r="1621">
          <cell r="A1621">
            <v>1619</v>
          </cell>
          <cell r="B1621" t="str">
            <v xml:space="preserve">        주철배수T관(NO-HUB)</v>
          </cell>
          <cell r="C1621" t="str">
            <v>D100*50</v>
          </cell>
          <cell r="D1621" t="str">
            <v>EA</v>
          </cell>
          <cell r="E1621">
            <v>2</v>
          </cell>
          <cell r="F1621">
            <v>2260</v>
          </cell>
          <cell r="G1621">
            <v>4520</v>
          </cell>
          <cell r="H1621">
            <v>2260</v>
          </cell>
          <cell r="I1621">
            <v>4520</v>
          </cell>
          <cell r="J1621">
            <v>0</v>
          </cell>
          <cell r="L1621">
            <v>0</v>
          </cell>
        </row>
        <row r="1622">
          <cell r="A1622">
            <v>1620</v>
          </cell>
          <cell r="B1622" t="str">
            <v xml:space="preserve">        바닥배수구(F.D)</v>
          </cell>
          <cell r="C1622" t="str">
            <v>D75</v>
          </cell>
          <cell r="D1622" t="str">
            <v>EA</v>
          </cell>
          <cell r="E1622">
            <v>2</v>
          </cell>
          <cell r="F1622">
            <v>10330</v>
          </cell>
          <cell r="G1622">
            <v>20660</v>
          </cell>
          <cell r="H1622">
            <v>10330</v>
          </cell>
          <cell r="I1622">
            <v>20660</v>
          </cell>
          <cell r="J1622">
            <v>0</v>
          </cell>
          <cell r="L1622">
            <v>0</v>
          </cell>
        </row>
        <row r="1623">
          <cell r="A1623">
            <v>1621</v>
          </cell>
          <cell r="B1623" t="str">
            <v xml:space="preserve">        주철P트랩(NO-HUB)</v>
          </cell>
          <cell r="C1623" t="str">
            <v>D75</v>
          </cell>
          <cell r="D1623" t="str">
            <v>EA</v>
          </cell>
          <cell r="E1623">
            <v>2</v>
          </cell>
          <cell r="F1623">
            <v>3610</v>
          </cell>
          <cell r="G1623">
            <v>7220</v>
          </cell>
          <cell r="H1623">
            <v>3610</v>
          </cell>
          <cell r="I1623">
            <v>7220</v>
          </cell>
          <cell r="J1623">
            <v>0</v>
          </cell>
          <cell r="L1623">
            <v>0</v>
          </cell>
        </row>
        <row r="1624">
          <cell r="A1624">
            <v>1622</v>
          </cell>
          <cell r="B1624" t="str">
            <v xml:space="preserve">        주철C.O(NO-HUB)</v>
          </cell>
          <cell r="C1624" t="str">
            <v>D50</v>
          </cell>
          <cell r="D1624" t="str">
            <v>EA</v>
          </cell>
          <cell r="E1624">
            <v>1</v>
          </cell>
          <cell r="F1624">
            <v>750</v>
          </cell>
          <cell r="G1624">
            <v>750</v>
          </cell>
          <cell r="H1624">
            <v>750</v>
          </cell>
          <cell r="I1624">
            <v>750</v>
          </cell>
          <cell r="J1624">
            <v>0</v>
          </cell>
          <cell r="L1624">
            <v>0</v>
          </cell>
        </row>
        <row r="1625">
          <cell r="A1625">
            <v>1623</v>
          </cell>
          <cell r="B1625" t="str">
            <v xml:space="preserve">        주철C.O(NO-HUB)</v>
          </cell>
          <cell r="C1625" t="str">
            <v>D100</v>
          </cell>
          <cell r="D1625" t="str">
            <v>EA</v>
          </cell>
          <cell r="E1625">
            <v>5</v>
          </cell>
          <cell r="F1625">
            <v>1420</v>
          </cell>
          <cell r="G1625">
            <v>7100</v>
          </cell>
          <cell r="H1625">
            <v>1420</v>
          </cell>
          <cell r="I1625">
            <v>7100</v>
          </cell>
          <cell r="J1625">
            <v>0</v>
          </cell>
          <cell r="L1625">
            <v>0</v>
          </cell>
        </row>
        <row r="1626">
          <cell r="A1626">
            <v>1624</v>
          </cell>
          <cell r="B1626" t="str">
            <v xml:space="preserve">        주철C.O(NO-HUB)</v>
          </cell>
          <cell r="C1626" t="str">
            <v>D125</v>
          </cell>
          <cell r="D1626" t="str">
            <v>EA</v>
          </cell>
          <cell r="E1626">
            <v>1</v>
          </cell>
          <cell r="F1626">
            <v>1840</v>
          </cell>
          <cell r="G1626">
            <v>1840</v>
          </cell>
          <cell r="H1626">
            <v>1840</v>
          </cell>
          <cell r="I1626">
            <v>1840</v>
          </cell>
          <cell r="J1626">
            <v>0</v>
          </cell>
          <cell r="L1626">
            <v>0</v>
          </cell>
        </row>
        <row r="1627">
          <cell r="A1627">
            <v>1625</v>
          </cell>
          <cell r="B1627" t="str">
            <v xml:space="preserve">        V.T.W(강관용)</v>
          </cell>
          <cell r="C1627" t="str">
            <v>D50</v>
          </cell>
          <cell r="D1627" t="str">
            <v>EA</v>
          </cell>
          <cell r="E1627">
            <v>1</v>
          </cell>
          <cell r="F1627">
            <v>4620</v>
          </cell>
          <cell r="G1627">
            <v>4620</v>
          </cell>
          <cell r="H1627">
            <v>4620</v>
          </cell>
          <cell r="I1627">
            <v>4620</v>
          </cell>
          <cell r="J1627">
            <v>0</v>
          </cell>
          <cell r="L1627">
            <v>0</v>
          </cell>
        </row>
        <row r="1628">
          <cell r="A1628">
            <v>1626</v>
          </cell>
          <cell r="B1628" t="str">
            <v xml:space="preserve">        연관</v>
          </cell>
          <cell r="C1628" t="str">
            <v>D50*3t</v>
          </cell>
          <cell r="D1628" t="str">
            <v>M</v>
          </cell>
          <cell r="E1628">
            <v>2</v>
          </cell>
          <cell r="F1628">
            <v>3570</v>
          </cell>
          <cell r="G1628">
            <v>7140</v>
          </cell>
          <cell r="H1628">
            <v>3570</v>
          </cell>
          <cell r="I1628">
            <v>7140</v>
          </cell>
          <cell r="J1628">
            <v>0</v>
          </cell>
          <cell r="L1628">
            <v>0</v>
          </cell>
        </row>
        <row r="1629">
          <cell r="A1629">
            <v>1627</v>
          </cell>
          <cell r="B1629" t="str">
            <v xml:space="preserve">        연관</v>
          </cell>
          <cell r="C1629" t="str">
            <v>D75*3t</v>
          </cell>
          <cell r="D1629" t="str">
            <v>M</v>
          </cell>
          <cell r="E1629">
            <v>1</v>
          </cell>
          <cell r="F1629">
            <v>5290</v>
          </cell>
          <cell r="G1629">
            <v>5290</v>
          </cell>
          <cell r="H1629">
            <v>5290</v>
          </cell>
          <cell r="I1629">
            <v>5290</v>
          </cell>
          <cell r="J1629">
            <v>0</v>
          </cell>
          <cell r="L1629">
            <v>0</v>
          </cell>
        </row>
        <row r="1630">
          <cell r="A1630">
            <v>1628</v>
          </cell>
          <cell r="B1630" t="str">
            <v xml:space="preserve">        연관</v>
          </cell>
          <cell r="C1630" t="str">
            <v>D100*3t</v>
          </cell>
          <cell r="D1630" t="str">
            <v>M</v>
          </cell>
          <cell r="E1630">
            <v>6</v>
          </cell>
          <cell r="F1630">
            <v>7010</v>
          </cell>
          <cell r="G1630">
            <v>42060</v>
          </cell>
          <cell r="H1630">
            <v>7010</v>
          </cell>
          <cell r="I1630">
            <v>42060</v>
          </cell>
          <cell r="J1630">
            <v>0</v>
          </cell>
          <cell r="L1630">
            <v>0</v>
          </cell>
        </row>
        <row r="1631">
          <cell r="A1631">
            <v>1629</v>
          </cell>
          <cell r="B1631" t="str">
            <v xml:space="preserve">        주철관접합(천정)(NO-HUB)</v>
          </cell>
          <cell r="C1631" t="str">
            <v>D50</v>
          </cell>
          <cell r="D1631" t="str">
            <v>수구</v>
          </cell>
          <cell r="E1631">
            <v>45</v>
          </cell>
          <cell r="F1631">
            <v>17670</v>
          </cell>
          <cell r="G1631">
            <v>795150</v>
          </cell>
          <cell r="H1631">
            <v>3040</v>
          </cell>
          <cell r="I1631">
            <v>136800</v>
          </cell>
          <cell r="J1631">
            <v>14630</v>
          </cell>
          <cell r="K1631">
            <v>658350</v>
          </cell>
          <cell r="L1631">
            <v>0</v>
          </cell>
        </row>
        <row r="1632">
          <cell r="A1632">
            <v>1630</v>
          </cell>
          <cell r="B1632" t="str">
            <v xml:space="preserve">        주철관접합(천정)(NO-HUB)</v>
          </cell>
          <cell r="C1632" t="str">
            <v>D75</v>
          </cell>
          <cell r="D1632" t="str">
            <v>수구</v>
          </cell>
          <cell r="E1632">
            <v>10</v>
          </cell>
          <cell r="F1632">
            <v>24230</v>
          </cell>
          <cell r="G1632">
            <v>242300</v>
          </cell>
          <cell r="H1632">
            <v>3640</v>
          </cell>
          <cell r="I1632">
            <v>36400</v>
          </cell>
          <cell r="J1632">
            <v>20590</v>
          </cell>
          <cell r="K1632">
            <v>205900</v>
          </cell>
          <cell r="L1632">
            <v>0</v>
          </cell>
        </row>
        <row r="1633">
          <cell r="A1633">
            <v>1631</v>
          </cell>
          <cell r="B1633" t="str">
            <v xml:space="preserve">        주철관접합(천정)(NO-HUB)</v>
          </cell>
          <cell r="C1633" t="str">
            <v>D100</v>
          </cell>
          <cell r="D1633" t="str">
            <v>수구</v>
          </cell>
          <cell r="E1633">
            <v>104</v>
          </cell>
          <cell r="F1633">
            <v>27780</v>
          </cell>
          <cell r="G1633">
            <v>2889120</v>
          </cell>
          <cell r="H1633">
            <v>4310</v>
          </cell>
          <cell r="I1633">
            <v>448240</v>
          </cell>
          <cell r="J1633">
            <v>23470</v>
          </cell>
          <cell r="K1633">
            <v>2440880</v>
          </cell>
          <cell r="L1633">
            <v>0</v>
          </cell>
        </row>
        <row r="1634">
          <cell r="A1634">
            <v>1632</v>
          </cell>
          <cell r="B1634" t="str">
            <v xml:space="preserve">        주철관접합(천정)(NO-HUB)</v>
          </cell>
          <cell r="C1634" t="str">
            <v>D125</v>
          </cell>
          <cell r="D1634" t="str">
            <v>수구</v>
          </cell>
          <cell r="E1634">
            <v>18</v>
          </cell>
          <cell r="F1634">
            <v>35440</v>
          </cell>
          <cell r="G1634">
            <v>637920</v>
          </cell>
          <cell r="H1634">
            <v>9260</v>
          </cell>
          <cell r="I1634">
            <v>166680</v>
          </cell>
          <cell r="J1634">
            <v>26180</v>
          </cell>
          <cell r="K1634">
            <v>471240</v>
          </cell>
          <cell r="L1634">
            <v>0</v>
          </cell>
        </row>
        <row r="1635">
          <cell r="A1635">
            <v>1633</v>
          </cell>
          <cell r="B1635" t="str">
            <v xml:space="preserve">        청동게이트밸브(10KG)</v>
          </cell>
          <cell r="C1635" t="str">
            <v>D50</v>
          </cell>
          <cell r="D1635" t="str">
            <v>EA</v>
          </cell>
          <cell r="E1635">
            <v>2</v>
          </cell>
          <cell r="F1635">
            <v>24930</v>
          </cell>
          <cell r="G1635">
            <v>49860</v>
          </cell>
          <cell r="H1635">
            <v>24930</v>
          </cell>
          <cell r="I1635">
            <v>49860</v>
          </cell>
          <cell r="J1635">
            <v>0</v>
          </cell>
          <cell r="L1635">
            <v>0</v>
          </cell>
        </row>
        <row r="1636">
          <cell r="A1636">
            <v>1634</v>
          </cell>
          <cell r="B1636" t="str">
            <v xml:space="preserve">        청동체크밸브(10KG)</v>
          </cell>
          <cell r="C1636" t="str">
            <v>D50</v>
          </cell>
          <cell r="D1636" t="str">
            <v>EA</v>
          </cell>
          <cell r="E1636">
            <v>2</v>
          </cell>
          <cell r="F1636">
            <v>16320</v>
          </cell>
          <cell r="G1636">
            <v>32640</v>
          </cell>
          <cell r="H1636">
            <v>16320</v>
          </cell>
          <cell r="I1636">
            <v>32640</v>
          </cell>
          <cell r="J1636">
            <v>0</v>
          </cell>
          <cell r="L1636">
            <v>0</v>
          </cell>
        </row>
        <row r="1637">
          <cell r="A1637">
            <v>1635</v>
          </cell>
          <cell r="B1637" t="str">
            <v xml:space="preserve">        압력계설치(백관)</v>
          </cell>
          <cell r="C1637" t="str">
            <v>O-35KG/㎠</v>
          </cell>
          <cell r="D1637" t="str">
            <v>조</v>
          </cell>
          <cell r="E1637">
            <v>2</v>
          </cell>
          <cell r="F1637">
            <v>8090</v>
          </cell>
          <cell r="G1637">
            <v>16180</v>
          </cell>
          <cell r="H1637">
            <v>5290</v>
          </cell>
          <cell r="I1637">
            <v>10580</v>
          </cell>
          <cell r="J1637">
            <v>2800</v>
          </cell>
          <cell r="K1637">
            <v>5600</v>
          </cell>
          <cell r="L1637">
            <v>0</v>
          </cell>
        </row>
        <row r="1638">
          <cell r="A1638">
            <v>1636</v>
          </cell>
          <cell r="B1638" t="str">
            <v xml:space="preserve">        파이프리스(지수판)</v>
          </cell>
          <cell r="C1638" t="str">
            <v>D50</v>
          </cell>
          <cell r="D1638" t="str">
            <v>개소</v>
          </cell>
          <cell r="E1638">
            <v>2</v>
          </cell>
          <cell r="F1638">
            <v>4020</v>
          </cell>
          <cell r="G1638">
            <v>8040</v>
          </cell>
          <cell r="H1638">
            <v>2520</v>
          </cell>
          <cell r="I1638">
            <v>5040</v>
          </cell>
          <cell r="J1638">
            <v>1500</v>
          </cell>
          <cell r="K1638">
            <v>3000</v>
          </cell>
          <cell r="L1638">
            <v>0</v>
          </cell>
        </row>
        <row r="1639">
          <cell r="A1639">
            <v>1637</v>
          </cell>
          <cell r="B1639" t="str">
            <v xml:space="preserve">        파이프리스(지수판)</v>
          </cell>
          <cell r="C1639" t="str">
            <v>D100</v>
          </cell>
          <cell r="D1639" t="str">
            <v>개소</v>
          </cell>
          <cell r="E1639">
            <v>1</v>
          </cell>
          <cell r="F1639">
            <v>11570</v>
          </cell>
          <cell r="G1639">
            <v>11570</v>
          </cell>
          <cell r="H1639">
            <v>8840</v>
          </cell>
          <cell r="I1639">
            <v>8840</v>
          </cell>
          <cell r="J1639">
            <v>2730</v>
          </cell>
          <cell r="K1639">
            <v>2730</v>
          </cell>
          <cell r="L1639">
            <v>0</v>
          </cell>
        </row>
        <row r="1640">
          <cell r="A1640">
            <v>1638</v>
          </cell>
          <cell r="B1640" t="str">
            <v xml:space="preserve">        파이프리스(지수판)</v>
          </cell>
          <cell r="C1640" t="str">
            <v>D125</v>
          </cell>
          <cell r="D1640" t="str">
            <v>개소</v>
          </cell>
          <cell r="E1640">
            <v>1</v>
          </cell>
          <cell r="F1640">
            <v>14440</v>
          </cell>
          <cell r="G1640">
            <v>14440</v>
          </cell>
          <cell r="H1640">
            <v>10790</v>
          </cell>
          <cell r="I1640">
            <v>10790</v>
          </cell>
          <cell r="J1640">
            <v>3650</v>
          </cell>
          <cell r="K1640">
            <v>3650</v>
          </cell>
          <cell r="L1640">
            <v>0</v>
          </cell>
        </row>
        <row r="1641">
          <cell r="A1641">
            <v>1639</v>
          </cell>
          <cell r="B1641" t="str">
            <v xml:space="preserve">        일반행가</v>
          </cell>
          <cell r="C1641" t="str">
            <v>D50</v>
          </cell>
          <cell r="D1641" t="str">
            <v>개소</v>
          </cell>
          <cell r="E1641">
            <v>11</v>
          </cell>
          <cell r="F1641">
            <v>680</v>
          </cell>
          <cell r="G1641">
            <v>7480</v>
          </cell>
          <cell r="H1641">
            <v>680</v>
          </cell>
          <cell r="I1641">
            <v>7480</v>
          </cell>
          <cell r="J1641">
            <v>0</v>
          </cell>
          <cell r="L1641">
            <v>0</v>
          </cell>
        </row>
        <row r="1642">
          <cell r="A1642">
            <v>1640</v>
          </cell>
          <cell r="B1642" t="str">
            <v xml:space="preserve">        일반행가</v>
          </cell>
          <cell r="C1642" t="str">
            <v>D80</v>
          </cell>
          <cell r="D1642" t="str">
            <v>개소</v>
          </cell>
          <cell r="E1642">
            <v>1</v>
          </cell>
          <cell r="F1642">
            <v>890</v>
          </cell>
          <cell r="G1642">
            <v>890</v>
          </cell>
          <cell r="H1642">
            <v>890</v>
          </cell>
          <cell r="I1642">
            <v>890</v>
          </cell>
          <cell r="J1642">
            <v>0</v>
          </cell>
          <cell r="L1642">
            <v>0</v>
          </cell>
        </row>
        <row r="1643">
          <cell r="A1643">
            <v>1641</v>
          </cell>
          <cell r="B1643" t="str">
            <v xml:space="preserve">        일반행가</v>
          </cell>
          <cell r="C1643" t="str">
            <v>D100</v>
          </cell>
          <cell r="D1643" t="str">
            <v>개소</v>
          </cell>
          <cell r="E1643">
            <v>9</v>
          </cell>
          <cell r="F1643">
            <v>1300</v>
          </cell>
          <cell r="G1643">
            <v>11700</v>
          </cell>
          <cell r="H1643">
            <v>1300</v>
          </cell>
          <cell r="I1643">
            <v>11700</v>
          </cell>
          <cell r="J1643">
            <v>0</v>
          </cell>
          <cell r="L1643">
            <v>0</v>
          </cell>
        </row>
        <row r="1644">
          <cell r="A1644">
            <v>1642</v>
          </cell>
          <cell r="B1644" t="str">
            <v xml:space="preserve">        일반행가</v>
          </cell>
          <cell r="C1644" t="str">
            <v>D125</v>
          </cell>
          <cell r="D1644" t="str">
            <v>개소</v>
          </cell>
          <cell r="E1644">
            <v>4</v>
          </cell>
          <cell r="F1644">
            <v>1510</v>
          </cell>
          <cell r="G1644">
            <v>6040</v>
          </cell>
          <cell r="H1644">
            <v>1510</v>
          </cell>
          <cell r="I1644">
            <v>6040</v>
          </cell>
          <cell r="J1644">
            <v>0</v>
          </cell>
          <cell r="L1644">
            <v>0</v>
          </cell>
        </row>
        <row r="1645">
          <cell r="A1645">
            <v>1643</v>
          </cell>
          <cell r="B1645" t="str">
            <v xml:space="preserve">        힌지(정첩)</v>
          </cell>
          <cell r="C1645" t="str">
            <v>100MM</v>
          </cell>
          <cell r="D1645" t="str">
            <v>EA</v>
          </cell>
          <cell r="E1645">
            <v>2</v>
          </cell>
          <cell r="F1645">
            <v>1090</v>
          </cell>
          <cell r="G1645">
            <v>2180</v>
          </cell>
          <cell r="H1645">
            <v>1090</v>
          </cell>
          <cell r="I1645">
            <v>2180</v>
          </cell>
          <cell r="J1645">
            <v>0</v>
          </cell>
          <cell r="L1645">
            <v>0</v>
          </cell>
        </row>
        <row r="1646">
          <cell r="A1646">
            <v>1644</v>
          </cell>
          <cell r="B1646" t="str">
            <v xml:space="preserve">        ㄱ앵글</v>
          </cell>
          <cell r="C1646" t="str">
            <v>50*50*6t</v>
          </cell>
          <cell r="D1646" t="str">
            <v>KG</v>
          </cell>
          <cell r="E1646">
            <v>25</v>
          </cell>
          <cell r="F1646">
            <v>290</v>
          </cell>
          <cell r="G1646">
            <v>7250</v>
          </cell>
          <cell r="H1646">
            <v>290</v>
          </cell>
          <cell r="I1646">
            <v>7250</v>
          </cell>
          <cell r="J1646">
            <v>0</v>
          </cell>
          <cell r="L1646">
            <v>0</v>
          </cell>
        </row>
        <row r="1647">
          <cell r="A1647">
            <v>1645</v>
          </cell>
          <cell r="B1647" t="str">
            <v xml:space="preserve">        무늬철판</v>
          </cell>
          <cell r="C1647" t="str">
            <v>3.2t</v>
          </cell>
          <cell r="D1647" t="str">
            <v>KG</v>
          </cell>
          <cell r="E1647">
            <v>23</v>
          </cell>
          <cell r="F1647">
            <v>310</v>
          </cell>
          <cell r="G1647">
            <v>7130</v>
          </cell>
          <cell r="H1647">
            <v>310</v>
          </cell>
          <cell r="I1647">
            <v>7130</v>
          </cell>
          <cell r="J1647">
            <v>0</v>
          </cell>
          <cell r="L1647">
            <v>0</v>
          </cell>
        </row>
        <row r="1648">
          <cell r="A1648">
            <v>1646</v>
          </cell>
          <cell r="B1648" t="str">
            <v xml:space="preserve">        잡철물제작설치</v>
          </cell>
          <cell r="C1648" t="str">
            <v>간단</v>
          </cell>
          <cell r="D1648" t="str">
            <v>TON</v>
          </cell>
          <cell r="E1648">
            <v>0.05</v>
          </cell>
          <cell r="F1648">
            <v>1694770</v>
          </cell>
          <cell r="G1648">
            <v>84738</v>
          </cell>
          <cell r="H1648">
            <v>106430</v>
          </cell>
          <cell r="I1648">
            <v>5321</v>
          </cell>
          <cell r="J1648">
            <v>1588340</v>
          </cell>
          <cell r="K1648">
            <v>79417</v>
          </cell>
          <cell r="L1648">
            <v>0</v>
          </cell>
        </row>
        <row r="1649">
          <cell r="A1649">
            <v>1647</v>
          </cell>
          <cell r="B1649" t="str">
            <v xml:space="preserve">        조합페이트칠</v>
          </cell>
          <cell r="C1649" t="str">
            <v>철재면2회</v>
          </cell>
          <cell r="D1649" t="str">
            <v>M2</v>
          </cell>
          <cell r="E1649">
            <v>3</v>
          </cell>
          <cell r="F1649">
            <v>2940</v>
          </cell>
          <cell r="G1649">
            <v>8820</v>
          </cell>
          <cell r="H1649">
            <v>890</v>
          </cell>
          <cell r="I1649">
            <v>2670</v>
          </cell>
          <cell r="J1649">
            <v>2050</v>
          </cell>
          <cell r="K1649">
            <v>6150</v>
          </cell>
          <cell r="L1649">
            <v>0</v>
          </cell>
        </row>
        <row r="1650">
          <cell r="A1650">
            <v>1648</v>
          </cell>
          <cell r="B1650" t="str">
            <v xml:space="preserve">        노무비</v>
          </cell>
          <cell r="C1650" t="str">
            <v>배관공</v>
          </cell>
          <cell r="D1650" t="str">
            <v>인</v>
          </cell>
          <cell r="E1650">
            <v>16</v>
          </cell>
          <cell r="F1650">
            <v>40140</v>
          </cell>
          <cell r="G1650">
            <v>642240</v>
          </cell>
          <cell r="H1650">
            <v>0</v>
          </cell>
          <cell r="J1650">
            <v>40140</v>
          </cell>
          <cell r="K1650">
            <v>642240</v>
          </cell>
          <cell r="L1650">
            <v>0</v>
          </cell>
        </row>
        <row r="1651">
          <cell r="A1651">
            <v>1649</v>
          </cell>
          <cell r="B1651" t="str">
            <v xml:space="preserve">        노무비</v>
          </cell>
          <cell r="C1651" t="str">
            <v>보통인부</v>
          </cell>
          <cell r="D1651" t="str">
            <v>인</v>
          </cell>
          <cell r="E1651">
            <v>4</v>
          </cell>
          <cell r="F1651">
            <v>27990</v>
          </cell>
          <cell r="G1651">
            <v>111960</v>
          </cell>
          <cell r="H1651">
            <v>0</v>
          </cell>
          <cell r="J1651">
            <v>27990</v>
          </cell>
          <cell r="K1651">
            <v>111960</v>
          </cell>
          <cell r="L1651">
            <v>0</v>
          </cell>
        </row>
        <row r="1652">
          <cell r="A1652">
            <v>1650</v>
          </cell>
          <cell r="B1652" t="str">
            <v xml:space="preserve">        공구손료</v>
          </cell>
          <cell r="C1652" t="str">
            <v>노무비의 3%</v>
          </cell>
          <cell r="D1652" t="str">
            <v>식</v>
          </cell>
          <cell r="E1652">
            <v>1</v>
          </cell>
          <cell r="F1652">
            <v>22620</v>
          </cell>
          <cell r="G1652">
            <v>22620</v>
          </cell>
          <cell r="H1652">
            <v>22620</v>
          </cell>
          <cell r="I1652">
            <v>22620</v>
          </cell>
          <cell r="J1652">
            <v>0</v>
          </cell>
          <cell r="L1652">
            <v>0</v>
          </cell>
        </row>
        <row r="1653">
          <cell r="A1653">
            <v>1651</v>
          </cell>
          <cell r="B1653" t="str">
            <v xml:space="preserve">   19) 정화조공사</v>
          </cell>
          <cell r="G1653">
            <v>13653681</v>
          </cell>
          <cell r="H1653">
            <v>0</v>
          </cell>
          <cell r="I1653">
            <v>6715905</v>
          </cell>
          <cell r="J1653">
            <v>0</v>
          </cell>
          <cell r="K1653">
            <v>6681563</v>
          </cell>
          <cell r="L1653">
            <v>0</v>
          </cell>
          <cell r="M1653">
            <v>256213</v>
          </cell>
        </row>
        <row r="1654">
          <cell r="A1654">
            <v>1652</v>
          </cell>
          <cell r="B1654" t="str">
            <v xml:space="preserve">     (1) 가설공사</v>
          </cell>
          <cell r="G1654">
            <v>403129</v>
          </cell>
          <cell r="H1654">
            <v>0</v>
          </cell>
          <cell r="I1654">
            <v>31400</v>
          </cell>
          <cell r="J1654">
            <v>0</v>
          </cell>
          <cell r="K1654">
            <v>371729</v>
          </cell>
          <cell r="L1654">
            <v>0</v>
          </cell>
        </row>
        <row r="1655">
          <cell r="A1655">
            <v>1653</v>
          </cell>
          <cell r="B1655" t="str">
            <v xml:space="preserve">        수평규준틀설치</v>
          </cell>
          <cell r="C1655" t="str">
            <v>귀</v>
          </cell>
          <cell r="D1655" t="str">
            <v>개소</v>
          </cell>
          <cell r="E1655">
            <v>4</v>
          </cell>
          <cell r="F1655">
            <v>33140</v>
          </cell>
          <cell r="G1655">
            <v>132560</v>
          </cell>
          <cell r="H1655">
            <v>4450</v>
          </cell>
          <cell r="I1655">
            <v>17800</v>
          </cell>
          <cell r="J1655">
            <v>28690</v>
          </cell>
          <cell r="K1655">
            <v>114760</v>
          </cell>
          <cell r="L1655">
            <v>0</v>
          </cell>
        </row>
        <row r="1656">
          <cell r="A1656">
            <v>1654</v>
          </cell>
          <cell r="B1656" t="str">
            <v xml:space="preserve">        수평규준틀설치</v>
          </cell>
          <cell r="C1656" t="str">
            <v>평</v>
          </cell>
          <cell r="D1656" t="str">
            <v>개소</v>
          </cell>
          <cell r="E1656">
            <v>4</v>
          </cell>
          <cell r="F1656">
            <v>19270</v>
          </cell>
          <cell r="G1656">
            <v>77080</v>
          </cell>
          <cell r="H1656">
            <v>2830</v>
          </cell>
          <cell r="I1656">
            <v>11320</v>
          </cell>
          <cell r="J1656">
            <v>16440</v>
          </cell>
          <cell r="K1656">
            <v>65760</v>
          </cell>
          <cell r="L1656">
            <v>0</v>
          </cell>
        </row>
        <row r="1657">
          <cell r="A1657">
            <v>1655</v>
          </cell>
          <cell r="B1657" t="str">
            <v xml:space="preserve">       강관동바리</v>
          </cell>
          <cell r="C1657" t="str">
            <v>15일 라멘조</v>
          </cell>
          <cell r="D1657" t="str">
            <v>M2</v>
          </cell>
          <cell r="E1657">
            <v>25.326000000000001</v>
          </cell>
          <cell r="F1657">
            <v>2740</v>
          </cell>
          <cell r="G1657">
            <v>69393</v>
          </cell>
          <cell r="H1657">
            <v>90</v>
          </cell>
          <cell r="I1657">
            <v>2280</v>
          </cell>
          <cell r="J1657">
            <v>2650</v>
          </cell>
          <cell r="K1657">
            <v>67113</v>
          </cell>
          <cell r="L1657">
            <v>0</v>
          </cell>
        </row>
        <row r="1658">
          <cell r="A1658">
            <v>1656</v>
          </cell>
          <cell r="B1658" t="str">
            <v xml:space="preserve">       건축물보양</v>
          </cell>
          <cell r="C1658" t="str">
            <v>CONE면 살수</v>
          </cell>
          <cell r="D1658" t="str">
            <v>M2</v>
          </cell>
          <cell r="E1658">
            <v>56.28</v>
          </cell>
          <cell r="F1658">
            <v>110</v>
          </cell>
          <cell r="G1658">
            <v>6190</v>
          </cell>
          <cell r="H1658">
            <v>0</v>
          </cell>
          <cell r="J1658">
            <v>110</v>
          </cell>
          <cell r="K1658">
            <v>6190</v>
          </cell>
          <cell r="L1658">
            <v>0</v>
          </cell>
        </row>
        <row r="1659">
          <cell r="A1659">
            <v>1657</v>
          </cell>
          <cell r="B1659" t="str">
            <v xml:space="preserve">       현장정리</v>
          </cell>
          <cell r="C1659" t="str">
            <v>RC조</v>
          </cell>
          <cell r="D1659" t="str">
            <v>M2</v>
          </cell>
          <cell r="E1659">
            <v>28.14</v>
          </cell>
          <cell r="F1659">
            <v>4190</v>
          </cell>
          <cell r="G1659">
            <v>117906</v>
          </cell>
          <cell r="H1659">
            <v>0</v>
          </cell>
          <cell r="J1659">
            <v>4190</v>
          </cell>
          <cell r="K1659">
            <v>117906</v>
          </cell>
          <cell r="L1659">
            <v>0</v>
          </cell>
        </row>
        <row r="1660">
          <cell r="A1660">
            <v>1658</v>
          </cell>
          <cell r="B1660" t="str">
            <v xml:space="preserve">     (2) 토공 및 지정공사</v>
          </cell>
          <cell r="G1660">
            <v>187724</v>
          </cell>
          <cell r="H1660">
            <v>0</v>
          </cell>
          <cell r="I1660">
            <v>40941</v>
          </cell>
          <cell r="J1660">
            <v>0</v>
          </cell>
          <cell r="K1660">
            <v>74394</v>
          </cell>
          <cell r="L1660">
            <v>0</v>
          </cell>
          <cell r="M1660">
            <v>72389</v>
          </cell>
        </row>
        <row r="1661">
          <cell r="A1661">
            <v>1659</v>
          </cell>
          <cell r="B1661" t="str">
            <v xml:space="preserve">       터파기(기계, 토사)</v>
          </cell>
          <cell r="C1661" t="str">
            <v>백호 1.0M3</v>
          </cell>
          <cell r="D1661" t="str">
            <v>M3</v>
          </cell>
          <cell r="E1661">
            <v>206.66399999999999</v>
          </cell>
          <cell r="F1661">
            <v>520</v>
          </cell>
          <cell r="G1661">
            <v>107465</v>
          </cell>
          <cell r="H1661">
            <v>120</v>
          </cell>
          <cell r="I1661">
            <v>24800</v>
          </cell>
          <cell r="J1661">
            <v>190</v>
          </cell>
          <cell r="K1661">
            <v>39266</v>
          </cell>
          <cell r="L1661">
            <v>210</v>
          </cell>
          <cell r="M1661">
            <v>43399</v>
          </cell>
        </row>
        <row r="1662">
          <cell r="A1662">
            <v>1660</v>
          </cell>
          <cell r="B1662" t="str">
            <v xml:space="preserve">       되메우기(기계, 토사)</v>
          </cell>
          <cell r="C1662" t="str">
            <v>백호 1.0M3</v>
          </cell>
          <cell r="D1662" t="str">
            <v>M3</v>
          </cell>
          <cell r="E1662">
            <v>91.528999999999996</v>
          </cell>
          <cell r="F1662">
            <v>340</v>
          </cell>
          <cell r="G1662">
            <v>31119</v>
          </cell>
          <cell r="H1662">
            <v>80</v>
          </cell>
          <cell r="I1662">
            <v>7322</v>
          </cell>
          <cell r="J1662">
            <v>120</v>
          </cell>
          <cell r="K1662">
            <v>10983</v>
          </cell>
          <cell r="L1662">
            <v>140</v>
          </cell>
          <cell r="M1662">
            <v>12814</v>
          </cell>
        </row>
        <row r="1663">
          <cell r="A1663">
            <v>1661</v>
          </cell>
          <cell r="B1663" t="str">
            <v xml:space="preserve">       잔토처리(기계, 토사)</v>
          </cell>
          <cell r="C1663" t="str">
            <v>백호 1.0M3</v>
          </cell>
          <cell r="D1663" t="str">
            <v>M3</v>
          </cell>
          <cell r="E1663">
            <v>115.13500000000001</v>
          </cell>
          <cell r="F1663">
            <v>270</v>
          </cell>
          <cell r="G1663">
            <v>31086</v>
          </cell>
          <cell r="H1663">
            <v>60</v>
          </cell>
          <cell r="I1663">
            <v>6909</v>
          </cell>
          <cell r="J1663">
            <v>100</v>
          </cell>
          <cell r="K1663">
            <v>11513</v>
          </cell>
          <cell r="L1663">
            <v>110</v>
          </cell>
          <cell r="M1663">
            <v>12664</v>
          </cell>
        </row>
        <row r="1664">
          <cell r="A1664">
            <v>1662</v>
          </cell>
          <cell r="B1664" t="str">
            <v xml:space="preserve">       잡석깔기지정</v>
          </cell>
          <cell r="C1664" t="str">
            <v>백호우+램머</v>
          </cell>
          <cell r="D1664" t="str">
            <v>M3</v>
          </cell>
          <cell r="E1664">
            <v>6.1619999999999999</v>
          </cell>
          <cell r="F1664">
            <v>2930</v>
          </cell>
          <cell r="G1664">
            <v>18054</v>
          </cell>
          <cell r="H1664">
            <v>310</v>
          </cell>
          <cell r="I1664">
            <v>1910</v>
          </cell>
          <cell r="J1664">
            <v>2050</v>
          </cell>
          <cell r="K1664">
            <v>12632</v>
          </cell>
          <cell r="L1664">
            <v>570</v>
          </cell>
          <cell r="M1664">
            <v>3512</v>
          </cell>
        </row>
        <row r="1665">
          <cell r="A1665">
            <v>1663</v>
          </cell>
          <cell r="B1665" t="str">
            <v xml:space="preserve">     (3) 철근콘크리트공사</v>
          </cell>
          <cell r="G1665">
            <v>4954791</v>
          </cell>
          <cell r="H1665">
            <v>0</v>
          </cell>
          <cell r="I1665">
            <v>2154745</v>
          </cell>
          <cell r="J1665">
            <v>0</v>
          </cell>
          <cell r="K1665">
            <v>2679757</v>
          </cell>
          <cell r="L1665">
            <v>0</v>
          </cell>
          <cell r="M1665">
            <v>120289</v>
          </cell>
        </row>
        <row r="1666">
          <cell r="A1666">
            <v>1664</v>
          </cell>
          <cell r="B1666" t="str">
            <v xml:space="preserve">      레미콘</v>
          </cell>
          <cell r="C1666" t="str">
            <v>25-210-12</v>
          </cell>
          <cell r="D1666" t="str">
            <v>M3</v>
          </cell>
          <cell r="E1666">
            <v>26.678999999999998</v>
          </cell>
          <cell r="F1666">
            <v>34300</v>
          </cell>
          <cell r="G1666">
            <v>915089</v>
          </cell>
          <cell r="H1666">
            <v>34300</v>
          </cell>
          <cell r="I1666">
            <v>915089</v>
          </cell>
          <cell r="J1666">
            <v>0</v>
          </cell>
          <cell r="L1666">
            <v>0</v>
          </cell>
        </row>
        <row r="1667">
          <cell r="A1667">
            <v>1665</v>
          </cell>
          <cell r="B1667" t="str">
            <v xml:space="preserve">      레미콘</v>
          </cell>
          <cell r="C1667" t="str">
            <v>25-180-8</v>
          </cell>
          <cell r="D1667" t="str">
            <v>M3</v>
          </cell>
          <cell r="E1667">
            <v>2.5129999999999999</v>
          </cell>
          <cell r="F1667">
            <v>30590</v>
          </cell>
          <cell r="G1667">
            <v>76872</v>
          </cell>
          <cell r="H1667">
            <v>30590</v>
          </cell>
          <cell r="I1667">
            <v>76872</v>
          </cell>
          <cell r="J1667">
            <v>0</v>
          </cell>
          <cell r="L1667">
            <v>0</v>
          </cell>
        </row>
        <row r="1668">
          <cell r="A1668">
            <v>1666</v>
          </cell>
          <cell r="B1668" t="str">
            <v xml:space="preserve">      CON＇C 펌프카타설</v>
          </cell>
          <cell r="C1668" t="str">
            <v>철/붐  일&lt;100M3</v>
          </cell>
          <cell r="D1668" t="str">
            <v>M3</v>
          </cell>
          <cell r="E1668">
            <v>26.414999999999999</v>
          </cell>
          <cell r="F1668">
            <v>10040</v>
          </cell>
          <cell r="G1668">
            <v>265206</v>
          </cell>
          <cell r="H1668">
            <v>500</v>
          </cell>
          <cell r="I1668">
            <v>13208</v>
          </cell>
          <cell r="J1668">
            <v>5480</v>
          </cell>
          <cell r="K1668">
            <v>144754</v>
          </cell>
          <cell r="L1668">
            <v>4060</v>
          </cell>
          <cell r="M1668">
            <v>107244</v>
          </cell>
        </row>
        <row r="1669">
          <cell r="A1669">
            <v>1667</v>
          </cell>
          <cell r="B1669" t="str">
            <v xml:space="preserve">      CON＇C 펌프카타설</v>
          </cell>
          <cell r="C1669" t="str">
            <v>무근/붐  일&lt;50M3</v>
          </cell>
          <cell r="D1669" t="str">
            <v>M3</v>
          </cell>
          <cell r="E1669">
            <v>2.464</v>
          </cell>
          <cell r="F1669">
            <v>10500</v>
          </cell>
          <cell r="G1669">
            <v>25872</v>
          </cell>
          <cell r="H1669">
            <v>620</v>
          </cell>
          <cell r="I1669">
            <v>1528</v>
          </cell>
          <cell r="J1669">
            <v>4800</v>
          </cell>
          <cell r="K1669">
            <v>11827</v>
          </cell>
          <cell r="L1669">
            <v>5080</v>
          </cell>
          <cell r="M1669">
            <v>12517</v>
          </cell>
        </row>
        <row r="1670">
          <cell r="A1670">
            <v>1668</v>
          </cell>
          <cell r="B1670" t="str">
            <v xml:space="preserve">      합판거푸집</v>
          </cell>
          <cell r="C1670" t="str">
            <v>3회</v>
          </cell>
          <cell r="D1670" t="str">
            <v>M2</v>
          </cell>
          <cell r="E1670">
            <v>151.18</v>
          </cell>
          <cell r="F1670">
            <v>14630</v>
          </cell>
          <cell r="G1670">
            <v>2211763</v>
          </cell>
          <cell r="H1670">
            <v>3940</v>
          </cell>
          <cell r="I1670">
            <v>595649</v>
          </cell>
          <cell r="J1670">
            <v>10690</v>
          </cell>
          <cell r="K1670">
            <v>1616114</v>
          </cell>
          <cell r="L1670">
            <v>0</v>
          </cell>
        </row>
        <row r="1671">
          <cell r="A1671">
            <v>1669</v>
          </cell>
          <cell r="B1671" t="str">
            <v xml:space="preserve">      합판거푸집</v>
          </cell>
          <cell r="C1671" t="str">
            <v>4회</v>
          </cell>
          <cell r="D1671" t="str">
            <v>M2</v>
          </cell>
          <cell r="E1671">
            <v>64.400000000000006</v>
          </cell>
          <cell r="F1671">
            <v>11880</v>
          </cell>
          <cell r="G1671">
            <v>765072</v>
          </cell>
          <cell r="H1671">
            <v>3440</v>
          </cell>
          <cell r="I1671">
            <v>221536</v>
          </cell>
          <cell r="J1671">
            <v>8440</v>
          </cell>
          <cell r="K1671">
            <v>543536</v>
          </cell>
          <cell r="L1671">
            <v>0</v>
          </cell>
        </row>
        <row r="1672">
          <cell r="A1672">
            <v>1670</v>
          </cell>
          <cell r="B1672" t="str">
            <v xml:space="preserve">      철근 SD40</v>
          </cell>
          <cell r="C1672" t="str">
            <v>HD10</v>
          </cell>
          <cell r="D1672" t="str">
            <v>TON</v>
          </cell>
          <cell r="E1672">
            <v>0.38700000000000001</v>
          </cell>
          <cell r="F1672">
            <v>231480</v>
          </cell>
          <cell r="G1672">
            <v>89582</v>
          </cell>
          <cell r="H1672">
            <v>231480</v>
          </cell>
          <cell r="I1672">
            <v>89582</v>
          </cell>
          <cell r="J1672">
            <v>0</v>
          </cell>
          <cell r="L1672">
            <v>0</v>
          </cell>
        </row>
        <row r="1673">
          <cell r="A1673">
            <v>1671</v>
          </cell>
          <cell r="B1673" t="str">
            <v xml:space="preserve">      철근 SD40</v>
          </cell>
          <cell r="C1673" t="str">
            <v>HD13</v>
          </cell>
          <cell r="D1673" t="str">
            <v>TON</v>
          </cell>
          <cell r="E1673">
            <v>1.0069999999999999</v>
          </cell>
          <cell r="F1673">
            <v>227240</v>
          </cell>
          <cell r="G1673">
            <v>228830</v>
          </cell>
          <cell r="H1673">
            <v>227240</v>
          </cell>
          <cell r="I1673">
            <v>228830</v>
          </cell>
          <cell r="J1673">
            <v>0</v>
          </cell>
          <cell r="L1673">
            <v>0</v>
          </cell>
        </row>
        <row r="1674">
          <cell r="A1674">
            <v>1672</v>
          </cell>
          <cell r="B1674" t="str">
            <v xml:space="preserve">      철근계 SD40</v>
          </cell>
          <cell r="D1674" t="str">
            <v>TON</v>
          </cell>
          <cell r="E1674">
            <v>1.3959999999999999</v>
          </cell>
          <cell r="F1674">
            <v>0</v>
          </cell>
          <cell r="G1674">
            <v>0</v>
          </cell>
          <cell r="H1674">
            <v>0</v>
          </cell>
          <cell r="J1674">
            <v>0</v>
          </cell>
          <cell r="L1674">
            <v>0</v>
          </cell>
        </row>
        <row r="1675">
          <cell r="A1675">
            <v>1673</v>
          </cell>
          <cell r="B1675" t="str">
            <v xml:space="preserve">      철근가공조립</v>
          </cell>
          <cell r="C1675" t="str">
            <v>보통</v>
          </cell>
          <cell r="D1675" t="str">
            <v>TON</v>
          </cell>
          <cell r="E1675">
            <v>1.355</v>
          </cell>
          <cell r="F1675">
            <v>270990</v>
          </cell>
          <cell r="G1675">
            <v>367191</v>
          </cell>
          <cell r="H1675">
            <v>3000</v>
          </cell>
          <cell r="I1675">
            <v>4065</v>
          </cell>
          <cell r="J1675">
            <v>267990</v>
          </cell>
          <cell r="K1675">
            <v>363126</v>
          </cell>
          <cell r="L1675">
            <v>0</v>
          </cell>
        </row>
        <row r="1676">
          <cell r="A1676">
            <v>1674</v>
          </cell>
          <cell r="B1676" t="str">
            <v xml:space="preserve">      진동기사용료</v>
          </cell>
          <cell r="C1676" t="str">
            <v>엔진식3.5HP</v>
          </cell>
          <cell r="D1676" t="str">
            <v>M3</v>
          </cell>
          <cell r="E1676">
            <v>26.414999999999999</v>
          </cell>
          <cell r="F1676">
            <v>180</v>
          </cell>
          <cell r="G1676">
            <v>4754</v>
          </cell>
          <cell r="H1676">
            <v>160</v>
          </cell>
          <cell r="I1676">
            <v>4226</v>
          </cell>
          <cell r="J1676">
            <v>0</v>
          </cell>
          <cell r="L1676">
            <v>20</v>
          </cell>
          <cell r="M1676">
            <v>528</v>
          </cell>
        </row>
        <row r="1677">
          <cell r="A1677">
            <v>1675</v>
          </cell>
          <cell r="B1677" t="str">
            <v xml:space="preserve">      스페이셔</v>
          </cell>
          <cell r="C1677" t="str">
            <v>스라브 하</v>
          </cell>
          <cell r="D1677" t="str">
            <v>EA</v>
          </cell>
          <cell r="E1677">
            <v>20</v>
          </cell>
          <cell r="F1677">
            <v>20</v>
          </cell>
          <cell r="G1677">
            <v>400</v>
          </cell>
          <cell r="H1677">
            <v>0</v>
          </cell>
          <cell r="I1677">
            <v>0</v>
          </cell>
          <cell r="J1677">
            <v>20</v>
          </cell>
          <cell r="K1677">
            <v>400</v>
          </cell>
          <cell r="L1677">
            <v>0</v>
          </cell>
        </row>
        <row r="1678">
          <cell r="A1678">
            <v>1676</v>
          </cell>
          <cell r="B1678" t="str">
            <v xml:space="preserve">      스페이셔</v>
          </cell>
          <cell r="C1678" t="str">
            <v>기초및스라브 상</v>
          </cell>
          <cell r="D1678" t="str">
            <v>EA</v>
          </cell>
          <cell r="E1678">
            <v>13</v>
          </cell>
          <cell r="F1678">
            <v>40</v>
          </cell>
          <cell r="G1678">
            <v>520</v>
          </cell>
          <cell r="H1678">
            <v>40</v>
          </cell>
          <cell r="I1678">
            <v>520</v>
          </cell>
          <cell r="J1678">
            <v>0</v>
          </cell>
          <cell r="L1678">
            <v>0</v>
          </cell>
        </row>
        <row r="1679">
          <cell r="A1679">
            <v>1677</v>
          </cell>
          <cell r="B1679" t="str">
            <v xml:space="preserve">      스페이셔</v>
          </cell>
          <cell r="C1679" t="str">
            <v>옹벽, 도너츠형</v>
          </cell>
          <cell r="D1679" t="str">
            <v>EA</v>
          </cell>
          <cell r="E1679">
            <v>182</v>
          </cell>
          <cell r="F1679">
            <v>20</v>
          </cell>
          <cell r="G1679">
            <v>3640</v>
          </cell>
          <cell r="H1679">
            <v>20</v>
          </cell>
          <cell r="I1679">
            <v>3640</v>
          </cell>
          <cell r="J1679">
            <v>0</v>
          </cell>
          <cell r="L1679">
            <v>0</v>
          </cell>
        </row>
        <row r="1680">
          <cell r="A1680">
            <v>1678</v>
          </cell>
          <cell r="B1680" t="str">
            <v xml:space="preserve">     (4) 방수공사</v>
          </cell>
          <cell r="G1680">
            <v>3578558</v>
          </cell>
          <cell r="H1680">
            <v>0</v>
          </cell>
          <cell r="I1680">
            <v>30900</v>
          </cell>
          <cell r="J1680">
            <v>0</v>
          </cell>
          <cell r="K1680">
            <v>3547658</v>
          </cell>
          <cell r="L1680">
            <v>0</v>
          </cell>
        </row>
        <row r="1681">
          <cell r="A1681">
            <v>1679</v>
          </cell>
          <cell r="B1681" t="str">
            <v xml:space="preserve">      시멘트액체방수</v>
          </cell>
          <cell r="C1681" t="str">
            <v>C종</v>
          </cell>
          <cell r="D1681" t="str">
            <v>M2</v>
          </cell>
          <cell r="E1681">
            <v>206</v>
          </cell>
          <cell r="F1681">
            <v>12490</v>
          </cell>
          <cell r="G1681">
            <v>2572940</v>
          </cell>
          <cell r="H1681">
            <v>150</v>
          </cell>
          <cell r="I1681">
            <v>30900</v>
          </cell>
          <cell r="J1681">
            <v>12340</v>
          </cell>
          <cell r="K1681">
            <v>2542040</v>
          </cell>
          <cell r="L1681">
            <v>0</v>
          </cell>
        </row>
        <row r="1682">
          <cell r="A1682">
            <v>1680</v>
          </cell>
          <cell r="B1682" t="str">
            <v xml:space="preserve">      보호몰탈</v>
          </cell>
          <cell r="C1682" t="str">
            <v>바닥 T30MM</v>
          </cell>
          <cell r="D1682" t="str">
            <v>M2</v>
          </cell>
          <cell r="E1682">
            <v>65.16</v>
          </cell>
          <cell r="F1682">
            <v>3940</v>
          </cell>
          <cell r="G1682">
            <v>256730</v>
          </cell>
          <cell r="H1682">
            <v>0</v>
          </cell>
          <cell r="J1682">
            <v>3940</v>
          </cell>
          <cell r="K1682">
            <v>256730</v>
          </cell>
          <cell r="L1682">
            <v>0</v>
          </cell>
        </row>
        <row r="1683">
          <cell r="A1683">
            <v>1681</v>
          </cell>
          <cell r="B1683" t="str">
            <v xml:space="preserve">      보호몰탈</v>
          </cell>
          <cell r="C1683" t="str">
            <v>벽  T18MM</v>
          </cell>
          <cell r="D1683" t="str">
            <v>M2</v>
          </cell>
          <cell r="E1683">
            <v>113.12</v>
          </cell>
          <cell r="F1683">
            <v>5150</v>
          </cell>
          <cell r="G1683">
            <v>582568</v>
          </cell>
          <cell r="H1683">
            <v>0</v>
          </cell>
          <cell r="J1683">
            <v>5150</v>
          </cell>
          <cell r="K1683">
            <v>582568</v>
          </cell>
          <cell r="L1683">
            <v>0</v>
          </cell>
        </row>
        <row r="1684">
          <cell r="A1684">
            <v>1682</v>
          </cell>
          <cell r="B1684" t="str">
            <v xml:space="preserve">      보호몰탈</v>
          </cell>
          <cell r="C1684" t="str">
            <v>천정 T15MM</v>
          </cell>
          <cell r="D1684" t="str">
            <v>M2</v>
          </cell>
          <cell r="E1684">
            <v>27.72</v>
          </cell>
          <cell r="F1684">
            <v>6000</v>
          </cell>
          <cell r="G1684">
            <v>166320</v>
          </cell>
          <cell r="H1684">
            <v>0</v>
          </cell>
          <cell r="J1684">
            <v>6000</v>
          </cell>
          <cell r="K1684">
            <v>166320</v>
          </cell>
          <cell r="L1684">
            <v>0</v>
          </cell>
        </row>
        <row r="1685">
          <cell r="A1685">
            <v>1683</v>
          </cell>
          <cell r="B1685" t="str">
            <v xml:space="preserve">     (5) 잡공사</v>
          </cell>
          <cell r="G1685">
            <v>4006290</v>
          </cell>
          <cell r="H1685">
            <v>0</v>
          </cell>
          <cell r="I1685">
            <v>4006290</v>
          </cell>
          <cell r="J1685">
            <v>0</v>
          </cell>
          <cell r="L1685">
            <v>0</v>
          </cell>
        </row>
        <row r="1686">
          <cell r="A1686">
            <v>1684</v>
          </cell>
          <cell r="B1686" t="str">
            <v xml:space="preserve">      정화조내부시설</v>
          </cell>
          <cell r="C1686" t="str">
            <v>570인조</v>
          </cell>
          <cell r="D1686" t="str">
            <v>기</v>
          </cell>
          <cell r="E1686">
            <v>1</v>
          </cell>
          <cell r="F1686">
            <v>4006290</v>
          </cell>
          <cell r="G1686">
            <v>4006290</v>
          </cell>
          <cell r="H1686">
            <v>4006290</v>
          </cell>
          <cell r="I1686">
            <v>4006290</v>
          </cell>
          <cell r="J1686">
            <v>0</v>
          </cell>
          <cell r="L1686">
            <v>0</v>
          </cell>
        </row>
        <row r="1687">
          <cell r="A1687">
            <v>1685</v>
          </cell>
          <cell r="B1687" t="str">
            <v xml:space="preserve">     (6) 부대공사</v>
          </cell>
          <cell r="G1687">
            <v>27925</v>
          </cell>
          <cell r="H1687">
            <v>0</v>
          </cell>
          <cell r="I1687">
            <v>19375</v>
          </cell>
          <cell r="J1687">
            <v>0</v>
          </cell>
          <cell r="K1687">
            <v>8025</v>
          </cell>
          <cell r="L1687">
            <v>0</v>
          </cell>
          <cell r="M1687">
            <v>525</v>
          </cell>
        </row>
        <row r="1688">
          <cell r="A1688">
            <v>1686</v>
          </cell>
          <cell r="B1688" t="str">
            <v xml:space="preserve">      철근CONC흄관부설</v>
          </cell>
          <cell r="C1688" t="str">
            <v>Φ200칼라포함</v>
          </cell>
          <cell r="D1688" t="str">
            <v>M</v>
          </cell>
          <cell r="E1688">
            <v>2.5</v>
          </cell>
          <cell r="F1688">
            <v>11170</v>
          </cell>
          <cell r="G1688">
            <v>27925</v>
          </cell>
          <cell r="H1688">
            <v>7750</v>
          </cell>
          <cell r="I1688">
            <v>19375</v>
          </cell>
          <cell r="J1688">
            <v>3210</v>
          </cell>
          <cell r="K1688">
            <v>8025</v>
          </cell>
          <cell r="L1688">
            <v>210</v>
          </cell>
          <cell r="M1688">
            <v>525</v>
          </cell>
        </row>
        <row r="1689">
          <cell r="A1689">
            <v>1687</v>
          </cell>
          <cell r="B1689" t="str">
            <v xml:space="preserve">     (7) 골재비 및 운반비</v>
          </cell>
          <cell r="G1689">
            <v>498107</v>
          </cell>
          <cell r="H1689">
            <v>0</v>
          </cell>
          <cell r="I1689">
            <v>435097</v>
          </cell>
          <cell r="J1689">
            <v>0</v>
          </cell>
          <cell r="L1689">
            <v>0</v>
          </cell>
          <cell r="M1689">
            <v>63010</v>
          </cell>
        </row>
        <row r="1690">
          <cell r="A1690">
            <v>1688</v>
          </cell>
          <cell r="B1690" t="str">
            <v xml:space="preserve">      시멘트</v>
          </cell>
          <cell r="C1690" t="str">
            <v>40KG</v>
          </cell>
          <cell r="D1690" t="str">
            <v>포</v>
          </cell>
          <cell r="E1690">
            <v>129</v>
          </cell>
          <cell r="F1690">
            <v>1910</v>
          </cell>
          <cell r="G1690">
            <v>246390</v>
          </cell>
          <cell r="H1690">
            <v>1910</v>
          </cell>
          <cell r="I1690">
            <v>246390</v>
          </cell>
          <cell r="J1690">
            <v>0</v>
          </cell>
          <cell r="L1690">
            <v>0</v>
          </cell>
        </row>
        <row r="1691">
          <cell r="A1691">
            <v>1689</v>
          </cell>
          <cell r="B1691" t="str">
            <v xml:space="preserve">      모래</v>
          </cell>
          <cell r="C1691" t="str">
            <v>도착도</v>
          </cell>
          <cell r="D1691" t="str">
            <v>M3</v>
          </cell>
          <cell r="E1691">
            <v>8.8629999999999995</v>
          </cell>
          <cell r="F1691">
            <v>10080</v>
          </cell>
          <cell r="G1691">
            <v>89339</v>
          </cell>
          <cell r="H1691">
            <v>10080</v>
          </cell>
          <cell r="I1691">
            <v>89339</v>
          </cell>
          <cell r="J1691">
            <v>0</v>
          </cell>
          <cell r="L1691">
            <v>0</v>
          </cell>
        </row>
        <row r="1692">
          <cell r="A1692">
            <v>1690</v>
          </cell>
          <cell r="B1692" t="str">
            <v xml:space="preserve">      자갈</v>
          </cell>
          <cell r="C1692" t="str">
            <v>도착도</v>
          </cell>
          <cell r="D1692" t="str">
            <v>M3</v>
          </cell>
          <cell r="E1692">
            <v>1.8480000000000001</v>
          </cell>
          <cell r="F1692">
            <v>16800</v>
          </cell>
          <cell r="G1692">
            <v>31046</v>
          </cell>
          <cell r="H1692">
            <v>16800</v>
          </cell>
          <cell r="I1692">
            <v>31046</v>
          </cell>
          <cell r="J1692">
            <v>0</v>
          </cell>
          <cell r="L1692">
            <v>0</v>
          </cell>
        </row>
        <row r="1693">
          <cell r="A1693">
            <v>1691</v>
          </cell>
          <cell r="B1693" t="str">
            <v xml:space="preserve">      잡석</v>
          </cell>
          <cell r="C1693" t="str">
            <v>도착도</v>
          </cell>
          <cell r="D1693" t="str">
            <v>M3</v>
          </cell>
          <cell r="E1693">
            <v>6.7779999999999996</v>
          </cell>
          <cell r="F1693">
            <v>10080</v>
          </cell>
          <cell r="G1693">
            <v>68322</v>
          </cell>
          <cell r="H1693">
            <v>10080</v>
          </cell>
          <cell r="I1693">
            <v>68322</v>
          </cell>
          <cell r="J1693">
            <v>0</v>
          </cell>
          <cell r="L1693">
            <v>0</v>
          </cell>
        </row>
        <row r="1694">
          <cell r="A1694">
            <v>1692</v>
          </cell>
          <cell r="B1694" t="str">
            <v xml:space="preserve">      시멘트운반비</v>
          </cell>
          <cell r="C1694" t="str">
            <v>인력+D T10.5</v>
          </cell>
          <cell r="D1694" t="str">
            <v>포</v>
          </cell>
          <cell r="E1694">
            <v>129</v>
          </cell>
          <cell r="F1694">
            <v>360</v>
          </cell>
          <cell r="G1694">
            <v>46440</v>
          </cell>
          <cell r="H1694">
            <v>0</v>
          </cell>
          <cell r="J1694">
            <v>0</v>
          </cell>
          <cell r="L1694">
            <v>360</v>
          </cell>
          <cell r="M1694">
            <v>46440</v>
          </cell>
        </row>
        <row r="1695">
          <cell r="A1695">
            <v>1693</v>
          </cell>
          <cell r="B1695" t="str">
            <v xml:space="preserve">      철근운반비</v>
          </cell>
          <cell r="C1695" t="str">
            <v>인력+D T10.5</v>
          </cell>
          <cell r="D1695" t="str">
            <v>TON</v>
          </cell>
          <cell r="E1695">
            <v>1.3959999999999999</v>
          </cell>
          <cell r="F1695">
            <v>11870</v>
          </cell>
          <cell r="G1695">
            <v>16570</v>
          </cell>
          <cell r="H1695">
            <v>0</v>
          </cell>
          <cell r="J1695">
            <v>0</v>
          </cell>
          <cell r="L1695">
            <v>11870</v>
          </cell>
          <cell r="M1695">
            <v>16570</v>
          </cell>
        </row>
        <row r="1696">
          <cell r="A1696">
            <v>1694</v>
          </cell>
          <cell r="B1696" t="str">
            <v xml:space="preserve">    (8) 작업부산물</v>
          </cell>
          <cell r="G1696">
            <v>-2843</v>
          </cell>
          <cell r="H1696">
            <v>0</v>
          </cell>
          <cell r="I1696">
            <v>-2843</v>
          </cell>
          <cell r="J1696">
            <v>0</v>
          </cell>
          <cell r="L1696">
            <v>0</v>
          </cell>
        </row>
        <row r="1697">
          <cell r="A1697">
            <v>1695</v>
          </cell>
          <cell r="B1697" t="str">
            <v xml:space="preserve">      사용고재</v>
          </cell>
          <cell r="C1697" t="str">
            <v>철 근</v>
          </cell>
          <cell r="D1697" t="str">
            <v>TON</v>
          </cell>
          <cell r="E1697">
            <v>-3.5999999999999997E-2</v>
          </cell>
          <cell r="F1697">
            <v>78960</v>
          </cell>
          <cell r="G1697">
            <v>-2843</v>
          </cell>
          <cell r="H1697">
            <v>78960</v>
          </cell>
          <cell r="I1697">
            <v>-2843</v>
          </cell>
          <cell r="J1697">
            <v>0</v>
          </cell>
          <cell r="L1697">
            <v>0</v>
          </cell>
        </row>
        <row r="1698">
          <cell r="A1698">
            <v>1696</v>
          </cell>
          <cell r="B1698" t="str">
            <v xml:space="preserve">   20) 작업부산물</v>
          </cell>
          <cell r="G1698">
            <v>-12397</v>
          </cell>
          <cell r="H1698">
            <v>0</v>
          </cell>
          <cell r="I1698">
            <v>-12397</v>
          </cell>
          <cell r="J1698">
            <v>0</v>
          </cell>
          <cell r="L1698">
            <v>0</v>
          </cell>
        </row>
        <row r="1699">
          <cell r="A1699">
            <v>1697</v>
          </cell>
          <cell r="B1699" t="str">
            <v xml:space="preserve">     사용고재</v>
          </cell>
          <cell r="C1699" t="str">
            <v>철 근</v>
          </cell>
          <cell r="D1699" t="str">
            <v>TON</v>
          </cell>
          <cell r="E1699">
            <v>-0.157</v>
          </cell>
          <cell r="F1699">
            <v>78960</v>
          </cell>
          <cell r="G1699">
            <v>-12397</v>
          </cell>
          <cell r="H1699">
            <v>78960</v>
          </cell>
          <cell r="I1699">
            <v>-12397</v>
          </cell>
          <cell r="J1699">
            <v>0</v>
          </cell>
          <cell r="L169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공구산출내역서"/>
      <sheetName val="1,2공구원가계산서"/>
      <sheetName val="2공구산출내역"/>
      <sheetName val="1공구원가계산"/>
      <sheetName val="2공구원가계산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터널굴착단산"/>
      <sheetName val="장약패턴90M2"/>
      <sheetName val="토공산근"/>
      <sheetName val="단가산출근거"/>
      <sheetName val="터널구조물산근"/>
      <sheetName val="도로구조물산근"/>
      <sheetName val="Sheet1"/>
      <sheetName val="Sheet2"/>
      <sheetName val="2004년 공정표(터널공)"/>
      <sheetName val="2004년 공정표(토공,배수구조물)"/>
      <sheetName val="공종별 수량"/>
      <sheetName val="구조물공수량명세서"/>
      <sheetName val="공사비"/>
      <sheetName val="단가산출"/>
      <sheetName val="일위대가"/>
      <sheetName val="가드레일산근"/>
      <sheetName val="수량집계표"/>
      <sheetName val="수량"/>
      <sheetName val="단가비교"/>
      <sheetName val="적용2002"/>
      <sheetName val="중기"/>
      <sheetName val="갑"/>
      <sheetName val="2공구(갑)"/>
      <sheetName val="2공구(을)"/>
      <sheetName val="선급금공제"/>
      <sheetName val="증감내역서"/>
      <sheetName val="70%"/>
      <sheetName val="1_2공구원가계산서"/>
      <sheetName val="원가계산서"/>
      <sheetName val="설계"/>
      <sheetName val="중기조종사 단위단가"/>
      <sheetName val="실행철강하도"/>
      <sheetName val="데이타"/>
      <sheetName val="식재인부"/>
      <sheetName val="기초단가"/>
      <sheetName val="내역서"/>
      <sheetName val="토공유동표(전체.당초)"/>
      <sheetName val="일위집계(기존)"/>
      <sheetName val="#REF"/>
      <sheetName val="지급자재"/>
      <sheetName val="DANGA"/>
      <sheetName val="퍼스트"/>
      <sheetName val="잔수량(작성)"/>
      <sheetName val="공사비집계"/>
      <sheetName val="원가"/>
      <sheetName val="도급내역서(한줄)"/>
      <sheetName val="내역"/>
      <sheetName val="자재단가"/>
      <sheetName val="식재"/>
      <sheetName val="시설물"/>
      <sheetName val="식재출력용"/>
      <sheetName val="유지관리"/>
      <sheetName val="단가"/>
      <sheetName val="하수급견적대비"/>
      <sheetName val="ESC(K치)"/>
      <sheetName val="원가현황"/>
      <sheetName val="터파기및재료"/>
      <sheetName val="투찰내역"/>
      <sheetName val="교대(A1-A2)"/>
      <sheetName val="기흥하도용"/>
      <sheetName val="여과지동"/>
      <sheetName val="기초자료"/>
      <sheetName val="입찰품의서"/>
      <sheetName val="공정집계_국별"/>
      <sheetName val="노임"/>
      <sheetName val="을 2"/>
      <sheetName val="을 1"/>
      <sheetName val="95조경공"/>
      <sheetName val="DATE"/>
      <sheetName val="AS포장복구 "/>
      <sheetName val="입찰안"/>
      <sheetName val="토적표"/>
      <sheetName val="설비"/>
      <sheetName val="JUCKEYK"/>
      <sheetName val="시설물일위"/>
      <sheetName val="가설공사"/>
      <sheetName val="단가결정"/>
      <sheetName val="내역아"/>
      <sheetName val="울타리"/>
      <sheetName val="1단계"/>
      <sheetName val="코드표"/>
      <sheetName val="설계예산"/>
      <sheetName val="화재 탐지 설비"/>
      <sheetName val="자재일위(경)"/>
      <sheetName val="2련간지"/>
      <sheetName val="공사비증감"/>
      <sheetName val="Sheet22"/>
      <sheetName val="준검 내역서"/>
      <sheetName val="설계조건"/>
      <sheetName val="집계표"/>
      <sheetName val="산출내역서집계표"/>
      <sheetName val="테이블"/>
      <sheetName val="Sheet1 (2)"/>
      <sheetName val="저"/>
      <sheetName val="배수내역"/>
      <sheetName val="투찰"/>
      <sheetName val="헐기"/>
      <sheetName val="인건비"/>
      <sheetName val="수곡내역"/>
      <sheetName val="2.대외공문"/>
      <sheetName val="기계경비(시간당)"/>
      <sheetName val="일일"/>
      <sheetName val="사업관리"/>
      <sheetName val="수량산출"/>
      <sheetName val="적격점수&lt;300억미만&gt;"/>
      <sheetName val="기성내역"/>
      <sheetName val="중기솔뇨"/>
      <sheetName val="총괄표"/>
      <sheetName val="앵커구조계산"/>
      <sheetName val="2월분"/>
      <sheetName val="적현로"/>
      <sheetName val="남평내역"/>
      <sheetName val="원가계산서(변경)"/>
      <sheetName val="토목을"/>
      <sheetName val="A-4"/>
      <sheetName val="총괄내역서"/>
      <sheetName val="산출근거"/>
      <sheetName val="기"/>
      <sheetName val="전선(총)"/>
      <sheetName val="목차"/>
      <sheetName val="원가계산(2)"/>
      <sheetName val="입찰"/>
      <sheetName val="현경"/>
      <sheetName val="기초코드"/>
      <sheetName val="원도급"/>
      <sheetName val="하도급"/>
      <sheetName val="9GNG운반"/>
      <sheetName val="DATA"/>
      <sheetName val="관급"/>
      <sheetName val="FILE1"/>
      <sheetName val="부대내역"/>
      <sheetName val="토공(1)"/>
      <sheetName val="차수공(1)"/>
      <sheetName val="2000년1차"/>
      <sheetName val="총괄집계표"/>
      <sheetName val="전체"/>
      <sheetName val="소야공정계획표"/>
      <sheetName val="위치조서"/>
      <sheetName val="금호"/>
      <sheetName val="수목데이타"/>
      <sheetName val="2004년_공정표(터널공)"/>
      <sheetName val="2004년_공정표(토공,배수구조물)"/>
      <sheetName val="공종별_수량"/>
      <sheetName val="1공구_단가_(정원)"/>
      <sheetName val="1공구_단가_(산광)"/>
      <sheetName val="1공구_단가_(용호)"/>
      <sheetName val="간지_(2)"/>
      <sheetName val="2공구_단가(인성)"/>
      <sheetName val="2공구_단가(대동)"/>
      <sheetName val="2공구_단가(산광)"/>
      <sheetName val="중기조종사_단위단가"/>
      <sheetName val="토공유동표(전체_당초)"/>
      <sheetName val="내역서(교량)전체"/>
      <sheetName val="제출내역 (2)"/>
      <sheetName val="대전-교대(A1-A2)"/>
      <sheetName val="전체내역"/>
      <sheetName val="기본설계기준"/>
      <sheetName val="배수관연장조서"/>
      <sheetName val="안양동교 1안"/>
      <sheetName val="백암비스타내역"/>
      <sheetName val="공통가설"/>
      <sheetName val="내역서 (2)"/>
      <sheetName val="단가일람"/>
      <sheetName val="조경일람"/>
      <sheetName val="노임단가"/>
      <sheetName val="◀암거위치"/>
      <sheetName val="공종"/>
      <sheetName val="시화점실행"/>
      <sheetName val="롤러"/>
      <sheetName val="총공사내역서"/>
      <sheetName val="점수계산1-2"/>
      <sheetName val="중기명"/>
      <sheetName val="주민번호"/>
      <sheetName val="본선토량운반계산서(1)0"/>
      <sheetName val="98수문일위"/>
      <sheetName val="BID"/>
      <sheetName val="명세표(콘크리트) (3)"/>
      <sheetName val="단가산출서"/>
      <sheetName val="단가산출서(기계)"/>
      <sheetName val="C3"/>
      <sheetName val="S0"/>
      <sheetName val="감가상각"/>
      <sheetName val="우수공,맨홀,집수정"/>
      <sheetName val="2_대외공문"/>
      <sheetName val="을_2"/>
      <sheetName val="을_1"/>
      <sheetName val="화재_탐지_설비"/>
      <sheetName val="AS포장복구_"/>
      <sheetName val="명세서"/>
      <sheetName val="맨홀수량산출"/>
      <sheetName val="노임단가 및 기계경비"/>
      <sheetName val="내역서2안"/>
      <sheetName val="단가조사"/>
      <sheetName val="환경평가"/>
      <sheetName val="인구"/>
      <sheetName val="맨홀토공"/>
      <sheetName val="1공구원가계산서"/>
    </sheetNames>
    <sheetDataSet>
      <sheetData sheetId="0" refreshError="1">
        <row r="745">
          <cell r="F745">
            <v>922148830.20000005</v>
          </cell>
        </row>
        <row r="746">
          <cell r="F746">
            <v>50000000</v>
          </cell>
        </row>
      </sheetData>
      <sheetData sheetId="1" refreshError="1">
        <row r="5">
          <cell r="D5">
            <v>515989155</v>
          </cell>
        </row>
        <row r="9">
          <cell r="D9">
            <v>103851757</v>
          </cell>
        </row>
        <row r="10">
          <cell r="D10">
            <v>59927453</v>
          </cell>
        </row>
        <row r="11">
          <cell r="D11">
            <v>421813422</v>
          </cell>
        </row>
        <row r="13">
          <cell r="D13">
            <v>13876834</v>
          </cell>
        </row>
        <row r="16">
          <cell r="D16">
            <v>401608645</v>
          </cell>
        </row>
        <row r="17">
          <cell r="D17">
            <v>787706746</v>
          </cell>
        </row>
        <row r="23">
          <cell r="D23">
            <v>326681153</v>
          </cell>
        </row>
        <row r="27">
          <cell r="D27">
            <v>65750242</v>
          </cell>
        </row>
        <row r="28">
          <cell r="D28">
            <v>38439805</v>
          </cell>
        </row>
        <row r="29">
          <cell r="D29">
            <v>270304714</v>
          </cell>
        </row>
        <row r="30">
          <cell r="D30">
            <v>12676720</v>
          </cell>
        </row>
        <row r="31">
          <cell r="D31">
            <v>4532691</v>
          </cell>
        </row>
        <row r="34">
          <cell r="D34">
            <v>260842209</v>
          </cell>
        </row>
        <row r="35">
          <cell r="D35">
            <v>511469653</v>
          </cell>
        </row>
      </sheetData>
      <sheetData sheetId="2" refreshError="1">
        <row r="174">
          <cell r="F174">
            <v>598915604.60000002</v>
          </cell>
        </row>
        <row r="175">
          <cell r="F175">
            <v>6000000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청남제100%"/>
      <sheetName val="쌍치제100%"/>
      <sheetName val="대신제100%"/>
      <sheetName val="우성제100%"/>
      <sheetName val="인양제100%"/>
      <sheetName val="전체"/>
      <sheetName val="구미제100%"/>
      <sheetName val="단가산출"/>
      <sheetName val="인부신상자료"/>
      <sheetName val="1,2공구원가계산서"/>
      <sheetName val="2공구산출내역"/>
      <sheetName val="1공구산출내역서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공종명</v>
          </cell>
          <cell r="C1" t="str">
            <v>규격</v>
          </cell>
          <cell r="D1" t="str">
            <v>수량</v>
          </cell>
          <cell r="E1" t="str">
            <v>단위</v>
          </cell>
          <cell r="F1" t="str">
            <v>재료비</v>
          </cell>
          <cell r="G1" t="str">
            <v>노무비</v>
          </cell>
          <cell r="H1" t="str">
            <v>경비</v>
          </cell>
        </row>
        <row r="2">
          <cell r="F2" t="str">
            <v>단가</v>
          </cell>
          <cell r="G2" t="str">
            <v>단가</v>
          </cell>
          <cell r="H2" t="str">
            <v>단가</v>
          </cell>
        </row>
        <row r="3">
          <cell r="B3" t="str">
            <v>인양제개수공사설계예산서</v>
          </cell>
        </row>
        <row r="4">
          <cell r="B4" t="str">
            <v>1.도급액</v>
          </cell>
        </row>
        <row r="5">
          <cell r="B5" t="str">
            <v>(1)순공사비</v>
          </cell>
        </row>
        <row r="6">
          <cell r="B6" t="str">
            <v>가)직접공사비</v>
          </cell>
        </row>
        <row r="7">
          <cell r="B7" t="str">
            <v>1)축제공</v>
          </cell>
        </row>
        <row r="8">
          <cell r="B8" t="str">
            <v>2)호안공</v>
          </cell>
        </row>
        <row r="9">
          <cell r="B9" t="str">
            <v>3)구조물공</v>
          </cell>
        </row>
        <row r="10">
          <cell r="B10" t="str">
            <v>4)부체도으로공</v>
          </cell>
        </row>
        <row r="11">
          <cell r="B11" t="str">
            <v>5)부대공</v>
          </cell>
        </row>
        <row r="12">
          <cell r="B12" t="str">
            <v>6)사급자재대</v>
          </cell>
        </row>
        <row r="13">
          <cell r="B13" t="str">
            <v>나)간접노무비</v>
          </cell>
        </row>
        <row r="14">
          <cell r="B14" t="str">
            <v>다)산재보험료</v>
          </cell>
        </row>
        <row r="15">
          <cell r="B15" t="str">
            <v>라)안전관리비</v>
          </cell>
        </row>
        <row r="16">
          <cell r="B16" t="str">
            <v>마)기타경비</v>
          </cell>
        </row>
        <row r="17">
          <cell r="B17" t="str">
            <v>바)고용보험료</v>
          </cell>
        </row>
        <row r="18">
          <cell r="B18" t="str">
            <v>사)퇴직공제부금비</v>
          </cell>
        </row>
        <row r="19">
          <cell r="B19" t="str">
            <v>(2)일반관리비</v>
          </cell>
        </row>
        <row r="20">
          <cell r="B20" t="str">
            <v>(3)이윤</v>
          </cell>
        </row>
        <row r="21">
          <cell r="B21" t="str">
            <v>(4)폐기물처리비</v>
          </cell>
        </row>
        <row r="22">
          <cell r="B22" t="str">
            <v>가.공급이액</v>
          </cell>
        </row>
        <row r="23">
          <cell r="B23" t="str">
            <v>나.부이이치세</v>
          </cell>
        </row>
        <row r="24">
          <cell r="B24" t="str">
            <v>(3)이윤</v>
          </cell>
        </row>
        <row r="25">
          <cell r="B25" t="str">
            <v>(3)이윤</v>
          </cell>
        </row>
        <row r="26">
          <cell r="B26" t="str">
            <v>(4).사급자재대</v>
          </cell>
        </row>
        <row r="27">
          <cell r="B27" t="str">
            <v>(4)기타공</v>
          </cell>
        </row>
        <row r="28">
          <cell r="B28" t="str">
            <v>(4)종단BOX,옹벽,세월교공</v>
          </cell>
        </row>
        <row r="29">
          <cell r="B29" t="str">
            <v>(4)종배수통관공</v>
          </cell>
        </row>
        <row r="30">
          <cell r="B30" t="str">
            <v>(4)폐기물처리비</v>
          </cell>
        </row>
        <row r="31">
          <cell r="B31" t="str">
            <v>(4)폐기물처리비</v>
          </cell>
        </row>
        <row r="32">
          <cell r="B32" t="str">
            <v>(4)폐기물처리비</v>
          </cell>
        </row>
        <row r="33">
          <cell r="B33" t="str">
            <v>(5).폐기물수수료</v>
          </cell>
        </row>
        <row r="34">
          <cell r="B34" t="str">
            <v>(5)용수로공</v>
          </cell>
        </row>
        <row r="35">
          <cell r="B35" t="str">
            <v>01)기존구조물철거공</v>
          </cell>
        </row>
        <row r="36">
          <cell r="B36" t="str">
            <v>01)기존구조물철거공</v>
          </cell>
        </row>
        <row r="37">
          <cell r="B37" t="str">
            <v>01)토공</v>
          </cell>
        </row>
        <row r="38">
          <cell r="B38" t="str">
            <v>01)토공</v>
          </cell>
        </row>
        <row r="39">
          <cell r="B39" t="str">
            <v>01)토공</v>
          </cell>
        </row>
        <row r="40">
          <cell r="B40" t="str">
            <v>01)토공</v>
          </cell>
        </row>
        <row r="41">
          <cell r="B41" t="str">
            <v>01)토공</v>
          </cell>
        </row>
        <row r="42">
          <cell r="B42" t="str">
            <v>01)합판거푸집</v>
          </cell>
          <cell r="C42" t="str">
            <v>3회(0∼7M)</v>
          </cell>
          <cell r="D42">
            <v>215</v>
          </cell>
          <cell r="E42" t="str">
            <v>M2</v>
          </cell>
          <cell r="F42">
            <v>5002</v>
          </cell>
          <cell r="G42">
            <v>12713</v>
          </cell>
        </row>
        <row r="43">
          <cell r="B43" t="str">
            <v>인양제개수공사설계예산내역서</v>
          </cell>
          <cell r="C43" t="str">
            <v>3회(0∼7M)</v>
          </cell>
          <cell r="D43">
            <v>1065</v>
          </cell>
          <cell r="E43" t="str">
            <v>M2</v>
          </cell>
          <cell r="F43">
            <v>5002</v>
          </cell>
          <cell r="G43">
            <v>12713</v>
          </cell>
        </row>
        <row r="44">
          <cell r="B44" t="str">
            <v>1.인양지구</v>
          </cell>
          <cell r="C44" t="str">
            <v>3회(0∼7M)</v>
          </cell>
          <cell r="D44">
            <v>1067</v>
          </cell>
          <cell r="E44" t="str">
            <v>M2</v>
          </cell>
          <cell r="F44">
            <v>5002</v>
          </cell>
          <cell r="G44">
            <v>12713</v>
          </cell>
        </row>
        <row r="45">
          <cell r="B45" t="str">
            <v>가.축제공</v>
          </cell>
        </row>
        <row r="46">
          <cell r="B46" t="str">
            <v>성토(1)</v>
          </cell>
          <cell r="C46" t="str">
            <v>BH(1.0)+DT(15)+BD(19)</v>
          </cell>
          <cell r="D46">
            <v>144280</v>
          </cell>
          <cell r="E46" t="str">
            <v>M3</v>
          </cell>
          <cell r="F46">
            <v>1147</v>
          </cell>
          <cell r="G46">
            <v>1256</v>
          </cell>
          <cell r="H46">
            <v>1434</v>
          </cell>
        </row>
        <row r="47">
          <cell r="B47" t="str">
            <v>성토(2)</v>
          </cell>
          <cell r="C47" t="str">
            <v>BH(1.0)+DT(15)+BD(19)</v>
          </cell>
          <cell r="D47">
            <v>137094</v>
          </cell>
          <cell r="E47" t="str">
            <v>M3</v>
          </cell>
          <cell r="F47">
            <v>1147</v>
          </cell>
          <cell r="G47">
            <v>1256</v>
          </cell>
          <cell r="H47">
            <v>1434</v>
          </cell>
        </row>
        <row r="48">
          <cell r="B48" t="str">
            <v>성토(3)</v>
          </cell>
          <cell r="C48" t="str">
            <v>BH(1.0)+DT(15)+BD(19)</v>
          </cell>
          <cell r="D48">
            <v>248221</v>
          </cell>
          <cell r="E48" t="str">
            <v>M3</v>
          </cell>
          <cell r="F48">
            <v>1147</v>
          </cell>
          <cell r="G48">
            <v>1256</v>
          </cell>
          <cell r="H48">
            <v>1434</v>
          </cell>
        </row>
        <row r="49">
          <cell r="B49" t="str">
            <v>잔토유용</v>
          </cell>
          <cell r="C49" t="str">
            <v>B/D</v>
          </cell>
          <cell r="D49">
            <v>6510</v>
          </cell>
          <cell r="E49" t="str">
            <v>M3</v>
          </cell>
          <cell r="F49">
            <v>288</v>
          </cell>
          <cell r="G49">
            <v>371</v>
          </cell>
          <cell r="H49">
            <v>473</v>
          </cell>
        </row>
        <row r="50">
          <cell r="B50" t="str">
            <v>줄떼</v>
          </cell>
          <cell r="D50">
            <v>81147</v>
          </cell>
          <cell r="E50" t="str">
            <v>M2</v>
          </cell>
          <cell r="F50">
            <v>613</v>
          </cell>
          <cell r="G50">
            <v>2370</v>
          </cell>
        </row>
        <row r="51">
          <cell r="B51" t="str">
            <v>표토제거</v>
          </cell>
          <cell r="D51">
            <v>12503</v>
          </cell>
          <cell r="E51" t="str">
            <v>M2</v>
          </cell>
          <cell r="F51">
            <v>51</v>
          </cell>
          <cell r="G51">
            <v>59</v>
          </cell>
          <cell r="H51">
            <v>67</v>
          </cell>
        </row>
        <row r="52">
          <cell r="B52" t="str">
            <v>면고르기(인력)</v>
          </cell>
          <cell r="C52" t="str">
            <v>성토면</v>
          </cell>
          <cell r="D52">
            <v>186939</v>
          </cell>
          <cell r="E52" t="str">
            <v>M2</v>
          </cell>
          <cell r="G52">
            <v>652</v>
          </cell>
        </row>
        <row r="53">
          <cell r="B53" t="str">
            <v>면고르기(인력)</v>
          </cell>
          <cell r="C53" t="str">
            <v>절토면</v>
          </cell>
          <cell r="D53">
            <v>24564</v>
          </cell>
          <cell r="E53" t="str">
            <v>M2</v>
          </cell>
          <cell r="F53">
            <v>42</v>
          </cell>
          <cell r="G53">
            <v>1443</v>
          </cell>
          <cell r="H53">
            <v>69</v>
          </cell>
        </row>
        <row r="54">
          <cell r="B54" t="str">
            <v>비탈규준틀</v>
          </cell>
          <cell r="D54">
            <v>642</v>
          </cell>
          <cell r="E54" t="str">
            <v>개소</v>
          </cell>
          <cell r="F54">
            <v>4155</v>
          </cell>
          <cell r="G54">
            <v>18907</v>
          </cell>
        </row>
        <row r="55">
          <cell r="B55" t="str">
            <v>하천경계말뚝</v>
          </cell>
          <cell r="C55" t="str">
            <v>6개월(0∼30M)</v>
          </cell>
          <cell r="D55">
            <v>107</v>
          </cell>
          <cell r="E55" t="str">
            <v>개</v>
          </cell>
          <cell r="F55">
            <v>3548</v>
          </cell>
          <cell r="G55">
            <v>6542</v>
          </cell>
        </row>
        <row r="56">
          <cell r="B56" t="str">
            <v>나.호안공</v>
          </cell>
          <cell r="C56" t="str">
            <v>6개월(0∼30M)</v>
          </cell>
          <cell r="D56">
            <v>245</v>
          </cell>
          <cell r="E56" t="str">
            <v>M2</v>
          </cell>
          <cell r="F56">
            <v>1391</v>
          </cell>
          <cell r="G56">
            <v>6614</v>
          </cell>
        </row>
        <row r="57">
          <cell r="B57" t="str">
            <v>브럭붙임</v>
          </cell>
          <cell r="C57" t="str">
            <v>40x25x12</v>
          </cell>
          <cell r="D57">
            <v>84439</v>
          </cell>
          <cell r="E57" t="str">
            <v>M2</v>
          </cell>
          <cell r="F57">
            <v>1391</v>
          </cell>
          <cell r="G57">
            <v>8610</v>
          </cell>
        </row>
        <row r="58">
          <cell r="B58" t="str">
            <v>천단몰탈</v>
          </cell>
          <cell r="C58">
            <v>4.4444444444444446E-2</v>
          </cell>
          <cell r="D58">
            <v>101</v>
          </cell>
          <cell r="E58" t="str">
            <v>M3</v>
          </cell>
          <cell r="F58">
            <v>1391</v>
          </cell>
          <cell r="G58">
            <v>30924</v>
          </cell>
        </row>
        <row r="59">
          <cell r="B59" t="str">
            <v>터파기(기계70%+인력30%)</v>
          </cell>
          <cell r="C59" t="str">
            <v>3개월(0∼30M)</v>
          </cell>
          <cell r="D59">
            <v>2808</v>
          </cell>
          <cell r="E59" t="str">
            <v>M3</v>
          </cell>
          <cell r="F59">
            <v>74</v>
          </cell>
          <cell r="G59">
            <v>2280</v>
          </cell>
          <cell r="H59">
            <v>200</v>
          </cell>
        </row>
        <row r="60">
          <cell r="B60" t="str">
            <v>되메우기(기계50%+인력50%)</v>
          </cell>
          <cell r="C60" t="str">
            <v>호안공</v>
          </cell>
          <cell r="D60">
            <v>2360</v>
          </cell>
          <cell r="E60" t="str">
            <v>M3</v>
          </cell>
          <cell r="F60">
            <v>55</v>
          </cell>
          <cell r="G60">
            <v>1883</v>
          </cell>
          <cell r="H60">
            <v>151</v>
          </cell>
        </row>
        <row r="61">
          <cell r="B61" t="str">
            <v>FILTERMAT</v>
          </cell>
          <cell r="C61" t="str">
            <v>복잡</v>
          </cell>
          <cell r="D61">
            <v>90072</v>
          </cell>
          <cell r="E61" t="str">
            <v>M2</v>
          </cell>
          <cell r="F61">
            <v>2000</v>
          </cell>
          <cell r="G61">
            <v>154</v>
          </cell>
        </row>
        <row r="62">
          <cell r="B62" t="str">
            <v>사석</v>
          </cell>
          <cell r="C62" t="str">
            <v>복잡</v>
          </cell>
          <cell r="D62">
            <v>4979</v>
          </cell>
          <cell r="E62" t="str">
            <v>M3</v>
          </cell>
          <cell r="F62">
            <v>9000</v>
          </cell>
          <cell r="G62">
            <v>349613</v>
          </cell>
        </row>
        <row r="63">
          <cell r="B63" t="str">
            <v>돌망태</v>
          </cell>
          <cell r="C63" t="str">
            <v>신설#8-타.450x950</v>
          </cell>
          <cell r="D63">
            <v>3535</v>
          </cell>
          <cell r="E63" t="str">
            <v>M2</v>
          </cell>
          <cell r="F63">
            <v>243</v>
          </cell>
          <cell r="G63">
            <v>7215</v>
          </cell>
          <cell r="H63">
            <v>398</v>
          </cell>
        </row>
        <row r="64">
          <cell r="B64" t="str">
            <v>다.구조물공</v>
          </cell>
          <cell r="C64" t="str">
            <v>토사</v>
          </cell>
          <cell r="D64">
            <v>108</v>
          </cell>
          <cell r="E64" t="str">
            <v>M3</v>
          </cell>
          <cell r="F64">
            <v>243</v>
          </cell>
          <cell r="G64">
            <v>312</v>
          </cell>
          <cell r="H64">
            <v>398</v>
          </cell>
        </row>
        <row r="65">
          <cell r="B65" t="str">
            <v>(1)배수문공</v>
          </cell>
          <cell r="C65" t="str">
            <v>6개월(0∼3.5M)</v>
          </cell>
          <cell r="D65">
            <v>37</v>
          </cell>
          <cell r="E65" t="str">
            <v>공M3</v>
          </cell>
          <cell r="F65">
            <v>339</v>
          </cell>
          <cell r="G65">
            <v>6021</v>
          </cell>
        </row>
        <row r="66">
          <cell r="B66" t="str">
            <v>터파기(기계70%+인력30%)</v>
          </cell>
          <cell r="C66" t="str">
            <v>0∼1M</v>
          </cell>
          <cell r="D66">
            <v>4097</v>
          </cell>
          <cell r="E66" t="str">
            <v>M3</v>
          </cell>
          <cell r="F66">
            <v>74</v>
          </cell>
          <cell r="G66">
            <v>2280</v>
          </cell>
          <cell r="H66">
            <v>200</v>
          </cell>
        </row>
        <row r="67">
          <cell r="B67" t="str">
            <v>터파기(기계70%+인력30%)</v>
          </cell>
          <cell r="C67" t="str">
            <v>1∼2M</v>
          </cell>
          <cell r="D67">
            <v>422</v>
          </cell>
          <cell r="E67" t="str">
            <v>M3</v>
          </cell>
          <cell r="F67">
            <v>74</v>
          </cell>
          <cell r="G67">
            <v>3002</v>
          </cell>
          <cell r="H67">
            <v>200</v>
          </cell>
        </row>
        <row r="68">
          <cell r="B68" t="str">
            <v>터파기(기계70%+인력30%)</v>
          </cell>
          <cell r="C68" t="str">
            <v>2∼3M</v>
          </cell>
          <cell r="D68">
            <v>78</v>
          </cell>
          <cell r="E68" t="str">
            <v>M3</v>
          </cell>
          <cell r="F68">
            <v>74</v>
          </cell>
          <cell r="G68">
            <v>3723</v>
          </cell>
          <cell r="H68">
            <v>200</v>
          </cell>
        </row>
        <row r="69">
          <cell r="B69" t="str">
            <v>터파기(기계70%+인력30%)</v>
          </cell>
          <cell r="C69" t="str">
            <v>수중0∼1M</v>
          </cell>
          <cell r="D69">
            <v>321</v>
          </cell>
          <cell r="E69" t="str">
            <v>M3</v>
          </cell>
          <cell r="F69">
            <v>74</v>
          </cell>
          <cell r="G69">
            <v>4560</v>
          </cell>
          <cell r="H69">
            <v>200</v>
          </cell>
        </row>
        <row r="70">
          <cell r="B70" t="str">
            <v>터파기(기계70%+인력30%)</v>
          </cell>
          <cell r="C70" t="str">
            <v>수중1∼2M</v>
          </cell>
          <cell r="D70">
            <v>24</v>
          </cell>
          <cell r="E70" t="str">
            <v>M3</v>
          </cell>
          <cell r="F70">
            <v>74</v>
          </cell>
          <cell r="G70">
            <v>6004</v>
          </cell>
          <cell r="H70">
            <v>200</v>
          </cell>
        </row>
        <row r="71">
          <cell r="B71" t="str">
            <v>되메우기(기계50%+인력50%)</v>
          </cell>
          <cell r="C71" t="str">
            <v>구조물공</v>
          </cell>
          <cell r="D71">
            <v>4086</v>
          </cell>
          <cell r="E71" t="str">
            <v>M3</v>
          </cell>
          <cell r="F71">
            <v>44</v>
          </cell>
          <cell r="G71">
            <v>1850</v>
          </cell>
          <cell r="H71">
            <v>120</v>
          </cell>
        </row>
        <row r="72">
          <cell r="B72" t="str">
            <v>레미콘타설(철근구조물)</v>
          </cell>
          <cell r="C72" t="str">
            <v>25-240-8</v>
          </cell>
          <cell r="D72">
            <v>778</v>
          </cell>
          <cell r="E72" t="str">
            <v>M3</v>
          </cell>
          <cell r="F72">
            <v>202</v>
          </cell>
          <cell r="G72">
            <v>20552</v>
          </cell>
          <cell r="H72">
            <v>322</v>
          </cell>
        </row>
        <row r="73">
          <cell r="B73" t="str">
            <v>레미콘타설(무근구조물)</v>
          </cell>
          <cell r="C73" t="str">
            <v>40-180-8</v>
          </cell>
          <cell r="D73">
            <v>77</v>
          </cell>
          <cell r="E73" t="str">
            <v>M3</v>
          </cell>
          <cell r="G73">
            <v>18619</v>
          </cell>
        </row>
        <row r="74">
          <cell r="B74" t="str">
            <v>합판거푸집</v>
          </cell>
          <cell r="C74" t="str">
            <v>합판2회</v>
          </cell>
          <cell r="D74">
            <v>543</v>
          </cell>
          <cell r="E74" t="str">
            <v>M2</v>
          </cell>
          <cell r="F74">
            <v>6185</v>
          </cell>
          <cell r="G74">
            <v>16220</v>
          </cell>
        </row>
        <row r="75">
          <cell r="B75" t="str">
            <v>합판거푸집</v>
          </cell>
          <cell r="C75" t="str">
            <v>합판3회</v>
          </cell>
          <cell r="D75">
            <v>2118</v>
          </cell>
          <cell r="E75" t="str">
            <v>M2</v>
          </cell>
          <cell r="F75">
            <v>5002</v>
          </cell>
          <cell r="G75">
            <v>12713</v>
          </cell>
        </row>
        <row r="76">
          <cell r="B76" t="str">
            <v>합판거푸집</v>
          </cell>
          <cell r="C76" t="str">
            <v>합판6회</v>
          </cell>
          <cell r="D76">
            <v>30</v>
          </cell>
          <cell r="E76" t="str">
            <v>M2</v>
          </cell>
          <cell r="F76">
            <v>3765</v>
          </cell>
          <cell r="G76">
            <v>8651</v>
          </cell>
        </row>
        <row r="77">
          <cell r="B77" t="str">
            <v>동바리</v>
          </cell>
          <cell r="C77" t="str">
            <v>강관3개월</v>
          </cell>
          <cell r="D77">
            <v>1717</v>
          </cell>
          <cell r="E77" t="str">
            <v>공/M3</v>
          </cell>
          <cell r="F77">
            <v>203</v>
          </cell>
          <cell r="G77">
            <v>6021</v>
          </cell>
        </row>
        <row r="78">
          <cell r="B78" t="str">
            <v>비계</v>
          </cell>
          <cell r="C78" t="str">
            <v>강관3개월</v>
          </cell>
          <cell r="D78">
            <v>2048</v>
          </cell>
          <cell r="E78" t="str">
            <v>M2</v>
          </cell>
          <cell r="F78">
            <v>972</v>
          </cell>
          <cell r="G78">
            <v>6614</v>
          </cell>
        </row>
        <row r="79">
          <cell r="B79" t="str">
            <v>철근가공조립</v>
          </cell>
          <cell r="C79" t="str">
            <v>복잡</v>
          </cell>
          <cell r="D79">
            <v>104.977</v>
          </cell>
          <cell r="E79" t="str">
            <v>TON</v>
          </cell>
          <cell r="F79">
            <v>11792</v>
          </cell>
          <cell r="G79">
            <v>349613</v>
          </cell>
        </row>
        <row r="80">
          <cell r="B80" t="str">
            <v>잡석</v>
          </cell>
          <cell r="D80">
            <v>252</v>
          </cell>
          <cell r="E80" t="str">
            <v>M3</v>
          </cell>
          <cell r="F80">
            <v>9000</v>
          </cell>
          <cell r="G80">
            <v>16328</v>
          </cell>
        </row>
        <row r="81">
          <cell r="B81" t="str">
            <v>P.H.C파일박기(L=9.0M)</v>
          </cell>
          <cell r="C81" t="str">
            <v>Φ350</v>
          </cell>
          <cell r="D81">
            <v>30</v>
          </cell>
          <cell r="E81" t="str">
            <v>본</v>
          </cell>
          <cell r="F81">
            <v>158971</v>
          </cell>
          <cell r="G81">
            <v>30636</v>
          </cell>
          <cell r="H81">
            <v>33300</v>
          </cell>
        </row>
        <row r="82">
          <cell r="B82" t="str">
            <v>P.H.C파일항타(L=11.0M)</v>
          </cell>
          <cell r="C82" t="str">
            <v>Φ350</v>
          </cell>
          <cell r="D82">
            <v>98</v>
          </cell>
          <cell r="E82" t="str">
            <v>본</v>
          </cell>
          <cell r="F82">
            <v>194249</v>
          </cell>
          <cell r="G82">
            <v>37444</v>
          </cell>
          <cell r="H82">
            <v>40700</v>
          </cell>
        </row>
        <row r="83">
          <cell r="B83" t="str">
            <v>난간제작및설치</v>
          </cell>
          <cell r="C83" t="str">
            <v>D=50M/M</v>
          </cell>
          <cell r="D83">
            <v>132</v>
          </cell>
          <cell r="E83" t="str">
            <v>M</v>
          </cell>
          <cell r="F83">
            <v>13678</v>
          </cell>
          <cell r="G83">
            <v>14035</v>
          </cell>
        </row>
        <row r="84">
          <cell r="B84" t="str">
            <v>신축이음</v>
          </cell>
          <cell r="C84" t="str">
            <v>T=25CM</v>
          </cell>
          <cell r="D84">
            <v>13</v>
          </cell>
          <cell r="E84" t="str">
            <v>M</v>
          </cell>
          <cell r="F84">
            <v>2149</v>
          </cell>
          <cell r="G84">
            <v>945</v>
          </cell>
        </row>
        <row r="85">
          <cell r="B85" t="str">
            <v>신축이음</v>
          </cell>
          <cell r="C85" t="str">
            <v>T=30CM</v>
          </cell>
          <cell r="D85">
            <v>5</v>
          </cell>
          <cell r="E85" t="str">
            <v>M</v>
          </cell>
          <cell r="F85">
            <v>2256</v>
          </cell>
          <cell r="G85">
            <v>992</v>
          </cell>
        </row>
        <row r="86">
          <cell r="B86" t="str">
            <v>(2)배수펌프장유출구</v>
          </cell>
        </row>
        <row r="87">
          <cell r="B87" t="str">
            <v>터파기(기계70%+인력30%)</v>
          </cell>
          <cell r="C87" t="str">
            <v>0∼1M</v>
          </cell>
          <cell r="D87">
            <v>173</v>
          </cell>
          <cell r="E87" t="str">
            <v>M3</v>
          </cell>
          <cell r="F87">
            <v>74</v>
          </cell>
          <cell r="G87">
            <v>2280</v>
          </cell>
          <cell r="H87">
            <v>200</v>
          </cell>
        </row>
        <row r="88">
          <cell r="B88" t="str">
            <v>되메우기(기계50%+인력50%)</v>
          </cell>
          <cell r="C88" t="str">
            <v>구조물공</v>
          </cell>
          <cell r="D88">
            <v>93</v>
          </cell>
          <cell r="E88" t="str">
            <v>M3</v>
          </cell>
          <cell r="F88">
            <v>44</v>
          </cell>
          <cell r="G88">
            <v>1850</v>
          </cell>
          <cell r="H88">
            <v>120</v>
          </cell>
        </row>
        <row r="89">
          <cell r="B89" t="str">
            <v>레미콘타설(철근구조물)</v>
          </cell>
          <cell r="C89" t="str">
            <v>25-240-8</v>
          </cell>
          <cell r="D89">
            <v>278</v>
          </cell>
          <cell r="E89" t="str">
            <v>M3</v>
          </cell>
          <cell r="G89">
            <v>20552</v>
          </cell>
        </row>
        <row r="90">
          <cell r="B90" t="str">
            <v>레미콘타설(무근구조물)</v>
          </cell>
          <cell r="C90" t="str">
            <v>40-180-8</v>
          </cell>
          <cell r="D90">
            <v>32</v>
          </cell>
          <cell r="E90" t="str">
            <v>M3</v>
          </cell>
          <cell r="G90">
            <v>18619</v>
          </cell>
        </row>
        <row r="91">
          <cell r="B91" t="str">
            <v>합판거푸집</v>
          </cell>
          <cell r="C91" t="str">
            <v>합판3회</v>
          </cell>
          <cell r="D91">
            <v>916</v>
          </cell>
          <cell r="E91" t="str">
            <v>M2</v>
          </cell>
          <cell r="F91">
            <v>5002</v>
          </cell>
          <cell r="G91">
            <v>12713</v>
          </cell>
        </row>
        <row r="92">
          <cell r="B92" t="str">
            <v>합판거푸집</v>
          </cell>
          <cell r="C92" t="str">
            <v>합판6회</v>
          </cell>
          <cell r="D92">
            <v>13</v>
          </cell>
          <cell r="E92" t="str">
            <v>M2</v>
          </cell>
          <cell r="F92">
            <v>3765</v>
          </cell>
          <cell r="G92">
            <v>8651</v>
          </cell>
        </row>
        <row r="93">
          <cell r="B93" t="str">
            <v>동바리</v>
          </cell>
          <cell r="C93" t="str">
            <v>강관3개월</v>
          </cell>
          <cell r="D93">
            <v>193</v>
          </cell>
          <cell r="E93" t="str">
            <v>공/M3</v>
          </cell>
          <cell r="F93">
            <v>203</v>
          </cell>
          <cell r="G93">
            <v>6021</v>
          </cell>
        </row>
        <row r="94">
          <cell r="B94" t="str">
            <v>비계</v>
          </cell>
          <cell r="C94" t="str">
            <v>강관3개월</v>
          </cell>
          <cell r="D94">
            <v>304</v>
          </cell>
          <cell r="E94" t="str">
            <v>M2</v>
          </cell>
          <cell r="F94">
            <v>972</v>
          </cell>
          <cell r="G94">
            <v>6614</v>
          </cell>
        </row>
        <row r="95">
          <cell r="B95" t="str">
            <v>철근가공조립</v>
          </cell>
          <cell r="C95" t="str">
            <v>복잡</v>
          </cell>
          <cell r="D95">
            <v>31.187999999999999</v>
          </cell>
          <cell r="E95" t="str">
            <v>TON</v>
          </cell>
          <cell r="F95">
            <v>11792</v>
          </cell>
          <cell r="G95">
            <v>349613</v>
          </cell>
        </row>
        <row r="96">
          <cell r="B96" t="str">
            <v>잡석</v>
          </cell>
          <cell r="D96">
            <v>98</v>
          </cell>
          <cell r="E96" t="str">
            <v>M3</v>
          </cell>
          <cell r="F96">
            <v>9000</v>
          </cell>
          <cell r="G96">
            <v>16328</v>
          </cell>
        </row>
        <row r="97">
          <cell r="B97" t="str">
            <v>P.H.C파일항타(L=11.0M)</v>
          </cell>
          <cell r="C97" t="str">
            <v>Φ350</v>
          </cell>
          <cell r="D97">
            <v>14</v>
          </cell>
          <cell r="E97" t="str">
            <v>본</v>
          </cell>
          <cell r="F97">
            <v>194249</v>
          </cell>
          <cell r="G97">
            <v>37444</v>
          </cell>
          <cell r="H97">
            <v>40700</v>
          </cell>
        </row>
        <row r="98">
          <cell r="B98" t="str">
            <v>P.H.C파일항타(L=12.0M)</v>
          </cell>
          <cell r="C98" t="str">
            <v>Φ350</v>
          </cell>
          <cell r="D98">
            <v>45</v>
          </cell>
          <cell r="E98" t="str">
            <v>본</v>
          </cell>
          <cell r="F98">
            <v>211968</v>
          </cell>
          <cell r="G98">
            <v>40848</v>
          </cell>
          <cell r="H98">
            <v>44400</v>
          </cell>
        </row>
        <row r="99">
          <cell r="B99" t="str">
            <v>신축이음</v>
          </cell>
          <cell r="C99" t="str">
            <v>T=30CM</v>
          </cell>
          <cell r="D99">
            <v>2</v>
          </cell>
          <cell r="E99" t="str">
            <v>M</v>
          </cell>
          <cell r="F99">
            <v>2256</v>
          </cell>
          <cell r="G99">
            <v>992</v>
          </cell>
        </row>
        <row r="100">
          <cell r="B100" t="str">
            <v>신축이음</v>
          </cell>
          <cell r="C100" t="str">
            <v>T=40CM</v>
          </cell>
          <cell r="D100">
            <v>24</v>
          </cell>
          <cell r="E100" t="str">
            <v>M</v>
          </cell>
          <cell r="F100">
            <v>2470</v>
          </cell>
          <cell r="G100">
            <v>1086</v>
          </cell>
        </row>
        <row r="101">
          <cell r="B101" t="str">
            <v>신축이음</v>
          </cell>
          <cell r="C101" t="str">
            <v>T=45CM</v>
          </cell>
          <cell r="D101">
            <v>6</v>
          </cell>
          <cell r="E101" t="str">
            <v>M</v>
          </cell>
          <cell r="F101">
            <v>2577</v>
          </cell>
          <cell r="G101">
            <v>1133</v>
          </cell>
        </row>
        <row r="102">
          <cell r="B102" t="str">
            <v>신축이음</v>
          </cell>
          <cell r="C102" t="str">
            <v>T=50CM</v>
          </cell>
          <cell r="D102">
            <v>1</v>
          </cell>
          <cell r="E102" t="str">
            <v>M</v>
          </cell>
          <cell r="F102">
            <v>2684</v>
          </cell>
          <cell r="G102">
            <v>1180</v>
          </cell>
        </row>
        <row r="103">
          <cell r="B103" t="str">
            <v>(3)분수관및도로횡단통관공</v>
          </cell>
        </row>
        <row r="104">
          <cell r="B104" t="str">
            <v>터파기(기계70%+인력30%)</v>
          </cell>
          <cell r="C104" t="str">
            <v>0∼1M</v>
          </cell>
          <cell r="D104">
            <v>306</v>
          </cell>
          <cell r="E104" t="str">
            <v>M3</v>
          </cell>
          <cell r="F104">
            <v>74</v>
          </cell>
          <cell r="G104">
            <v>2280</v>
          </cell>
          <cell r="H104">
            <v>200</v>
          </cell>
        </row>
        <row r="105">
          <cell r="B105" t="str">
            <v>되메우기(기계50%+인력50%)</v>
          </cell>
          <cell r="C105" t="str">
            <v>구조물공</v>
          </cell>
          <cell r="D105">
            <v>200</v>
          </cell>
          <cell r="E105" t="str">
            <v>M3</v>
          </cell>
          <cell r="F105">
            <v>44</v>
          </cell>
          <cell r="G105">
            <v>1850</v>
          </cell>
          <cell r="H105">
            <v>120</v>
          </cell>
        </row>
        <row r="106">
          <cell r="B106" t="str">
            <v>레미콘타설(철근구조물)</v>
          </cell>
          <cell r="C106" t="str">
            <v>25-240-8</v>
          </cell>
          <cell r="D106">
            <v>65</v>
          </cell>
          <cell r="E106" t="str">
            <v>M3</v>
          </cell>
          <cell r="F106">
            <v>24888</v>
          </cell>
          <cell r="G106">
            <v>20552</v>
          </cell>
        </row>
        <row r="107">
          <cell r="B107" t="str">
            <v>레미콘타설(무근구조물)</v>
          </cell>
          <cell r="C107" t="str">
            <v>40-180-8</v>
          </cell>
          <cell r="D107">
            <v>30</v>
          </cell>
          <cell r="E107" t="str">
            <v>M3</v>
          </cell>
          <cell r="F107">
            <v>4000</v>
          </cell>
          <cell r="G107">
            <v>18619</v>
          </cell>
        </row>
        <row r="108">
          <cell r="B108" t="str">
            <v>합판거푸집</v>
          </cell>
          <cell r="C108" t="str">
            <v>합판3회</v>
          </cell>
          <cell r="D108">
            <v>137</v>
          </cell>
          <cell r="E108" t="str">
            <v>M2</v>
          </cell>
          <cell r="F108">
            <v>5002</v>
          </cell>
          <cell r="G108">
            <v>12713</v>
          </cell>
        </row>
        <row r="109">
          <cell r="B109" t="str">
            <v>합판거푸집</v>
          </cell>
          <cell r="C109" t="str">
            <v>합판6회</v>
          </cell>
          <cell r="D109">
            <v>356</v>
          </cell>
          <cell r="E109" t="str">
            <v>M2</v>
          </cell>
          <cell r="F109">
            <v>3765</v>
          </cell>
          <cell r="G109">
            <v>8651</v>
          </cell>
        </row>
        <row r="110">
          <cell r="B110" t="str">
            <v>흄관부설및접합</v>
          </cell>
          <cell r="C110" t="str">
            <v>D=600M/M기계부설</v>
          </cell>
          <cell r="D110">
            <v>30</v>
          </cell>
          <cell r="E110" t="str">
            <v>M</v>
          </cell>
          <cell r="F110">
            <v>28120</v>
          </cell>
          <cell r="G110">
            <v>30474</v>
          </cell>
          <cell r="H110">
            <v>5768</v>
          </cell>
        </row>
        <row r="111">
          <cell r="B111" t="str">
            <v>흄관부설및접합</v>
          </cell>
          <cell r="C111" t="str">
            <v>D=800M/M기계부설</v>
          </cell>
          <cell r="D111">
            <v>65</v>
          </cell>
          <cell r="E111" t="str">
            <v>M</v>
          </cell>
          <cell r="F111">
            <v>49010</v>
          </cell>
          <cell r="G111">
            <v>47312</v>
          </cell>
          <cell r="H111">
            <v>7635</v>
          </cell>
        </row>
        <row r="112">
          <cell r="B112" t="str">
            <v>흄관접합몰탈</v>
          </cell>
          <cell r="C112">
            <v>4.3055555555555562E-2</v>
          </cell>
          <cell r="D112">
            <v>1</v>
          </cell>
          <cell r="E112" t="str">
            <v>M3</v>
          </cell>
          <cell r="F112">
            <v>16100</v>
          </cell>
          <cell r="G112">
            <v>30924</v>
          </cell>
        </row>
        <row r="113">
          <cell r="B113" t="str">
            <v>철근가공조립</v>
          </cell>
          <cell r="C113" t="str">
            <v>보통</v>
          </cell>
          <cell r="D113">
            <v>3.5070000000000001</v>
          </cell>
          <cell r="E113" t="str">
            <v>TON</v>
          </cell>
          <cell r="F113">
            <v>10245</v>
          </cell>
          <cell r="G113">
            <v>317298</v>
          </cell>
        </row>
        <row r="114">
          <cell r="B114" t="str">
            <v>잡석</v>
          </cell>
          <cell r="C114" t="str">
            <v>Φ25*600MM</v>
          </cell>
          <cell r="D114">
            <v>324</v>
          </cell>
          <cell r="E114" t="str">
            <v>M3</v>
          </cell>
          <cell r="F114">
            <v>9000</v>
          </cell>
          <cell r="G114">
            <v>16328</v>
          </cell>
        </row>
        <row r="115">
          <cell r="B115" t="str">
            <v>(4)종단BOX,옹벽,세월교공</v>
          </cell>
          <cell r="D115">
            <v>0.623</v>
          </cell>
          <cell r="E115" t="str">
            <v>M3</v>
          </cell>
          <cell r="F115">
            <v>4000</v>
          </cell>
          <cell r="G115">
            <v>124075</v>
          </cell>
        </row>
        <row r="116">
          <cell r="B116" t="str">
            <v>터파기(기계70%+인력30%)</v>
          </cell>
          <cell r="C116" t="str">
            <v>0∼1M</v>
          </cell>
          <cell r="D116">
            <v>971</v>
          </cell>
          <cell r="E116" t="str">
            <v>M3</v>
          </cell>
          <cell r="F116">
            <v>74</v>
          </cell>
          <cell r="G116">
            <v>2280</v>
          </cell>
          <cell r="H116">
            <v>200</v>
          </cell>
        </row>
        <row r="117">
          <cell r="B117" t="str">
            <v>되메우기(기계50%+인력50%)</v>
          </cell>
          <cell r="C117" t="str">
            <v>구조물공</v>
          </cell>
          <cell r="D117">
            <v>839</v>
          </cell>
          <cell r="E117" t="str">
            <v>M3</v>
          </cell>
          <cell r="F117">
            <v>44</v>
          </cell>
          <cell r="G117">
            <v>1850</v>
          </cell>
          <cell r="H117">
            <v>120</v>
          </cell>
        </row>
        <row r="118">
          <cell r="B118" t="str">
            <v>레미콘타설(철근구조물)</v>
          </cell>
          <cell r="C118" t="str">
            <v>25-240-8</v>
          </cell>
          <cell r="D118">
            <v>435</v>
          </cell>
          <cell r="E118" t="str">
            <v>M3</v>
          </cell>
          <cell r="G118">
            <v>20552</v>
          </cell>
        </row>
        <row r="119">
          <cell r="B119" t="str">
            <v>레미콘타설(무근구조물)</v>
          </cell>
          <cell r="C119" t="str">
            <v>40-180-8</v>
          </cell>
          <cell r="D119">
            <v>46</v>
          </cell>
          <cell r="E119" t="str">
            <v>M3</v>
          </cell>
          <cell r="F119">
            <v>2256</v>
          </cell>
          <cell r="G119">
            <v>18619</v>
          </cell>
        </row>
        <row r="120">
          <cell r="B120" t="str">
            <v>합판거푸집</v>
          </cell>
          <cell r="C120" t="str">
            <v>합판3회</v>
          </cell>
          <cell r="D120">
            <v>1469</v>
          </cell>
          <cell r="E120" t="str">
            <v>M2</v>
          </cell>
          <cell r="F120">
            <v>5002</v>
          </cell>
          <cell r="G120">
            <v>12713</v>
          </cell>
          <cell r="H120">
            <v>200</v>
          </cell>
        </row>
        <row r="121">
          <cell r="B121" t="str">
            <v>합판거푸집</v>
          </cell>
          <cell r="C121" t="str">
            <v>합판6회</v>
          </cell>
          <cell r="D121">
            <v>33</v>
          </cell>
          <cell r="E121" t="str">
            <v>M2</v>
          </cell>
          <cell r="F121">
            <v>3765</v>
          </cell>
          <cell r="G121">
            <v>8651</v>
          </cell>
          <cell r="H121">
            <v>200</v>
          </cell>
        </row>
        <row r="122">
          <cell r="B122" t="str">
            <v>흄관부설및접합</v>
          </cell>
          <cell r="C122" t="str">
            <v>D=800M/M기계부설</v>
          </cell>
          <cell r="D122">
            <v>175</v>
          </cell>
          <cell r="E122" t="str">
            <v>M</v>
          </cell>
          <cell r="F122">
            <v>49010</v>
          </cell>
          <cell r="G122">
            <v>47312</v>
          </cell>
          <cell r="H122">
            <v>7635</v>
          </cell>
        </row>
        <row r="123">
          <cell r="B123" t="str">
            <v>동바리</v>
          </cell>
          <cell r="C123" t="str">
            <v>강관3개월</v>
          </cell>
          <cell r="D123">
            <v>52</v>
          </cell>
          <cell r="E123" t="str">
            <v>공/M3</v>
          </cell>
          <cell r="F123">
            <v>203</v>
          </cell>
          <cell r="G123">
            <v>6021</v>
          </cell>
        </row>
        <row r="124">
          <cell r="B124" t="str">
            <v>비계</v>
          </cell>
          <cell r="C124" t="str">
            <v>강관3개월</v>
          </cell>
          <cell r="D124">
            <v>13</v>
          </cell>
          <cell r="E124" t="str">
            <v>M2</v>
          </cell>
          <cell r="F124">
            <v>972</v>
          </cell>
          <cell r="G124">
            <v>6614</v>
          </cell>
        </row>
        <row r="125">
          <cell r="B125" t="str">
            <v>철근가공조립</v>
          </cell>
          <cell r="C125" t="str">
            <v>복잡</v>
          </cell>
          <cell r="D125">
            <v>16.984000000000002</v>
          </cell>
          <cell r="E125" t="str">
            <v>TON</v>
          </cell>
          <cell r="F125">
            <v>11792</v>
          </cell>
          <cell r="G125">
            <v>349613</v>
          </cell>
        </row>
        <row r="126">
          <cell r="B126" t="str">
            <v>철근가공조립</v>
          </cell>
          <cell r="C126" t="str">
            <v>간단</v>
          </cell>
          <cell r="D126">
            <v>21.173999999999999</v>
          </cell>
          <cell r="E126" t="str">
            <v>TON</v>
          </cell>
          <cell r="F126">
            <v>8630</v>
          </cell>
          <cell r="G126">
            <v>281547</v>
          </cell>
          <cell r="H126">
            <v>504</v>
          </cell>
        </row>
        <row r="127">
          <cell r="B127" t="str">
            <v>잡석</v>
          </cell>
          <cell r="C127" t="str">
            <v>t=15CM</v>
          </cell>
          <cell r="D127">
            <v>189</v>
          </cell>
          <cell r="E127" t="str">
            <v>M3</v>
          </cell>
          <cell r="F127">
            <v>9000</v>
          </cell>
          <cell r="G127">
            <v>1360</v>
          </cell>
          <cell r="H127">
            <v>504</v>
          </cell>
        </row>
        <row r="128">
          <cell r="B128" t="str">
            <v>뒷채움잡석부설</v>
          </cell>
          <cell r="D128">
            <v>170</v>
          </cell>
          <cell r="E128" t="str">
            <v>M3</v>
          </cell>
          <cell r="G128">
            <v>16328</v>
          </cell>
        </row>
        <row r="129">
          <cell r="B129" t="str">
            <v>배수파이프</v>
          </cell>
          <cell r="C129" t="str">
            <v>φ50mm</v>
          </cell>
          <cell r="D129">
            <v>9</v>
          </cell>
          <cell r="E129" t="str">
            <v>M</v>
          </cell>
          <cell r="F129">
            <v>780</v>
          </cell>
          <cell r="G129">
            <v>195</v>
          </cell>
        </row>
        <row r="130">
          <cell r="B130" t="str">
            <v>(5)용수로공</v>
          </cell>
          <cell r="D130">
            <v>340</v>
          </cell>
          <cell r="E130" t="str">
            <v>㎥</v>
          </cell>
          <cell r="F130">
            <v>195</v>
          </cell>
          <cell r="G130">
            <v>250</v>
          </cell>
          <cell r="H130">
            <v>319</v>
          </cell>
        </row>
        <row r="131">
          <cell r="B131" t="str">
            <v>터파기(기계70%+인력30%)</v>
          </cell>
          <cell r="C131" t="str">
            <v>0∼1M</v>
          </cell>
          <cell r="D131">
            <v>8650</v>
          </cell>
          <cell r="E131" t="str">
            <v>M3</v>
          </cell>
          <cell r="F131">
            <v>74</v>
          </cell>
          <cell r="G131">
            <v>2280</v>
          </cell>
          <cell r="H131">
            <v>200</v>
          </cell>
        </row>
        <row r="132">
          <cell r="B132" t="str">
            <v>되메우기(기계50%+인력50%)</v>
          </cell>
          <cell r="C132" t="str">
            <v>구조물공</v>
          </cell>
          <cell r="D132">
            <v>6982</v>
          </cell>
          <cell r="E132" t="str">
            <v>M3</v>
          </cell>
          <cell r="F132">
            <v>44</v>
          </cell>
          <cell r="G132">
            <v>1850</v>
          </cell>
          <cell r="H132">
            <v>120</v>
          </cell>
        </row>
        <row r="133">
          <cell r="B133" t="str">
            <v>레미콘타설(철근구조물)</v>
          </cell>
          <cell r="C133" t="str">
            <v>25-210-8</v>
          </cell>
          <cell r="D133">
            <v>576</v>
          </cell>
          <cell r="E133" t="str">
            <v>M3</v>
          </cell>
          <cell r="G133">
            <v>20552</v>
          </cell>
        </row>
        <row r="134">
          <cell r="B134" t="str">
            <v>레미콘타설(무근구조물)</v>
          </cell>
          <cell r="C134" t="str">
            <v>40-180-8</v>
          </cell>
          <cell r="D134">
            <v>141</v>
          </cell>
          <cell r="E134" t="str">
            <v>M3</v>
          </cell>
          <cell r="G134">
            <v>18619</v>
          </cell>
        </row>
        <row r="135">
          <cell r="B135" t="str">
            <v>합판거푸집</v>
          </cell>
          <cell r="C135" t="str">
            <v>합판3회</v>
          </cell>
          <cell r="D135">
            <v>3800</v>
          </cell>
          <cell r="E135" t="str">
            <v>M2</v>
          </cell>
          <cell r="F135">
            <v>5002</v>
          </cell>
          <cell r="G135">
            <v>12713</v>
          </cell>
          <cell r="H135">
            <v>55</v>
          </cell>
        </row>
        <row r="136">
          <cell r="B136" t="str">
            <v>합판거푸집</v>
          </cell>
          <cell r="C136" t="str">
            <v>합판6회</v>
          </cell>
          <cell r="D136">
            <v>177</v>
          </cell>
          <cell r="E136" t="str">
            <v>M2</v>
          </cell>
          <cell r="F136">
            <v>3765</v>
          </cell>
          <cell r="G136">
            <v>8651</v>
          </cell>
          <cell r="H136">
            <v>55</v>
          </cell>
        </row>
        <row r="137">
          <cell r="B137" t="str">
            <v>철근가공조립</v>
          </cell>
          <cell r="C137" t="str">
            <v>보통</v>
          </cell>
          <cell r="D137">
            <v>63.043999999999997</v>
          </cell>
          <cell r="E137" t="str">
            <v>TON</v>
          </cell>
          <cell r="F137">
            <v>10245</v>
          </cell>
          <cell r="G137">
            <v>317298</v>
          </cell>
        </row>
        <row r="138">
          <cell r="B138" t="str">
            <v>잡석</v>
          </cell>
          <cell r="D138">
            <v>283</v>
          </cell>
          <cell r="E138" t="str">
            <v>M3</v>
          </cell>
          <cell r="F138">
            <v>9000</v>
          </cell>
          <cell r="G138">
            <v>16328</v>
          </cell>
        </row>
        <row r="139">
          <cell r="B139" t="str">
            <v>라.부체도으로공</v>
          </cell>
        </row>
        <row r="140">
          <cell r="B140" t="str">
            <v>레미콘타설</v>
          </cell>
          <cell r="C140" t="str">
            <v>40-210-8</v>
          </cell>
          <cell r="D140">
            <v>990</v>
          </cell>
          <cell r="E140" t="str">
            <v>M3</v>
          </cell>
          <cell r="G140">
            <v>18619</v>
          </cell>
        </row>
        <row r="141">
          <cell r="B141" t="str">
            <v>합판거푸집</v>
          </cell>
          <cell r="C141" t="str">
            <v>합판6회</v>
          </cell>
          <cell r="D141">
            <v>464</v>
          </cell>
          <cell r="E141" t="str">
            <v>M2</v>
          </cell>
          <cell r="F141">
            <v>3765</v>
          </cell>
          <cell r="G141">
            <v>8651</v>
          </cell>
          <cell r="H141">
            <v>10292</v>
          </cell>
        </row>
        <row r="142">
          <cell r="B142" t="str">
            <v>보조기층</v>
          </cell>
          <cell r="D142">
            <v>990</v>
          </cell>
          <cell r="E142" t="str">
            <v>M3</v>
          </cell>
          <cell r="F142">
            <v>10396</v>
          </cell>
          <cell r="G142">
            <v>1360</v>
          </cell>
          <cell r="H142">
            <v>504</v>
          </cell>
        </row>
        <row r="143">
          <cell r="B143" t="str">
            <v>콘크리트보강섬유</v>
          </cell>
          <cell r="C143" t="str">
            <v>19mm,0.9kg/포망사형</v>
          </cell>
          <cell r="D143">
            <v>4952</v>
          </cell>
          <cell r="E143" t="str">
            <v>M2</v>
          </cell>
          <cell r="F143">
            <v>5000</v>
          </cell>
          <cell r="G143">
            <v>1250</v>
          </cell>
        </row>
        <row r="144">
          <cell r="B144" t="str">
            <v>줄눈</v>
          </cell>
          <cell r="C144" t="str">
            <v>합판T=12M/M</v>
          </cell>
          <cell r="D144">
            <v>99</v>
          </cell>
          <cell r="E144" t="str">
            <v>M2</v>
          </cell>
          <cell r="F144">
            <v>1077</v>
          </cell>
          <cell r="G144">
            <v>5660</v>
          </cell>
        </row>
        <row r="145">
          <cell r="B145" t="str">
            <v>비닐깔기</v>
          </cell>
          <cell r="C145" t="str">
            <v>t=0.2m/m</v>
          </cell>
          <cell r="D145">
            <v>4952</v>
          </cell>
          <cell r="E145" t="str">
            <v>M2</v>
          </cell>
          <cell r="F145">
            <v>135</v>
          </cell>
          <cell r="G145">
            <v>343</v>
          </cell>
        </row>
        <row r="146">
          <cell r="B146" t="str">
            <v>2.금암지구</v>
          </cell>
          <cell r="C146" t="str">
            <v>토사</v>
          </cell>
          <cell r="D146">
            <v>46</v>
          </cell>
          <cell r="E146" t="str">
            <v>M3</v>
          </cell>
          <cell r="F146">
            <v>243</v>
          </cell>
          <cell r="G146">
            <v>312</v>
          </cell>
          <cell r="H146">
            <v>398</v>
          </cell>
        </row>
        <row r="147">
          <cell r="B147" t="str">
            <v>가.축제공</v>
          </cell>
          <cell r="C147" t="str">
            <v>토사</v>
          </cell>
          <cell r="D147">
            <v>18638</v>
          </cell>
          <cell r="E147" t="str">
            <v>M3</v>
          </cell>
          <cell r="F147">
            <v>243</v>
          </cell>
          <cell r="G147">
            <v>312</v>
          </cell>
          <cell r="H147">
            <v>398</v>
          </cell>
        </row>
        <row r="148">
          <cell r="B148" t="str">
            <v>성토(1),금암제</v>
          </cell>
          <cell r="C148" t="str">
            <v>BH(1.0)+DT(15)+BD(19)</v>
          </cell>
          <cell r="D148">
            <v>277753</v>
          </cell>
          <cell r="E148" t="str">
            <v>M3</v>
          </cell>
          <cell r="F148">
            <v>1147</v>
          </cell>
          <cell r="G148">
            <v>1256</v>
          </cell>
          <cell r="H148">
            <v>1434</v>
          </cell>
        </row>
        <row r="149">
          <cell r="B149" t="str">
            <v>성토(2),금암제</v>
          </cell>
          <cell r="C149" t="str">
            <v>BH(1.0)+DT(15)+BD(19)</v>
          </cell>
          <cell r="D149">
            <v>31169</v>
          </cell>
          <cell r="E149" t="str">
            <v>M3</v>
          </cell>
          <cell r="F149">
            <v>1147</v>
          </cell>
          <cell r="G149">
            <v>1256</v>
          </cell>
          <cell r="H149">
            <v>1434</v>
          </cell>
        </row>
        <row r="150">
          <cell r="B150" t="str">
            <v>잔토유용</v>
          </cell>
          <cell r="C150" t="str">
            <v>B/D</v>
          </cell>
          <cell r="D150">
            <v>4006</v>
          </cell>
          <cell r="E150" t="str">
            <v>M3</v>
          </cell>
          <cell r="F150">
            <v>288</v>
          </cell>
          <cell r="G150">
            <v>371</v>
          </cell>
          <cell r="H150">
            <v>473</v>
          </cell>
        </row>
        <row r="151">
          <cell r="B151" t="str">
            <v>줄떼</v>
          </cell>
          <cell r="D151">
            <v>34160</v>
          </cell>
          <cell r="E151" t="str">
            <v>M2</v>
          </cell>
          <cell r="F151">
            <v>613</v>
          </cell>
          <cell r="G151">
            <v>2370</v>
          </cell>
        </row>
        <row r="152">
          <cell r="B152" t="str">
            <v>면고르기(인력)</v>
          </cell>
          <cell r="C152" t="str">
            <v>성토면</v>
          </cell>
          <cell r="D152">
            <v>70245</v>
          </cell>
          <cell r="E152" t="str">
            <v>M2</v>
          </cell>
          <cell r="G152">
            <v>652</v>
          </cell>
        </row>
        <row r="153">
          <cell r="B153" t="str">
            <v>면고르기(인력)</v>
          </cell>
          <cell r="C153" t="str">
            <v>절토면</v>
          </cell>
          <cell r="D153">
            <v>5116</v>
          </cell>
          <cell r="E153" t="str">
            <v>M2</v>
          </cell>
          <cell r="G153">
            <v>1443</v>
          </cell>
        </row>
        <row r="154">
          <cell r="B154" t="str">
            <v>비탈규준틀</v>
          </cell>
          <cell r="C154" t="str">
            <v>2＠2.5*2.5M</v>
          </cell>
          <cell r="D154">
            <v>262</v>
          </cell>
          <cell r="E154" t="str">
            <v>개소</v>
          </cell>
          <cell r="F154">
            <v>4155</v>
          </cell>
          <cell r="G154">
            <v>18907</v>
          </cell>
        </row>
        <row r="155">
          <cell r="B155" t="str">
            <v>하천경계말뚝</v>
          </cell>
          <cell r="D155">
            <v>46</v>
          </cell>
          <cell r="E155" t="str">
            <v>개</v>
          </cell>
          <cell r="F155">
            <v>3548</v>
          </cell>
          <cell r="G155">
            <v>6542</v>
          </cell>
        </row>
        <row r="156">
          <cell r="B156" t="str">
            <v>나.호안공</v>
          </cell>
        </row>
        <row r="157">
          <cell r="B157" t="str">
            <v>브럭붙임</v>
          </cell>
          <cell r="C157" t="str">
            <v>40x25x12</v>
          </cell>
          <cell r="D157">
            <v>34056</v>
          </cell>
          <cell r="E157" t="str">
            <v>M2</v>
          </cell>
          <cell r="G157">
            <v>8610</v>
          </cell>
        </row>
        <row r="158">
          <cell r="B158" t="str">
            <v>천단몰탈</v>
          </cell>
          <cell r="C158">
            <v>4.4444444444444446E-2</v>
          </cell>
          <cell r="D158">
            <v>45</v>
          </cell>
          <cell r="E158" t="str">
            <v>M3</v>
          </cell>
          <cell r="G158">
            <v>30924</v>
          </cell>
        </row>
        <row r="159">
          <cell r="B159" t="str">
            <v>터파기(기계70%+인력30%)</v>
          </cell>
          <cell r="C159" t="str">
            <v>0∼1M</v>
          </cell>
          <cell r="D159">
            <v>1212</v>
          </cell>
          <cell r="E159" t="str">
            <v>M3</v>
          </cell>
          <cell r="F159">
            <v>74</v>
          </cell>
          <cell r="G159">
            <v>2280</v>
          </cell>
          <cell r="H159">
            <v>200</v>
          </cell>
        </row>
        <row r="160">
          <cell r="B160" t="str">
            <v>되메우기(기계50%+인력50%)</v>
          </cell>
          <cell r="C160" t="str">
            <v>호안공</v>
          </cell>
          <cell r="D160">
            <v>1019</v>
          </cell>
          <cell r="E160" t="str">
            <v>M3</v>
          </cell>
          <cell r="F160">
            <v>55</v>
          </cell>
          <cell r="G160">
            <v>1883</v>
          </cell>
          <cell r="H160">
            <v>151</v>
          </cell>
        </row>
        <row r="161">
          <cell r="B161" t="str">
            <v>돌망태</v>
          </cell>
          <cell r="C161" t="str">
            <v>신설#8-타.450x950</v>
          </cell>
          <cell r="D161">
            <v>2400</v>
          </cell>
          <cell r="E161" t="str">
            <v>M2</v>
          </cell>
          <cell r="G161">
            <v>7215</v>
          </cell>
        </row>
        <row r="162">
          <cell r="B162" t="str">
            <v>FILTERMAT</v>
          </cell>
          <cell r="D162">
            <v>35873</v>
          </cell>
          <cell r="E162" t="str">
            <v>M2</v>
          </cell>
          <cell r="F162">
            <v>2000</v>
          </cell>
          <cell r="G162">
            <v>154</v>
          </cell>
        </row>
        <row r="163">
          <cell r="B163" t="str">
            <v>사석</v>
          </cell>
          <cell r="D163">
            <v>2879</v>
          </cell>
          <cell r="E163" t="str">
            <v>M3</v>
          </cell>
          <cell r="F163">
            <v>9000</v>
          </cell>
        </row>
        <row r="164">
          <cell r="B164" t="str">
            <v>다.구조물공</v>
          </cell>
        </row>
        <row r="165">
          <cell r="B165" t="str">
            <v>(1)배수문공</v>
          </cell>
        </row>
        <row r="166">
          <cell r="B166" t="str">
            <v>터파기(기계70%+인력30%)</v>
          </cell>
          <cell r="C166" t="str">
            <v>0∼1M</v>
          </cell>
          <cell r="D166">
            <v>364</v>
          </cell>
          <cell r="E166" t="str">
            <v>M3</v>
          </cell>
          <cell r="F166">
            <v>74</v>
          </cell>
          <cell r="G166">
            <v>2280</v>
          </cell>
          <cell r="H166">
            <v>200</v>
          </cell>
        </row>
        <row r="167">
          <cell r="B167" t="str">
            <v>터파기(기계70%+인력30%)</v>
          </cell>
          <cell r="C167" t="str">
            <v>1∼2M</v>
          </cell>
          <cell r="D167">
            <v>228</v>
          </cell>
          <cell r="E167" t="str">
            <v>M3</v>
          </cell>
          <cell r="F167">
            <v>74</v>
          </cell>
          <cell r="G167">
            <v>3002</v>
          </cell>
          <cell r="H167">
            <v>200</v>
          </cell>
        </row>
        <row r="168">
          <cell r="B168" t="str">
            <v>터파기(기계70%+인력30%)</v>
          </cell>
          <cell r="C168" t="str">
            <v>2∼3M</v>
          </cell>
          <cell r="D168">
            <v>585</v>
          </cell>
          <cell r="E168" t="str">
            <v>M3</v>
          </cell>
          <cell r="F168">
            <v>74</v>
          </cell>
          <cell r="G168">
            <v>3723</v>
          </cell>
          <cell r="H168">
            <v>200</v>
          </cell>
        </row>
        <row r="169">
          <cell r="B169" t="str">
            <v>되메우기(기계50%+인력50%)</v>
          </cell>
          <cell r="C169" t="str">
            <v>구조물공</v>
          </cell>
          <cell r="D169">
            <v>1024</v>
          </cell>
          <cell r="E169" t="str">
            <v>M3</v>
          </cell>
          <cell r="F169">
            <v>44</v>
          </cell>
          <cell r="G169">
            <v>1850</v>
          </cell>
          <cell r="H169">
            <v>120</v>
          </cell>
        </row>
        <row r="170">
          <cell r="B170" t="str">
            <v>레미콘타설(철근구조물)</v>
          </cell>
          <cell r="C170" t="str">
            <v>25-240-8</v>
          </cell>
          <cell r="D170">
            <v>192</v>
          </cell>
          <cell r="E170" t="str">
            <v>M3</v>
          </cell>
          <cell r="G170">
            <v>20552</v>
          </cell>
        </row>
        <row r="171">
          <cell r="B171" t="str">
            <v>레미콘타설(무근구조물)</v>
          </cell>
          <cell r="C171" t="str">
            <v>40-180-8</v>
          </cell>
          <cell r="D171">
            <v>17</v>
          </cell>
          <cell r="E171" t="str">
            <v>M3</v>
          </cell>
          <cell r="G171">
            <v>18619</v>
          </cell>
        </row>
        <row r="172">
          <cell r="B172" t="str">
            <v>합판거푸집</v>
          </cell>
          <cell r="C172" t="str">
            <v>합판2회</v>
          </cell>
          <cell r="D172">
            <v>202</v>
          </cell>
          <cell r="E172" t="str">
            <v>M2</v>
          </cell>
          <cell r="F172">
            <v>6185</v>
          </cell>
          <cell r="G172">
            <v>16220</v>
          </cell>
        </row>
        <row r="173">
          <cell r="B173" t="str">
            <v>합판거푸집</v>
          </cell>
          <cell r="C173" t="str">
            <v>합판3회</v>
          </cell>
          <cell r="D173">
            <v>575</v>
          </cell>
          <cell r="E173" t="str">
            <v>M2</v>
          </cell>
          <cell r="F173">
            <v>5002</v>
          </cell>
          <cell r="G173">
            <v>12713</v>
          </cell>
        </row>
        <row r="174">
          <cell r="B174" t="str">
            <v>합판거푸집</v>
          </cell>
          <cell r="C174" t="str">
            <v>합판6회</v>
          </cell>
          <cell r="D174">
            <v>13</v>
          </cell>
          <cell r="E174" t="str">
            <v>M2</v>
          </cell>
          <cell r="F174">
            <v>3765</v>
          </cell>
          <cell r="G174">
            <v>8651</v>
          </cell>
        </row>
        <row r="175">
          <cell r="B175" t="str">
            <v>동바리</v>
          </cell>
          <cell r="C175" t="str">
            <v>강관3개월</v>
          </cell>
          <cell r="D175">
            <v>498</v>
          </cell>
          <cell r="E175" t="str">
            <v>공/M3</v>
          </cell>
          <cell r="F175">
            <v>203</v>
          </cell>
          <cell r="G175">
            <v>6021</v>
          </cell>
        </row>
        <row r="176">
          <cell r="B176" t="str">
            <v>비계</v>
          </cell>
          <cell r="C176" t="str">
            <v>강관3개월</v>
          </cell>
          <cell r="D176">
            <v>842</v>
          </cell>
          <cell r="E176" t="str">
            <v>M2</v>
          </cell>
          <cell r="F176">
            <v>972</v>
          </cell>
          <cell r="G176">
            <v>6614</v>
          </cell>
        </row>
        <row r="177">
          <cell r="B177" t="str">
            <v>철근가공조립</v>
          </cell>
          <cell r="C177" t="str">
            <v>복잡</v>
          </cell>
          <cell r="D177">
            <v>11.257999999999999</v>
          </cell>
          <cell r="E177" t="str">
            <v>TON</v>
          </cell>
          <cell r="F177">
            <v>11792</v>
          </cell>
          <cell r="G177">
            <v>349613</v>
          </cell>
        </row>
        <row r="178">
          <cell r="B178" t="str">
            <v>잡석부설</v>
          </cell>
          <cell r="D178">
            <v>66</v>
          </cell>
          <cell r="E178" t="str">
            <v>M3</v>
          </cell>
          <cell r="F178">
            <v>9000</v>
          </cell>
          <cell r="G178">
            <v>16328</v>
          </cell>
        </row>
        <row r="179">
          <cell r="B179" t="str">
            <v>난간제작및설치</v>
          </cell>
          <cell r="C179" t="str">
            <v>D=50M/M</v>
          </cell>
          <cell r="D179">
            <v>59</v>
          </cell>
          <cell r="E179" t="str">
            <v>M</v>
          </cell>
          <cell r="F179">
            <v>13678</v>
          </cell>
          <cell r="G179">
            <v>14035</v>
          </cell>
        </row>
        <row r="180">
          <cell r="B180" t="str">
            <v>P.H.C파일항타(L=12.0M)</v>
          </cell>
          <cell r="C180" t="str">
            <v>Φ350</v>
          </cell>
          <cell r="D180">
            <v>38</v>
          </cell>
          <cell r="E180" t="str">
            <v>본</v>
          </cell>
          <cell r="F180">
            <v>211968</v>
          </cell>
          <cell r="G180">
            <v>40848</v>
          </cell>
          <cell r="H180">
            <v>44400</v>
          </cell>
        </row>
        <row r="181">
          <cell r="B181" t="str">
            <v>(2)배수통관공</v>
          </cell>
          <cell r="C181" t="str">
            <v>t=20MM</v>
          </cell>
          <cell r="D181">
            <v>6</v>
          </cell>
          <cell r="E181" t="str">
            <v>M2</v>
          </cell>
          <cell r="F181">
            <v>2149</v>
          </cell>
          <cell r="G181">
            <v>945</v>
          </cell>
        </row>
        <row r="182">
          <cell r="B182" t="str">
            <v>터파기(기계70%+인력30%)</v>
          </cell>
          <cell r="C182" t="str">
            <v>0∼1M</v>
          </cell>
          <cell r="D182">
            <v>149</v>
          </cell>
          <cell r="E182" t="str">
            <v>M3</v>
          </cell>
          <cell r="F182">
            <v>74</v>
          </cell>
          <cell r="G182">
            <v>2280</v>
          </cell>
          <cell r="H182">
            <v>200</v>
          </cell>
        </row>
        <row r="183">
          <cell r="B183" t="str">
            <v>되메우기(기계50%+인력50%)</v>
          </cell>
          <cell r="C183" t="str">
            <v>구조물공</v>
          </cell>
          <cell r="D183">
            <v>118</v>
          </cell>
          <cell r="E183" t="str">
            <v>M3</v>
          </cell>
          <cell r="F183">
            <v>44</v>
          </cell>
          <cell r="G183">
            <v>1850</v>
          </cell>
          <cell r="H183">
            <v>120</v>
          </cell>
        </row>
        <row r="184">
          <cell r="B184" t="str">
            <v>레미콘타설(철근구조물)</v>
          </cell>
          <cell r="C184" t="str">
            <v>25-210-8</v>
          </cell>
          <cell r="D184">
            <v>31</v>
          </cell>
          <cell r="E184" t="str">
            <v>M3</v>
          </cell>
          <cell r="G184">
            <v>20552</v>
          </cell>
        </row>
        <row r="185">
          <cell r="B185" t="str">
            <v>레미콘타설(철근구조물)</v>
          </cell>
          <cell r="C185" t="str">
            <v>25-240-8</v>
          </cell>
          <cell r="D185">
            <v>15</v>
          </cell>
          <cell r="E185" t="str">
            <v>M3</v>
          </cell>
          <cell r="G185">
            <v>20552</v>
          </cell>
        </row>
        <row r="186">
          <cell r="B186" t="str">
            <v>레미콘타설(무근구조물)</v>
          </cell>
          <cell r="C186" t="str">
            <v>40-180-8</v>
          </cell>
          <cell r="D186">
            <v>10</v>
          </cell>
          <cell r="E186" t="str">
            <v>M3</v>
          </cell>
          <cell r="F186">
            <v>74</v>
          </cell>
          <cell r="G186">
            <v>18619</v>
          </cell>
          <cell r="H186">
            <v>200</v>
          </cell>
        </row>
        <row r="187">
          <cell r="B187" t="str">
            <v>합판거푸집</v>
          </cell>
          <cell r="C187" t="str">
            <v>합판3회</v>
          </cell>
          <cell r="D187">
            <v>71</v>
          </cell>
          <cell r="E187" t="str">
            <v>M2</v>
          </cell>
          <cell r="F187">
            <v>5002</v>
          </cell>
          <cell r="G187">
            <v>12713</v>
          </cell>
          <cell r="H187">
            <v>200</v>
          </cell>
        </row>
        <row r="188">
          <cell r="B188" t="str">
            <v>합판거푸집</v>
          </cell>
          <cell r="C188" t="str">
            <v>합판4회</v>
          </cell>
          <cell r="D188">
            <v>62</v>
          </cell>
          <cell r="E188" t="str">
            <v>M2</v>
          </cell>
          <cell r="F188">
            <v>4351</v>
          </cell>
          <cell r="G188">
            <v>10813</v>
          </cell>
          <cell r="H188">
            <v>200</v>
          </cell>
        </row>
        <row r="189">
          <cell r="B189" t="str">
            <v>합판거푸집</v>
          </cell>
          <cell r="C189" t="str">
            <v>합판6회</v>
          </cell>
          <cell r="D189">
            <v>10</v>
          </cell>
          <cell r="E189" t="str">
            <v>M2</v>
          </cell>
          <cell r="F189">
            <v>3765</v>
          </cell>
          <cell r="G189">
            <v>8651</v>
          </cell>
        </row>
        <row r="190">
          <cell r="B190" t="str">
            <v>흄관부설및접합</v>
          </cell>
          <cell r="C190" t="str">
            <v>D=800M/M기계부설</v>
          </cell>
          <cell r="D190">
            <v>49</v>
          </cell>
          <cell r="E190" t="str">
            <v>M</v>
          </cell>
          <cell r="F190">
            <v>49010</v>
          </cell>
          <cell r="G190">
            <v>47312</v>
          </cell>
          <cell r="H190">
            <v>7635</v>
          </cell>
        </row>
        <row r="191">
          <cell r="B191" t="str">
            <v>흄관접합몰탈</v>
          </cell>
          <cell r="C191">
            <v>4.3055555555555562E-2</v>
          </cell>
          <cell r="D191">
            <v>8</v>
          </cell>
          <cell r="E191" t="str">
            <v>M3</v>
          </cell>
          <cell r="G191">
            <v>30924</v>
          </cell>
        </row>
        <row r="192">
          <cell r="B192" t="str">
            <v>철근가공조립</v>
          </cell>
          <cell r="C192" t="str">
            <v>간단</v>
          </cell>
          <cell r="D192">
            <v>3.0339999999999998</v>
          </cell>
          <cell r="E192" t="str">
            <v>TON</v>
          </cell>
          <cell r="F192">
            <v>8630</v>
          </cell>
          <cell r="G192">
            <v>281547</v>
          </cell>
          <cell r="H192">
            <v>168</v>
          </cell>
        </row>
        <row r="193">
          <cell r="B193" t="str">
            <v>잡석</v>
          </cell>
          <cell r="C193" t="str">
            <v>(인력30%+기계70%)</v>
          </cell>
          <cell r="D193">
            <v>26</v>
          </cell>
          <cell r="E193" t="str">
            <v>M3</v>
          </cell>
          <cell r="F193">
            <v>9000</v>
          </cell>
          <cell r="G193">
            <v>16328</v>
          </cell>
          <cell r="H193">
            <v>168</v>
          </cell>
        </row>
        <row r="194">
          <cell r="B194" t="str">
            <v>라.부체도으로공</v>
          </cell>
          <cell r="C194" t="str">
            <v>(인력30%+기계70%)</v>
          </cell>
          <cell r="D194">
            <v>5276</v>
          </cell>
          <cell r="E194" t="str">
            <v>㎥</v>
          </cell>
          <cell r="F194">
            <v>62</v>
          </cell>
          <cell r="G194">
            <v>1215</v>
          </cell>
          <cell r="H194">
            <v>168</v>
          </cell>
        </row>
        <row r="195">
          <cell r="B195" t="str">
            <v>레미콘타설</v>
          </cell>
          <cell r="C195" t="str">
            <v>40-210-8</v>
          </cell>
          <cell r="D195">
            <v>608</v>
          </cell>
          <cell r="E195" t="str">
            <v>M3</v>
          </cell>
          <cell r="G195">
            <v>18619</v>
          </cell>
        </row>
        <row r="196">
          <cell r="B196" t="str">
            <v>합판거푸집</v>
          </cell>
          <cell r="C196" t="str">
            <v>합판6회</v>
          </cell>
          <cell r="D196">
            <v>337</v>
          </cell>
          <cell r="E196" t="str">
            <v>M2</v>
          </cell>
          <cell r="F196">
            <v>3765</v>
          </cell>
          <cell r="G196">
            <v>8651</v>
          </cell>
        </row>
        <row r="197">
          <cell r="B197" t="str">
            <v>보조기층</v>
          </cell>
          <cell r="C197" t="str">
            <v>2회</v>
          </cell>
          <cell r="D197">
            <v>594</v>
          </cell>
          <cell r="E197" t="str">
            <v>M3</v>
          </cell>
          <cell r="F197">
            <v>10396</v>
          </cell>
          <cell r="G197">
            <v>1360</v>
          </cell>
          <cell r="H197">
            <v>504</v>
          </cell>
        </row>
        <row r="198">
          <cell r="B198" t="str">
            <v>콘크리트보강섬유</v>
          </cell>
          <cell r="C198" t="str">
            <v>19mm,0.9kg/포망사형</v>
          </cell>
          <cell r="D198">
            <v>2971</v>
          </cell>
          <cell r="E198" t="str">
            <v>M2</v>
          </cell>
          <cell r="F198">
            <v>5000</v>
          </cell>
          <cell r="G198">
            <v>1250</v>
          </cell>
        </row>
        <row r="199">
          <cell r="B199" t="str">
            <v>줄눈</v>
          </cell>
          <cell r="C199" t="str">
            <v>합판T=12M/M</v>
          </cell>
          <cell r="D199">
            <v>59</v>
          </cell>
          <cell r="E199" t="str">
            <v>M2</v>
          </cell>
          <cell r="F199">
            <v>1077</v>
          </cell>
          <cell r="G199">
            <v>5660</v>
          </cell>
          <cell r="H199">
            <v>200</v>
          </cell>
        </row>
        <row r="200">
          <cell r="B200" t="str">
            <v>비닐깔기</v>
          </cell>
          <cell r="C200" t="str">
            <v>t=0.2m/m</v>
          </cell>
          <cell r="D200">
            <v>2971</v>
          </cell>
          <cell r="E200" t="str">
            <v>M2</v>
          </cell>
          <cell r="F200">
            <v>135</v>
          </cell>
          <cell r="G200">
            <v>343</v>
          </cell>
        </row>
        <row r="201">
          <cell r="B201" t="str">
            <v>3.부대공</v>
          </cell>
          <cell r="C201" t="str">
            <v>(인력30%+기계70%)</v>
          </cell>
          <cell r="D201">
            <v>5861</v>
          </cell>
          <cell r="E201" t="str">
            <v>㎥</v>
          </cell>
          <cell r="F201">
            <v>62</v>
          </cell>
          <cell r="G201">
            <v>1215</v>
          </cell>
          <cell r="H201">
            <v>168</v>
          </cell>
        </row>
        <row r="202">
          <cell r="B202" t="str">
            <v>현장(240)+실험실(50)</v>
          </cell>
          <cell r="C202" t="str">
            <v>60개월</v>
          </cell>
          <cell r="D202">
            <v>290</v>
          </cell>
          <cell r="E202" t="str">
            <v>M2</v>
          </cell>
          <cell r="F202">
            <v>77808</v>
          </cell>
          <cell r="G202">
            <v>30942</v>
          </cell>
        </row>
        <row r="203">
          <cell r="B203" t="str">
            <v>중기운반</v>
          </cell>
          <cell r="D203">
            <v>1</v>
          </cell>
          <cell r="E203" t="str">
            <v>식</v>
          </cell>
        </row>
        <row r="204">
          <cell r="B204" t="str">
            <v>철근운반</v>
          </cell>
          <cell r="D204">
            <v>263.52999999999997</v>
          </cell>
          <cell r="E204" t="str">
            <v>TON</v>
          </cell>
          <cell r="F204">
            <v>566</v>
          </cell>
          <cell r="G204">
            <v>3636</v>
          </cell>
          <cell r="H204">
            <v>1589</v>
          </cell>
        </row>
        <row r="205">
          <cell r="B205" t="str">
            <v>시멘트운반</v>
          </cell>
          <cell r="D205">
            <v>1567</v>
          </cell>
          <cell r="E205" t="str">
            <v>대</v>
          </cell>
          <cell r="F205">
            <v>35</v>
          </cell>
          <cell r="G205">
            <v>272</v>
          </cell>
          <cell r="H205">
            <v>87</v>
          </cell>
        </row>
        <row r="206">
          <cell r="B206" t="str">
            <v>흄관운반</v>
          </cell>
          <cell r="C206" t="str">
            <v>D=250M/M</v>
          </cell>
          <cell r="D206">
            <v>26</v>
          </cell>
          <cell r="E206" t="str">
            <v>본</v>
          </cell>
          <cell r="F206">
            <v>25000</v>
          </cell>
          <cell r="G206">
            <v>1250</v>
          </cell>
          <cell r="H206">
            <v>2212</v>
          </cell>
        </row>
        <row r="207">
          <cell r="B207" t="str">
            <v>흄관운반</v>
          </cell>
          <cell r="C207" t="str">
            <v>D=600M/M</v>
          </cell>
          <cell r="D207">
            <v>12</v>
          </cell>
          <cell r="E207" t="str">
            <v>본</v>
          </cell>
          <cell r="F207">
            <v>25000</v>
          </cell>
          <cell r="G207">
            <v>1250</v>
          </cell>
          <cell r="H207">
            <v>7375</v>
          </cell>
        </row>
        <row r="208">
          <cell r="B208" t="str">
            <v>흄관운반</v>
          </cell>
          <cell r="C208" t="str">
            <v>D=800M/M</v>
          </cell>
          <cell r="D208">
            <v>90</v>
          </cell>
          <cell r="E208" t="str">
            <v>본</v>
          </cell>
          <cell r="F208">
            <v>967</v>
          </cell>
          <cell r="G208">
            <v>19562</v>
          </cell>
          <cell r="H208">
            <v>14749</v>
          </cell>
        </row>
        <row r="209">
          <cell r="B209" t="str">
            <v>P.H.C하차</v>
          </cell>
          <cell r="C209" t="str">
            <v>φ350M/M</v>
          </cell>
          <cell r="D209">
            <v>225</v>
          </cell>
          <cell r="E209" t="str">
            <v>본</v>
          </cell>
          <cell r="F209">
            <v>967</v>
          </cell>
          <cell r="G209">
            <v>19562</v>
          </cell>
          <cell r="H209">
            <v>5205</v>
          </cell>
        </row>
        <row r="210">
          <cell r="B210" t="str">
            <v>고재(철근)</v>
          </cell>
          <cell r="D210">
            <v>64.620999999999995</v>
          </cell>
          <cell r="E210" t="str">
            <v>TON</v>
          </cell>
          <cell r="F210">
            <v>-100000</v>
          </cell>
          <cell r="G210">
            <v>19562</v>
          </cell>
          <cell r="H210">
            <v>569</v>
          </cell>
        </row>
        <row r="211">
          <cell r="B211" t="str">
            <v>콘크리트깨기</v>
          </cell>
          <cell r="C211" t="str">
            <v>철근</v>
          </cell>
          <cell r="D211">
            <v>952</v>
          </cell>
          <cell r="E211" t="str">
            <v>M3</v>
          </cell>
          <cell r="F211">
            <v>1968</v>
          </cell>
          <cell r="G211">
            <v>6495</v>
          </cell>
          <cell r="H211">
            <v>8421</v>
          </cell>
        </row>
        <row r="212">
          <cell r="B212" t="str">
            <v>콘크리트깨기</v>
          </cell>
          <cell r="C212" t="str">
            <v>무근</v>
          </cell>
          <cell r="D212">
            <v>10</v>
          </cell>
          <cell r="E212" t="str">
            <v>M3</v>
          </cell>
          <cell r="F212">
            <v>1100</v>
          </cell>
          <cell r="G212">
            <v>3632</v>
          </cell>
          <cell r="H212">
            <v>4708</v>
          </cell>
        </row>
        <row r="213">
          <cell r="B213" t="str">
            <v>폐기물상차</v>
          </cell>
          <cell r="C213" t="str">
            <v>폐콘크리트</v>
          </cell>
          <cell r="D213">
            <v>962</v>
          </cell>
          <cell r="E213" t="str">
            <v>M3</v>
          </cell>
          <cell r="F213">
            <v>392067</v>
          </cell>
          <cell r="G213">
            <v>14035</v>
          </cell>
          <cell r="H213">
            <v>14740</v>
          </cell>
        </row>
        <row r="214">
          <cell r="B214" t="str">
            <v>자동세륜기설치</v>
          </cell>
          <cell r="C214" t="str">
            <v>GREATING</v>
          </cell>
          <cell r="D214">
            <v>2</v>
          </cell>
          <cell r="E214" t="str">
            <v>개소</v>
          </cell>
          <cell r="F214">
            <v>3307285</v>
          </cell>
          <cell r="G214">
            <v>2498453</v>
          </cell>
          <cell r="H214">
            <v>43618760</v>
          </cell>
        </row>
        <row r="215">
          <cell r="B215" t="str">
            <v>시험비</v>
          </cell>
          <cell r="C215" t="str">
            <v>PVC(Φ150MM)</v>
          </cell>
          <cell r="D215">
            <v>1</v>
          </cell>
          <cell r="E215" t="str">
            <v>식</v>
          </cell>
          <cell r="F215">
            <v>7070</v>
          </cell>
          <cell r="G215">
            <v>707</v>
          </cell>
        </row>
        <row r="216">
          <cell r="B216" t="str">
            <v>감독차량비</v>
          </cell>
          <cell r="D216">
            <v>60</v>
          </cell>
          <cell r="E216" t="str">
            <v>개월</v>
          </cell>
          <cell r="H216">
            <v>723963</v>
          </cell>
        </row>
        <row r="217">
          <cell r="B217" t="str">
            <v>공사용가도</v>
          </cell>
          <cell r="D217">
            <v>1</v>
          </cell>
          <cell r="E217" t="str">
            <v>식</v>
          </cell>
        </row>
        <row r="218">
          <cell r="B218" t="str">
            <v>운반로개설</v>
          </cell>
          <cell r="D218">
            <v>1</v>
          </cell>
          <cell r="E218" t="str">
            <v>식</v>
          </cell>
        </row>
        <row r="219">
          <cell r="B219" t="str">
            <v>4.주자재비</v>
          </cell>
        </row>
        <row r="220">
          <cell r="B220" t="str">
            <v>시멘트</v>
          </cell>
          <cell r="D220">
            <v>1567</v>
          </cell>
          <cell r="E220" t="str">
            <v>대</v>
          </cell>
          <cell r="F220">
            <v>2700</v>
          </cell>
        </row>
        <row r="221">
          <cell r="B221" t="str">
            <v>레미콘</v>
          </cell>
          <cell r="C221" t="str">
            <v>25-240-8</v>
          </cell>
          <cell r="D221">
            <v>1780</v>
          </cell>
          <cell r="E221" t="str">
            <v>M3</v>
          </cell>
          <cell r="F221">
            <v>47110</v>
          </cell>
        </row>
        <row r="222">
          <cell r="B222" t="str">
            <v>레미콘</v>
          </cell>
          <cell r="C222" t="str">
            <v>25-210-8</v>
          </cell>
          <cell r="D222">
            <v>1804</v>
          </cell>
          <cell r="E222" t="str">
            <v>M3</v>
          </cell>
          <cell r="F222">
            <v>45180</v>
          </cell>
        </row>
        <row r="223">
          <cell r="B223" t="str">
            <v>레미콘</v>
          </cell>
          <cell r="C223" t="str">
            <v>40-210-8</v>
          </cell>
          <cell r="D223">
            <v>1630</v>
          </cell>
          <cell r="E223" t="str">
            <v>M3</v>
          </cell>
          <cell r="F223">
            <v>45350</v>
          </cell>
        </row>
        <row r="224">
          <cell r="B224" t="str">
            <v>레미콘</v>
          </cell>
          <cell r="C224" t="str">
            <v>40-180-8</v>
          </cell>
          <cell r="D224">
            <v>363</v>
          </cell>
          <cell r="E224" t="str">
            <v>M3</v>
          </cell>
          <cell r="F224">
            <v>42370</v>
          </cell>
        </row>
        <row r="225">
          <cell r="B225" t="str">
            <v>이형철근</v>
          </cell>
          <cell r="C225" t="str">
            <v>SD.30A.D16-D32</v>
          </cell>
          <cell r="D225">
            <v>141.423</v>
          </cell>
          <cell r="E225" t="str">
            <v>TON</v>
          </cell>
          <cell r="F225">
            <v>290000</v>
          </cell>
          <cell r="G225">
            <v>652</v>
          </cell>
        </row>
        <row r="226">
          <cell r="B226" t="str">
            <v>이형철근</v>
          </cell>
          <cell r="C226" t="str">
            <v>SD.30A.D13</v>
          </cell>
          <cell r="D226">
            <v>121.89100000000001</v>
          </cell>
          <cell r="E226" t="str">
            <v>TON</v>
          </cell>
          <cell r="F226">
            <v>295000</v>
          </cell>
          <cell r="G226">
            <v>652</v>
          </cell>
        </row>
        <row r="227">
          <cell r="B227" t="str">
            <v>돌망태몸통</v>
          </cell>
          <cell r="C227" t="str">
            <v>#8,45x95cm</v>
          </cell>
          <cell r="D227">
            <v>5935</v>
          </cell>
          <cell r="E227" t="str">
            <v>M</v>
          </cell>
          <cell r="F227">
            <v>3710</v>
          </cell>
          <cell r="G227">
            <v>250</v>
          </cell>
          <cell r="H227">
            <v>319</v>
          </cell>
        </row>
        <row r="228">
          <cell r="B228" t="str">
            <v>돌망태뚜껑</v>
          </cell>
          <cell r="C228" t="str">
            <v>#8,45x95cm</v>
          </cell>
          <cell r="D228">
            <v>2398</v>
          </cell>
          <cell r="E228" t="str">
            <v>EA</v>
          </cell>
          <cell r="F228">
            <v>1340</v>
          </cell>
        </row>
        <row r="229">
          <cell r="B229" t="str">
            <v>FRP자동문비</v>
          </cell>
          <cell r="C229" t="str">
            <v>1.5x1.5</v>
          </cell>
          <cell r="D229">
            <v>2</v>
          </cell>
          <cell r="E229" t="str">
            <v>조</v>
          </cell>
          <cell r="F229">
            <v>2850000</v>
          </cell>
        </row>
        <row r="230">
          <cell r="B230" t="str">
            <v>프렌지형자동문비</v>
          </cell>
          <cell r="C230" t="str">
            <v>φ800M/M</v>
          </cell>
          <cell r="D230">
            <v>1</v>
          </cell>
          <cell r="E230" t="str">
            <v>조</v>
          </cell>
          <cell r="F230">
            <v>2475000</v>
          </cell>
        </row>
        <row r="231">
          <cell r="B231" t="str">
            <v>프렌지형자동문비</v>
          </cell>
          <cell r="C231" t="str">
            <v>φ250M/M</v>
          </cell>
          <cell r="D231">
            <v>9</v>
          </cell>
          <cell r="E231" t="str">
            <v>조</v>
          </cell>
          <cell r="F231">
            <v>697000</v>
          </cell>
        </row>
        <row r="232">
          <cell r="B232" t="str">
            <v>2)아스팔트콘크리트포장</v>
          </cell>
        </row>
        <row r="233">
          <cell r="B233" t="str">
            <v>청남제상류개수공사설계예산서</v>
          </cell>
        </row>
        <row r="234">
          <cell r="B234" t="str">
            <v>1.도급예정액</v>
          </cell>
          <cell r="C234" t="str">
            <v>일반화물(10.5TON)</v>
          </cell>
          <cell r="D234">
            <v>27</v>
          </cell>
          <cell r="E234" t="str">
            <v>TON</v>
          </cell>
          <cell r="H234">
            <v>8354</v>
          </cell>
        </row>
        <row r="235">
          <cell r="B235" t="str">
            <v>(1)순공사비</v>
          </cell>
        </row>
        <row r="236">
          <cell r="B236" t="str">
            <v>가)직접공사비</v>
          </cell>
        </row>
        <row r="237">
          <cell r="B237" t="str">
            <v>1)축제공</v>
          </cell>
        </row>
        <row r="238">
          <cell r="B238" t="str">
            <v>2)호안공</v>
          </cell>
        </row>
        <row r="239">
          <cell r="B239" t="str">
            <v>3)구조물공</v>
          </cell>
          <cell r="C239" t="str">
            <v>(인력30%+기계70%)</v>
          </cell>
          <cell r="D239">
            <v>3673</v>
          </cell>
          <cell r="E239" t="str">
            <v>㎥</v>
          </cell>
          <cell r="F239">
            <v>74</v>
          </cell>
          <cell r="G239">
            <v>2280</v>
          </cell>
          <cell r="H239">
            <v>200</v>
          </cell>
        </row>
        <row r="240">
          <cell r="B240" t="str">
            <v>4)부체도으로공</v>
          </cell>
        </row>
        <row r="241">
          <cell r="B241" t="str">
            <v>5)부대공</v>
          </cell>
        </row>
        <row r="242">
          <cell r="B242" t="str">
            <v>6)사급자재대</v>
          </cell>
        </row>
        <row r="243">
          <cell r="B243" t="str">
            <v>나)간접노무비</v>
          </cell>
        </row>
        <row r="244">
          <cell r="B244" t="str">
            <v>다)산재보험료</v>
          </cell>
        </row>
        <row r="245">
          <cell r="B245" t="str">
            <v>라)안전관리비</v>
          </cell>
        </row>
        <row r="246">
          <cell r="B246" t="str">
            <v>마)기타경비</v>
          </cell>
          <cell r="C246" t="str">
            <v>4경간</v>
          </cell>
        </row>
        <row r="247">
          <cell r="B247" t="str">
            <v>바)고용보험료</v>
          </cell>
          <cell r="C247" t="str">
            <v>100.16*7.5M</v>
          </cell>
        </row>
        <row r="248">
          <cell r="B248" t="str">
            <v>(2)일반관리비</v>
          </cell>
          <cell r="C248" t="str">
            <v>L=45.0M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서구조조정"/>
      <sheetName val="원가계산서"/>
      <sheetName val="공사비내역서"/>
      <sheetName val="내역서표지1"/>
      <sheetName val="내역서표지2"/>
      <sheetName val="설계변경원가계산서"/>
      <sheetName val="설계변경내역서"/>
      <sheetName val="설계변경내역서표지1"/>
      <sheetName val="설계변경내역서표지2"/>
      <sheetName val="기성원가계산서"/>
      <sheetName val="기성세부내역서"/>
      <sheetName val="기성부분내역서"/>
      <sheetName val="기성내역서표지1"/>
      <sheetName val="기성내역서표지2"/>
      <sheetName val="단가 및 재료비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HMEN"/>
      <sheetName val="#REF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3.하중산정4.지지력"/>
      <sheetName val="원가계산서구조조정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량 집계표"/>
      <sheetName val="철근 집계표"/>
      <sheetName val="암거 제원표"/>
      <sheetName val="수량산출서"/>
      <sheetName val="날개벽"/>
      <sheetName val="갑지"/>
    </sheetNames>
    <sheetDataSet>
      <sheetData sheetId="0"/>
      <sheetData sheetId="1"/>
      <sheetData sheetId="2"/>
      <sheetData sheetId="3" refreshError="1">
        <row r="9">
          <cell r="S9">
            <v>0.5</v>
          </cell>
        </row>
        <row r="10">
          <cell r="S10">
            <v>4.3499999999999996</v>
          </cell>
        </row>
      </sheetData>
      <sheetData sheetId="4"/>
      <sheetData sheetId="5"/>
      <sheetData sheetId="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장비부표총괄표"/>
      <sheetName val="일반부표총괄"/>
      <sheetName val="별 표"/>
      <sheetName val="별표총괄"/>
      <sheetName val="품셈TABLE"/>
      <sheetName val="품 셈"/>
      <sheetName val="부표"/>
      <sheetName val="Sheet2"/>
      <sheetName val="부표 TABLE"/>
      <sheetName val="Sheet3"/>
      <sheetName val="Sheet4"/>
      <sheetName val="Sheet5"/>
      <sheetName val="Sheet6"/>
      <sheetName val="요율"/>
    </sheetNames>
    <sheetDataSet>
      <sheetData sheetId="0"/>
      <sheetData sheetId="1"/>
      <sheetData sheetId="2"/>
      <sheetData sheetId="3"/>
      <sheetData sheetId="4">
        <row r="2">
          <cell r="C2" t="str">
            <v>철골공</v>
          </cell>
        </row>
        <row r="3">
          <cell r="C3" t="str">
            <v>콘크리트공</v>
          </cell>
        </row>
        <row r="4">
          <cell r="C4" t="str">
            <v>용 접 공</v>
          </cell>
        </row>
        <row r="5">
          <cell r="C5" t="str">
            <v>보통인부</v>
          </cell>
        </row>
        <row r="6">
          <cell r="C6" t="str">
            <v>특별인부</v>
          </cell>
        </row>
        <row r="7">
          <cell r="C7" t="str">
            <v>형틀목공</v>
          </cell>
        </row>
        <row r="8">
          <cell r="C8" t="str">
            <v>철근공</v>
          </cell>
        </row>
        <row r="9">
          <cell r="C9" t="str">
            <v>철    공</v>
          </cell>
        </row>
        <row r="10">
          <cell r="C10" t="str">
            <v>강판구멍뚫기</v>
          </cell>
        </row>
        <row r="11">
          <cell r="C11" t="str">
            <v>조   수</v>
          </cell>
        </row>
        <row r="12">
          <cell r="C12" t="str">
            <v>풀기</v>
          </cell>
        </row>
        <row r="13">
          <cell r="C13" t="str">
            <v>보 링 공</v>
          </cell>
        </row>
        <row r="14">
          <cell r="C14" t="str">
            <v>비  트</v>
          </cell>
        </row>
        <row r="15">
          <cell r="C15" t="str">
            <v>TRACK CRANE</v>
          </cell>
        </row>
        <row r="16">
          <cell r="C16" t="str">
            <v>TRACK CRANE(인)</v>
          </cell>
        </row>
        <row r="17">
          <cell r="C17" t="str">
            <v>TRACK CRANE(경비)</v>
          </cell>
        </row>
        <row r="18">
          <cell r="C18" t="str">
            <v>VIBRO HAMMER</v>
          </cell>
        </row>
        <row r="19">
          <cell r="C19" t="str">
            <v>TRUCK CRANE</v>
          </cell>
        </row>
        <row r="20">
          <cell r="C20" t="str">
            <v>TRUCK CRANE(인)</v>
          </cell>
        </row>
        <row r="21">
          <cell r="C21" t="str">
            <v>TRUCK CRANE(경)</v>
          </cell>
        </row>
        <row r="22">
          <cell r="C22" t="str">
            <v>수작업반장</v>
          </cell>
        </row>
        <row r="23">
          <cell r="C23" t="str">
            <v>비 계 공</v>
          </cell>
        </row>
        <row r="24">
          <cell r="C24" t="str">
            <v>대 장 공</v>
          </cell>
        </row>
        <row r="25">
          <cell r="C25" t="str">
            <v>판 재(100×150×1,700m/m)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</row>
        <row r="34">
          <cell r="C34" t="str">
            <v>전    공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"/>
      <sheetName val="중기"/>
      <sheetName val="시간"/>
      <sheetName val="목록"/>
      <sheetName val="산근"/>
      <sheetName val="참조"/>
    </sheetNames>
    <sheetDataSet>
      <sheetData sheetId="0"/>
      <sheetData sheetId="1">
        <row r="5">
          <cell r="D5" t="str">
            <v>불도저(무한궤도)19Ton</v>
          </cell>
          <cell r="E5">
            <v>59495</v>
          </cell>
          <cell r="F5">
            <v>18978</v>
          </cell>
          <cell r="G5">
            <v>17228</v>
          </cell>
          <cell r="H5">
            <v>23289</v>
          </cell>
        </row>
        <row r="8">
          <cell r="D8" t="str">
            <v>유압식리퍼19Ton</v>
          </cell>
          <cell r="E8">
            <v>1190</v>
          </cell>
          <cell r="F8">
            <v>0</v>
          </cell>
          <cell r="G8">
            <v>0</v>
          </cell>
          <cell r="H8">
            <v>1190</v>
          </cell>
        </row>
        <row r="11">
          <cell r="D11" t="str">
            <v>굴삭기(유압식백호)0.2m3</v>
          </cell>
          <cell r="E11">
            <v>29035</v>
          </cell>
          <cell r="F11">
            <v>18978</v>
          </cell>
          <cell r="G11">
            <v>2707</v>
          </cell>
          <cell r="H11">
            <v>7350</v>
          </cell>
        </row>
        <row r="14">
          <cell r="D14" t="str">
            <v>굴삭기(유압식백호)0.4m3</v>
          </cell>
          <cell r="E14">
            <v>36328</v>
          </cell>
          <cell r="F14">
            <v>18978</v>
          </cell>
          <cell r="G14">
            <v>6412</v>
          </cell>
          <cell r="H14">
            <v>10938</v>
          </cell>
        </row>
        <row r="17">
          <cell r="D17" t="str">
            <v>굴삭기(유압식백호)0.7m3</v>
          </cell>
          <cell r="E17">
            <v>43113</v>
          </cell>
          <cell r="F17">
            <v>18978</v>
          </cell>
          <cell r="G17">
            <v>7481</v>
          </cell>
          <cell r="H17">
            <v>16654</v>
          </cell>
        </row>
        <row r="20">
          <cell r="D20" t="str">
            <v>굴삭기(유압식백호)1.0m3</v>
          </cell>
          <cell r="E20">
            <v>51995</v>
          </cell>
          <cell r="F20">
            <v>18978</v>
          </cell>
          <cell r="G20">
            <v>12611</v>
          </cell>
          <cell r="H20">
            <v>20406</v>
          </cell>
        </row>
        <row r="23">
          <cell r="D23" t="str">
            <v>대형브레이커0.7m3</v>
          </cell>
          <cell r="E23">
            <v>9141</v>
          </cell>
          <cell r="F23">
            <v>0</v>
          </cell>
          <cell r="G23">
            <v>0</v>
          </cell>
          <cell r="H23">
            <v>9141</v>
          </cell>
        </row>
        <row r="26">
          <cell r="D26" t="str">
            <v>대형브레이커치즐0.7m3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9">
          <cell r="D29" t="str">
            <v>로더(무한궤도)1.72m3</v>
          </cell>
          <cell r="E29">
            <v>56101</v>
          </cell>
          <cell r="F29">
            <v>18978</v>
          </cell>
          <cell r="G29">
            <v>13851</v>
          </cell>
          <cell r="H29">
            <v>23272</v>
          </cell>
        </row>
        <row r="32">
          <cell r="D32" t="str">
            <v>로더(타이어)1.72m3</v>
          </cell>
          <cell r="E32">
            <v>46294</v>
          </cell>
          <cell r="F32">
            <v>18978</v>
          </cell>
          <cell r="G32">
            <v>11931</v>
          </cell>
          <cell r="H32">
            <v>15385</v>
          </cell>
        </row>
        <row r="35">
          <cell r="D35" t="str">
            <v>모터그레이더3.6m</v>
          </cell>
          <cell r="E35">
            <v>52925</v>
          </cell>
          <cell r="F35">
            <v>18978</v>
          </cell>
          <cell r="G35">
            <v>14571</v>
          </cell>
          <cell r="H35">
            <v>19376</v>
          </cell>
        </row>
        <row r="38">
          <cell r="D38" t="str">
            <v>덤프트럭15.0Ton</v>
          </cell>
          <cell r="E38">
            <v>42725</v>
          </cell>
          <cell r="F38">
            <v>11666</v>
          </cell>
          <cell r="G38">
            <v>17318</v>
          </cell>
          <cell r="H38">
            <v>13741</v>
          </cell>
        </row>
        <row r="41">
          <cell r="D41" t="str">
            <v>매캐덤롤라(자주식)8-10Ton</v>
          </cell>
          <cell r="E41">
            <v>28908</v>
          </cell>
          <cell r="F41">
            <v>14499</v>
          </cell>
          <cell r="G41">
            <v>5745</v>
          </cell>
          <cell r="H41">
            <v>8664</v>
          </cell>
        </row>
        <row r="44">
          <cell r="D44" t="str">
            <v>텐덤롤라(자주식)5-8Ton</v>
          </cell>
          <cell r="E44">
            <v>25619</v>
          </cell>
          <cell r="F44">
            <v>14499</v>
          </cell>
          <cell r="G44">
            <v>3762</v>
          </cell>
          <cell r="H44">
            <v>7358</v>
          </cell>
        </row>
        <row r="47">
          <cell r="D47" t="str">
            <v>텐덤롤라(자주식)8-10Ton</v>
          </cell>
          <cell r="E47">
            <v>28505</v>
          </cell>
          <cell r="F47">
            <v>14499</v>
          </cell>
          <cell r="G47">
            <v>5130</v>
          </cell>
          <cell r="H47">
            <v>8876</v>
          </cell>
        </row>
        <row r="50">
          <cell r="D50" t="str">
            <v>텐덤롤라(자주식)10-14Ton</v>
          </cell>
          <cell r="E50">
            <v>31028</v>
          </cell>
          <cell r="F50">
            <v>14499</v>
          </cell>
          <cell r="G50">
            <v>6292</v>
          </cell>
          <cell r="H50">
            <v>10237</v>
          </cell>
        </row>
        <row r="53">
          <cell r="D53" t="str">
            <v>진동롤라(자주식)4.4Ton</v>
          </cell>
          <cell r="E53">
            <v>18691</v>
          </cell>
          <cell r="F53">
            <v>11666</v>
          </cell>
          <cell r="G53">
            <v>1778</v>
          </cell>
          <cell r="H53">
            <v>5247</v>
          </cell>
        </row>
        <row r="56">
          <cell r="D56" t="str">
            <v>진동롤라(자주식)10.0Ton</v>
          </cell>
          <cell r="E56">
            <v>50442</v>
          </cell>
          <cell r="F56">
            <v>14499</v>
          </cell>
          <cell r="G56">
            <v>9670</v>
          </cell>
          <cell r="H56">
            <v>26273</v>
          </cell>
        </row>
        <row r="59">
          <cell r="D59" t="str">
            <v>타이어롤러(자주식)5-8Ton</v>
          </cell>
          <cell r="E59">
            <v>28271</v>
          </cell>
          <cell r="F59">
            <v>14499</v>
          </cell>
          <cell r="G59">
            <v>4924</v>
          </cell>
          <cell r="H59">
            <v>8848</v>
          </cell>
        </row>
        <row r="62">
          <cell r="D62" t="str">
            <v>타이어롤러(자주식)8-15Ton</v>
          </cell>
          <cell r="E62">
            <v>36346</v>
          </cell>
          <cell r="F62">
            <v>14499</v>
          </cell>
          <cell r="G62">
            <v>8002</v>
          </cell>
          <cell r="H62">
            <v>13845</v>
          </cell>
        </row>
        <row r="65">
          <cell r="D65" t="str">
            <v>램머80kg</v>
          </cell>
          <cell r="E65">
            <v>11054</v>
          </cell>
          <cell r="F65">
            <v>9791</v>
          </cell>
          <cell r="G65">
            <v>877</v>
          </cell>
          <cell r="H65">
            <v>386</v>
          </cell>
        </row>
        <row r="68">
          <cell r="D68" t="str">
            <v>플레이트콤펙터1.5Ton</v>
          </cell>
          <cell r="E68">
            <v>11749</v>
          </cell>
          <cell r="F68">
            <v>9791</v>
          </cell>
          <cell r="G68">
            <v>1368</v>
          </cell>
          <cell r="H68">
            <v>590</v>
          </cell>
        </row>
        <row r="71">
          <cell r="D71" t="str">
            <v>크레인(무한궤도)10Ton</v>
          </cell>
          <cell r="E71">
            <v>41773</v>
          </cell>
          <cell r="F71">
            <v>23457</v>
          </cell>
          <cell r="G71">
            <v>4856</v>
          </cell>
          <cell r="H71">
            <v>13460</v>
          </cell>
        </row>
        <row r="74">
          <cell r="D74" t="str">
            <v>크레인(무한궤도)30Ton</v>
          </cell>
          <cell r="E74">
            <v>70723</v>
          </cell>
          <cell r="F74">
            <v>23457</v>
          </cell>
          <cell r="G74">
            <v>8892</v>
          </cell>
          <cell r="H74">
            <v>38374</v>
          </cell>
        </row>
        <row r="77">
          <cell r="D77" t="str">
            <v>크레인(트럭)10Ton</v>
          </cell>
          <cell r="E77">
            <v>48442</v>
          </cell>
          <cell r="F77">
            <v>23457</v>
          </cell>
          <cell r="G77">
            <v>3775</v>
          </cell>
          <cell r="H77">
            <v>21210</v>
          </cell>
        </row>
        <row r="80">
          <cell r="D80" t="str">
            <v>크레인(트럭)15Ton</v>
          </cell>
          <cell r="E80">
            <v>59407</v>
          </cell>
          <cell r="F80">
            <v>23457</v>
          </cell>
          <cell r="G80">
            <v>4640</v>
          </cell>
          <cell r="H80">
            <v>31310</v>
          </cell>
        </row>
        <row r="83">
          <cell r="D83" t="str">
            <v>크레인(트럭)20Ton</v>
          </cell>
          <cell r="E83">
            <v>68952</v>
          </cell>
          <cell r="F83">
            <v>23457</v>
          </cell>
          <cell r="G83">
            <v>5348</v>
          </cell>
          <cell r="H83">
            <v>40147</v>
          </cell>
        </row>
        <row r="86">
          <cell r="D86" t="str">
            <v>크레인(트럭)30Ton</v>
          </cell>
          <cell r="E86">
            <v>72227</v>
          </cell>
          <cell r="F86">
            <v>23457</v>
          </cell>
          <cell r="G86">
            <v>7630</v>
          </cell>
          <cell r="H86">
            <v>41140</v>
          </cell>
        </row>
        <row r="89">
          <cell r="D89" t="str">
            <v>크레인(트럭)50Ton</v>
          </cell>
          <cell r="E89">
            <v>94429</v>
          </cell>
          <cell r="F89">
            <v>23457</v>
          </cell>
          <cell r="G89">
            <v>11132</v>
          </cell>
          <cell r="H89">
            <v>59840</v>
          </cell>
        </row>
        <row r="92">
          <cell r="D92" t="str">
            <v>리프트트럭5.0Ton</v>
          </cell>
          <cell r="E92">
            <v>22069</v>
          </cell>
          <cell r="F92">
            <v>11666</v>
          </cell>
          <cell r="G92">
            <v>5540</v>
          </cell>
          <cell r="H92">
            <v>4863</v>
          </cell>
        </row>
        <row r="95">
          <cell r="D95" t="str">
            <v>트럭트랙터및트레일러20Ton</v>
          </cell>
          <cell r="E95">
            <v>44779</v>
          </cell>
          <cell r="F95">
            <v>11666</v>
          </cell>
          <cell r="G95">
            <v>16361</v>
          </cell>
          <cell r="H95">
            <v>16752</v>
          </cell>
        </row>
        <row r="98">
          <cell r="D98" t="str">
            <v>트럭트랙터및트레일러30Ton</v>
          </cell>
          <cell r="E98">
            <v>51308</v>
          </cell>
          <cell r="F98">
            <v>11666</v>
          </cell>
          <cell r="G98">
            <v>17069</v>
          </cell>
          <cell r="H98">
            <v>22573</v>
          </cell>
        </row>
        <row r="101">
          <cell r="D101" t="str">
            <v>아스팔트페이버3m</v>
          </cell>
          <cell r="E101">
            <v>50547</v>
          </cell>
          <cell r="F101">
            <v>18978</v>
          </cell>
          <cell r="G101">
            <v>5472</v>
          </cell>
          <cell r="H101">
            <v>26097</v>
          </cell>
        </row>
        <row r="104">
          <cell r="D104" t="str">
            <v>아스팔트디스트리뷰터3800ℓ</v>
          </cell>
          <cell r="E104">
            <v>31333</v>
          </cell>
          <cell r="F104">
            <v>11666</v>
          </cell>
          <cell r="G104">
            <v>8755</v>
          </cell>
          <cell r="H104">
            <v>10912</v>
          </cell>
        </row>
        <row r="107">
          <cell r="D107" t="str">
            <v>아스팔트스프레이어300ℓ</v>
          </cell>
          <cell r="E107">
            <v>13237</v>
          </cell>
          <cell r="F107">
            <v>11666</v>
          </cell>
          <cell r="G107">
            <v>966</v>
          </cell>
          <cell r="H107">
            <v>605</v>
          </cell>
        </row>
        <row r="110">
          <cell r="D110" t="str">
            <v>콘크리트캇터320-400mm</v>
          </cell>
          <cell r="E110">
            <v>18679</v>
          </cell>
          <cell r="F110">
            <v>9791</v>
          </cell>
          <cell r="G110">
            <v>7660</v>
          </cell>
          <cell r="H110">
            <v>1228</v>
          </cell>
        </row>
        <row r="113">
          <cell r="D113" t="str">
            <v>콘크리트펌프차80m3/hr</v>
          </cell>
          <cell r="E113">
            <v>122773</v>
          </cell>
          <cell r="F113">
            <v>11666</v>
          </cell>
          <cell r="G113">
            <v>14261</v>
          </cell>
          <cell r="H113">
            <v>96846</v>
          </cell>
        </row>
        <row r="116">
          <cell r="D116" t="str">
            <v>콘크리트진동기(엔진식)3.5HP</v>
          </cell>
          <cell r="E116">
            <v>1386</v>
          </cell>
          <cell r="F116">
            <v>0</v>
          </cell>
          <cell r="G116">
            <v>1254</v>
          </cell>
          <cell r="H116">
            <v>132</v>
          </cell>
        </row>
        <row r="119">
          <cell r="D119" t="str">
            <v>공기압축기(이동식)3.5m3/min</v>
          </cell>
          <cell r="E119">
            <v>17966</v>
          </cell>
          <cell r="F119">
            <v>11666</v>
          </cell>
          <cell r="G119">
            <v>4172</v>
          </cell>
          <cell r="H119">
            <v>2128</v>
          </cell>
        </row>
        <row r="122">
          <cell r="D122" t="str">
            <v>착암기2.7m3/min</v>
          </cell>
          <cell r="E122">
            <v>704</v>
          </cell>
          <cell r="F122">
            <v>0</v>
          </cell>
          <cell r="G122">
            <v>0</v>
          </cell>
          <cell r="H122">
            <v>704</v>
          </cell>
        </row>
        <row r="125">
          <cell r="D125" t="str">
            <v>진동파일해머30Kw</v>
          </cell>
          <cell r="E125">
            <v>19024</v>
          </cell>
          <cell r="F125">
            <v>0</v>
          </cell>
          <cell r="G125">
            <v>0</v>
          </cell>
          <cell r="H125">
            <v>19024</v>
          </cell>
        </row>
        <row r="128">
          <cell r="D128" t="str">
            <v>하수관천공기수동식</v>
          </cell>
          <cell r="E128">
            <v>242</v>
          </cell>
          <cell r="F128">
            <v>0</v>
          </cell>
          <cell r="G128">
            <v>0</v>
          </cell>
          <cell r="H128">
            <v>242</v>
          </cell>
        </row>
        <row r="131">
          <cell r="D131" t="str">
            <v>자동세륜기2200x5150x1000</v>
          </cell>
          <cell r="E131">
            <v>16083</v>
          </cell>
          <cell r="F131">
            <v>0</v>
          </cell>
          <cell r="G131">
            <v>0</v>
          </cell>
          <cell r="H131">
            <v>16083</v>
          </cell>
        </row>
        <row r="134">
          <cell r="D134" t="str">
            <v>물탱크5,500ℓ</v>
          </cell>
          <cell r="E134">
            <v>28880</v>
          </cell>
          <cell r="F134">
            <v>11458</v>
          </cell>
          <cell r="G134">
            <v>7732</v>
          </cell>
          <cell r="H134">
            <v>9690</v>
          </cell>
        </row>
        <row r="137">
          <cell r="D137" t="str">
            <v>라인마커10km/hr</v>
          </cell>
          <cell r="E137">
            <v>28835</v>
          </cell>
          <cell r="F137">
            <v>9791</v>
          </cell>
          <cell r="G137">
            <v>13645</v>
          </cell>
          <cell r="H137">
            <v>5399</v>
          </cell>
        </row>
        <row r="140">
          <cell r="D140" t="str">
            <v>발전기50kw</v>
          </cell>
          <cell r="E140">
            <v>23497</v>
          </cell>
          <cell r="F140">
            <v>9791</v>
          </cell>
          <cell r="G140">
            <v>9028</v>
          </cell>
          <cell r="H140">
            <v>4678</v>
          </cell>
        </row>
        <row r="143">
          <cell r="D143" t="str">
            <v>발전기100kw</v>
          </cell>
          <cell r="E143">
            <v>33500</v>
          </cell>
          <cell r="F143">
            <v>9791</v>
          </cell>
          <cell r="G143">
            <v>18057</v>
          </cell>
          <cell r="H143">
            <v>5652</v>
          </cell>
        </row>
        <row r="146">
          <cell r="D146" t="str">
            <v>발전기125kw</v>
          </cell>
          <cell r="E146">
            <v>37004</v>
          </cell>
          <cell r="F146">
            <v>9791</v>
          </cell>
          <cell r="G146">
            <v>20178</v>
          </cell>
          <cell r="H146">
            <v>7035</v>
          </cell>
        </row>
        <row r="149">
          <cell r="D149" t="str">
            <v>발전기150kw</v>
          </cell>
          <cell r="E149">
            <v>40883</v>
          </cell>
          <cell r="F149">
            <v>9791</v>
          </cell>
          <cell r="G149">
            <v>23871</v>
          </cell>
          <cell r="H149">
            <v>7221</v>
          </cell>
        </row>
        <row r="152">
          <cell r="D152" t="str">
            <v>발전기200kw</v>
          </cell>
          <cell r="E152">
            <v>51068</v>
          </cell>
          <cell r="F152">
            <v>9791</v>
          </cell>
          <cell r="G152">
            <v>31806</v>
          </cell>
          <cell r="H152">
            <v>9471</v>
          </cell>
        </row>
        <row r="155">
          <cell r="D155" t="str">
            <v>용접기(교류)200Amp</v>
          </cell>
          <cell r="E155">
            <v>71</v>
          </cell>
          <cell r="F155">
            <v>0</v>
          </cell>
          <cell r="G155">
            <v>71</v>
          </cell>
          <cell r="H155">
            <v>0</v>
          </cell>
        </row>
        <row r="158">
          <cell r="D158" t="str">
            <v>용접기(교류)300Amp</v>
          </cell>
          <cell r="E158">
            <v>93</v>
          </cell>
          <cell r="F158">
            <v>0</v>
          </cell>
          <cell r="G158">
            <v>93</v>
          </cell>
          <cell r="H158">
            <v>0</v>
          </cell>
        </row>
        <row r="161">
          <cell r="D161" t="str">
            <v>주철관절단기2-6</v>
          </cell>
          <cell r="E161">
            <v>225</v>
          </cell>
          <cell r="F161">
            <v>0</v>
          </cell>
          <cell r="G161">
            <v>0</v>
          </cell>
          <cell r="H161">
            <v>225</v>
          </cell>
        </row>
        <row r="164">
          <cell r="D164" t="str">
            <v>건설용펌프50mm</v>
          </cell>
          <cell r="E164">
            <v>54</v>
          </cell>
          <cell r="F164">
            <v>0</v>
          </cell>
          <cell r="G164">
            <v>0</v>
          </cell>
          <cell r="H164">
            <v>54</v>
          </cell>
        </row>
        <row r="167">
          <cell r="D167" t="str">
            <v>에어호스25mm</v>
          </cell>
          <cell r="E167">
            <v>38</v>
          </cell>
          <cell r="F167">
            <v>0</v>
          </cell>
          <cell r="G167">
            <v>0</v>
          </cell>
          <cell r="H167">
            <v>38</v>
          </cell>
        </row>
        <row r="170">
          <cell r="D170" t="str">
            <v>바이브레이터봉상</v>
          </cell>
          <cell r="E170">
            <v>35</v>
          </cell>
          <cell r="F170">
            <v>0</v>
          </cell>
          <cell r="G170">
            <v>0</v>
          </cell>
          <cell r="H170">
            <v>35</v>
          </cell>
        </row>
        <row r="173">
          <cell r="D173" t="str">
            <v>CCTV카메라</v>
          </cell>
          <cell r="E173">
            <v>38769</v>
          </cell>
          <cell r="F173">
            <v>0</v>
          </cell>
          <cell r="G173">
            <v>0</v>
          </cell>
          <cell r="H173">
            <v>38769</v>
          </cell>
        </row>
        <row r="176">
          <cell r="D176" t="str">
            <v>CCTV제작차</v>
          </cell>
          <cell r="E176">
            <v>14677</v>
          </cell>
          <cell r="F176">
            <v>11458</v>
          </cell>
          <cell r="G176">
            <v>2052</v>
          </cell>
          <cell r="H176">
            <v>1167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량 집계표-1단계"/>
      <sheetName val="암거 제원표-1단계"/>
      <sheetName val="수량산출서-1단계"/>
      <sheetName val="날개벽 수량 집계표-1단계"/>
      <sheetName val="날개벽&quot;1&quot;-1단계"/>
      <sheetName val="날개벽&quot;2&quot;-1단계"/>
      <sheetName val="유출입부 접속저판-1단계"/>
      <sheetName val="철근 집계표-1단계"/>
      <sheetName val="중기"/>
    </sheetNames>
    <sheetDataSet>
      <sheetData sheetId="0"/>
      <sheetData sheetId="1"/>
      <sheetData sheetId="2" refreshError="1">
        <row r="5">
          <cell r="Q5">
            <v>0.3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guard(mac)"/>
      <sheetName val="DATE"/>
      <sheetName val="대포2교접속"/>
      <sheetName val="천방교접속"/>
      <sheetName val="#REF"/>
      <sheetName val="내역서"/>
      <sheetName val="암거 제원표-1단계"/>
      <sheetName val="교각1"/>
      <sheetName val="내역서적용수량"/>
      <sheetName val="내역서1"/>
      <sheetName val="신호등일위대가"/>
      <sheetName val="조명율표"/>
      <sheetName val="기본단가표"/>
      <sheetName val="산근"/>
      <sheetName val="터파기및재료"/>
      <sheetName val="주beam"/>
      <sheetName val="Macro(차단기)"/>
      <sheetName val="재개발"/>
      <sheetName val="입찰안"/>
      <sheetName val="입력변수"/>
      <sheetName val="2000년1차"/>
      <sheetName val="1~69"/>
      <sheetName val="조명시설"/>
      <sheetName val="99총공사내역서"/>
      <sheetName val="2000전체분"/>
      <sheetName val="조명일위"/>
      <sheetName val="공사착공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0+000</v>
          </cell>
        </row>
        <row r="6">
          <cell r="A6" t="str">
            <v>0+050</v>
          </cell>
        </row>
        <row r="7">
          <cell r="A7" t="str">
            <v>0+095</v>
          </cell>
        </row>
        <row r="8">
          <cell r="A8" t="str">
            <v>0+245</v>
          </cell>
        </row>
        <row r="9">
          <cell r="A9" t="str">
            <v>1+070</v>
          </cell>
        </row>
        <row r="10">
          <cell r="A10" t="str">
            <v>1+300</v>
          </cell>
        </row>
        <row r="11">
          <cell r="A11" t="str">
            <v>2+050</v>
          </cell>
        </row>
        <row r="12">
          <cell r="A12" t="str">
            <v>2+475</v>
          </cell>
        </row>
        <row r="13">
          <cell r="A13" t="str">
            <v>3+230</v>
          </cell>
        </row>
        <row r="14">
          <cell r="A14" t="str">
            <v>5+600</v>
          </cell>
        </row>
        <row r="15">
          <cell r="A15" t="str">
            <v>6+200</v>
          </cell>
        </row>
        <row r="16">
          <cell r="A16" t="str">
            <v>6+910</v>
          </cell>
        </row>
        <row r="17">
          <cell r="A17" t="str">
            <v>7+540</v>
          </cell>
        </row>
        <row r="18">
          <cell r="A18" t="str">
            <v>9+060</v>
          </cell>
        </row>
        <row r="19">
          <cell r="A19" t="str">
            <v>9+160</v>
          </cell>
        </row>
        <row r="20">
          <cell r="A20" t="str">
            <v>10+670</v>
          </cell>
        </row>
        <row r="21">
          <cell r="A21" t="str">
            <v>12+120</v>
          </cell>
        </row>
        <row r="22">
          <cell r="A22" t="str">
            <v>14+875</v>
          </cell>
        </row>
        <row r="23">
          <cell r="A23">
            <v>15</v>
          </cell>
        </row>
        <row r="24">
          <cell r="A24">
            <v>875</v>
          </cell>
        </row>
        <row r="25">
          <cell r="A25" t="str">
            <v>16+215</v>
          </cell>
        </row>
        <row r="26">
          <cell r="A26" t="str">
            <v>16+960</v>
          </cell>
        </row>
        <row r="27">
          <cell r="A27" t="str">
            <v>17+295</v>
          </cell>
        </row>
        <row r="28">
          <cell r="A28" t="str">
            <v>17+610</v>
          </cell>
        </row>
        <row r="29">
          <cell r="A29" t="str">
            <v>17+910</v>
          </cell>
        </row>
        <row r="30">
          <cell r="A30" t="str">
            <v>18+410</v>
          </cell>
        </row>
        <row r="31">
          <cell r="A31" t="str">
            <v>18+745</v>
          </cell>
        </row>
        <row r="32">
          <cell r="A32" t="str">
            <v>0+000</v>
          </cell>
        </row>
        <row r="33">
          <cell r="A33" t="str">
            <v>0+050</v>
          </cell>
        </row>
        <row r="34">
          <cell r="A34" t="str">
            <v>0+095</v>
          </cell>
        </row>
        <row r="35">
          <cell r="A35" t="str">
            <v>0+245</v>
          </cell>
        </row>
        <row r="36">
          <cell r="A36" t="str">
            <v>1+070</v>
          </cell>
        </row>
        <row r="37">
          <cell r="A37" t="str">
            <v>1+300</v>
          </cell>
        </row>
        <row r="38">
          <cell r="A38" t="str">
            <v>2+050</v>
          </cell>
        </row>
        <row r="39">
          <cell r="A39" t="str">
            <v>2+475</v>
          </cell>
        </row>
        <row r="40">
          <cell r="A40" t="str">
            <v>3+230</v>
          </cell>
        </row>
        <row r="41">
          <cell r="A41" t="str">
            <v>5+600</v>
          </cell>
        </row>
        <row r="42">
          <cell r="A42" t="str">
            <v>6+200</v>
          </cell>
        </row>
        <row r="43">
          <cell r="A43" t="str">
            <v>6+910</v>
          </cell>
        </row>
        <row r="44">
          <cell r="A44" t="str">
            <v>7+540</v>
          </cell>
        </row>
        <row r="45">
          <cell r="A45" t="str">
            <v>9+060</v>
          </cell>
        </row>
        <row r="46">
          <cell r="A46" t="str">
            <v>9+160</v>
          </cell>
        </row>
        <row r="47">
          <cell r="A47" t="str">
            <v>10+670</v>
          </cell>
        </row>
        <row r="48">
          <cell r="A48" t="str">
            <v>12+120</v>
          </cell>
        </row>
        <row r="49">
          <cell r="A49" t="str">
            <v>14+875</v>
          </cell>
        </row>
        <row r="50">
          <cell r="A50">
            <v>15</v>
          </cell>
        </row>
        <row r="51">
          <cell r="A51">
            <v>875</v>
          </cell>
        </row>
        <row r="52">
          <cell r="A52" t="str">
            <v>16+215</v>
          </cell>
        </row>
        <row r="53">
          <cell r="A53" t="str">
            <v>16+960</v>
          </cell>
        </row>
        <row r="54">
          <cell r="A54" t="str">
            <v>17+295</v>
          </cell>
        </row>
        <row r="55">
          <cell r="A55" t="str">
            <v>17+610</v>
          </cell>
        </row>
        <row r="56">
          <cell r="A56" t="str">
            <v>17+910</v>
          </cell>
        </row>
        <row r="57">
          <cell r="A57" t="str">
            <v>18+410</v>
          </cell>
        </row>
        <row r="58">
          <cell r="A58" t="str">
            <v>18+745</v>
          </cell>
        </row>
        <row r="59">
          <cell r="A59" t="str">
            <v>불영 RAMP-A 0+000</v>
          </cell>
        </row>
        <row r="60">
          <cell r="A60" t="str">
            <v>불영 RAMP-A 0+500</v>
          </cell>
        </row>
        <row r="61">
          <cell r="A61" t="str">
            <v>불영 RAMP-A 0+000</v>
          </cell>
        </row>
        <row r="62">
          <cell r="A62" t="str">
            <v>불영 RAMP-A 0+500</v>
          </cell>
        </row>
        <row r="63">
          <cell r="A63" t="str">
            <v>불영 RAMP-B 0+100</v>
          </cell>
        </row>
        <row r="64">
          <cell r="A64" t="str">
            <v>불영 RAMP-C 0+000</v>
          </cell>
        </row>
        <row r="65">
          <cell r="A65" t="str">
            <v>불영 RAMP-C 0+040</v>
          </cell>
        </row>
        <row r="66">
          <cell r="A66" t="str">
            <v>불영 RAMP-D 0+000</v>
          </cell>
        </row>
        <row r="67">
          <cell r="A67" t="str">
            <v>불영 RAMP-D 0+235</v>
          </cell>
        </row>
        <row r="68">
          <cell r="A68" t="str">
            <v>불영 RAMP-E 0+000</v>
          </cell>
        </row>
        <row r="69">
          <cell r="A69" t="str">
            <v>불영 RAMP-E 0+040</v>
          </cell>
        </row>
        <row r="70">
          <cell r="A70" t="str">
            <v>산성 RAMP-A 0+000</v>
          </cell>
        </row>
        <row r="71">
          <cell r="A71" t="str">
            <v>산성 RAMP-A 0+040</v>
          </cell>
        </row>
        <row r="72">
          <cell r="A72" t="str">
            <v>산성 RAMP-A 0+000</v>
          </cell>
        </row>
        <row r="73">
          <cell r="A73" t="str">
            <v>산성 RAMP-A 0+040</v>
          </cell>
        </row>
        <row r="74">
          <cell r="A74" t="str">
            <v>산성 RAMP-B 0+000</v>
          </cell>
        </row>
        <row r="75">
          <cell r="A75" t="str">
            <v>산성 RAMP-B 0+040</v>
          </cell>
        </row>
        <row r="76">
          <cell r="A76" t="str">
            <v>산성 RAMP-C 0+000</v>
          </cell>
        </row>
        <row r="77">
          <cell r="A77" t="str">
            <v>산성 RAMP-C 0+180</v>
          </cell>
        </row>
        <row r="78">
          <cell r="A78" t="str">
            <v>산성 RAMP-D 0+000</v>
          </cell>
        </row>
        <row r="79">
          <cell r="A79" t="str">
            <v>산성 RAMP-D 0+040</v>
          </cell>
        </row>
        <row r="80">
          <cell r="A80" t="str">
            <v>산성 RAMP-E 0+000</v>
          </cell>
        </row>
        <row r="81">
          <cell r="A81" t="str">
            <v>산성 RAMP-E 0+240</v>
          </cell>
        </row>
        <row r="82">
          <cell r="A82" t="str">
            <v>고성 RAMP-A 0+060</v>
          </cell>
        </row>
        <row r="83">
          <cell r="A83" t="str">
            <v>고성 RAMP-A 0+100</v>
          </cell>
        </row>
        <row r="84">
          <cell r="A84" t="str">
            <v>고성 RAMP-A 0+060</v>
          </cell>
        </row>
        <row r="85">
          <cell r="A85" t="str">
            <v>고성 RAMP-A 0+100</v>
          </cell>
        </row>
        <row r="86">
          <cell r="A86" t="str">
            <v>고성 RAMP-B 0+000</v>
          </cell>
        </row>
        <row r="87">
          <cell r="A87" t="str">
            <v>고성 RAMP-B 0+220</v>
          </cell>
        </row>
        <row r="88">
          <cell r="A88" t="str">
            <v>고성 RAMP-C 0+000</v>
          </cell>
        </row>
        <row r="89">
          <cell r="A89" t="str">
            <v>고성 RAMP-C 0+040</v>
          </cell>
        </row>
        <row r="90">
          <cell r="A90" t="str">
            <v>고성 RAMP-D 0+000</v>
          </cell>
        </row>
        <row r="91">
          <cell r="A91" t="str">
            <v>고성 RAMP-D 0+260</v>
          </cell>
        </row>
        <row r="92">
          <cell r="A92" t="str">
            <v>고성 RAMP-E 0+000</v>
          </cell>
        </row>
        <row r="93">
          <cell r="A93" t="str">
            <v>고성 RAMP-E 0+040</v>
          </cell>
        </row>
        <row r="94">
          <cell r="A94" t="str">
            <v>온양  RAMP-A 0+300</v>
          </cell>
        </row>
        <row r="95">
          <cell r="A95" t="str">
            <v>온양  RAMP-A 0+300</v>
          </cell>
        </row>
        <row r="96">
          <cell r="A96" t="str">
            <v>온양  RAMP-A 0+670</v>
          </cell>
        </row>
        <row r="97">
          <cell r="A97" t="str">
            <v>온양  RAMP-D 0+400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PILE  (돌출)"/>
      <sheetName val="동원(3)"/>
      <sheetName val="ABUT수량_A1"/>
      <sheetName val="제잡비.xls"/>
      <sheetName val="일위"/>
      <sheetName val="터널조도"/>
      <sheetName val="식재총괄"/>
      <sheetName val="4)유동표"/>
      <sheetName val="#REF"/>
      <sheetName val="기본DATA"/>
      <sheetName val="ETC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예정(3)"/>
      <sheetName val="노임"/>
      <sheetName val="1.설계조건"/>
      <sheetName val="중산교"/>
      <sheetName val="Sheet1"/>
      <sheetName val="우각부보강"/>
      <sheetName val="NOMUBI"/>
      <sheetName val="sw1"/>
      <sheetName val="배수장토목공사비"/>
      <sheetName val="계산중"/>
      <sheetName val="횡배위치"/>
      <sheetName val="DATE"/>
      <sheetName val="종배수관"/>
      <sheetName val="총괄내역서"/>
      <sheetName val="J형측구단위수량"/>
      <sheetName val="입찰안"/>
      <sheetName val="실행철강하도"/>
      <sheetName val="신기1-LINE별연장"/>
      <sheetName val="원형1호맨홀토공수량"/>
      <sheetName val="Sheet1 (2)"/>
      <sheetName val="주beam"/>
      <sheetName val="수안보-MBR1"/>
      <sheetName val="양수장내역"/>
      <sheetName val="부대공사비"/>
      <sheetName val="배수공 주요자재 집계표"/>
      <sheetName val="설비"/>
      <sheetName val="산출근거"/>
      <sheetName val="가시설수량"/>
      <sheetName val="단위수량"/>
      <sheetName val="별표집계"/>
      <sheetName val="자재단가"/>
      <sheetName val="토량산출서"/>
      <sheetName val="식생블럭단위수량"/>
      <sheetName val="단면 (2)"/>
      <sheetName val="말뚝지지력산정"/>
      <sheetName val="COPING"/>
      <sheetName val="상부집계표"/>
      <sheetName val="지장물C"/>
      <sheetName val="원가"/>
      <sheetName val="설계"/>
      <sheetName val="옹벽철근"/>
      <sheetName val="단위수량(출력X)"/>
      <sheetName val="수량집계"/>
      <sheetName val="200"/>
      <sheetName val="INPUT"/>
      <sheetName val="청천내"/>
      <sheetName val="전신환매도율"/>
      <sheetName val="tggwan(mac)"/>
      <sheetName val="일위대가"/>
      <sheetName val="주형"/>
      <sheetName val="단위중량"/>
      <sheetName val="단면치수"/>
      <sheetName val="1SPAN"/>
      <sheetName val="A-4"/>
      <sheetName val="ASP포장"/>
      <sheetName val="깨기"/>
      <sheetName val="기둥(원형)"/>
      <sheetName val="제수"/>
      <sheetName val="가도공"/>
      <sheetName val="통합"/>
      <sheetName val="우수맨홀공제단위수량"/>
      <sheetName val="현장타설맨홀수량산출"/>
      <sheetName val="BID"/>
      <sheetName val="바닥판"/>
      <sheetName val="공사개요"/>
      <sheetName val="횡배수관토공수량"/>
      <sheetName val="PIER수량m1"/>
      <sheetName val="집계장(대목_실행)"/>
      <sheetName val="전계가"/>
      <sheetName val="품셈TABLE"/>
      <sheetName val="9GNG운반"/>
      <sheetName val="토사(PE)"/>
      <sheetName val="변화치수"/>
      <sheetName val="가시설단위수량"/>
      <sheetName val="1-1평균터파기고(1)"/>
      <sheetName val="IMPEADENCE MAP 취수장"/>
      <sheetName val="내역서"/>
      <sheetName val="도장수량(하1)"/>
      <sheetName val="1호맨홀토공"/>
      <sheetName val="TYPE-A"/>
      <sheetName val="부하계산서"/>
      <sheetName val="SCH"/>
      <sheetName val="MOTOR"/>
      <sheetName val="공용시설내역"/>
      <sheetName val="SG"/>
      <sheetName val="기초계산(Pmax)"/>
      <sheetName val="터파기및재료"/>
      <sheetName val="흄관기초"/>
      <sheetName val="DATA"/>
      <sheetName val="용소리교"/>
      <sheetName val="노임단가"/>
      <sheetName val="Sheet2"/>
      <sheetName val="입출재고현황 (2)"/>
      <sheetName val="眞비상(진주)"/>
      <sheetName val="L형옹벽단위수량(25)"/>
      <sheetName val="L형옹벽단위수량(35)"/>
      <sheetName val="데리네이타현황"/>
      <sheetName val="적용단위길이"/>
      <sheetName val="내역서(당초변경)"/>
      <sheetName val="좌측"/>
      <sheetName val="수질정화시설"/>
      <sheetName val="노임이"/>
      <sheetName val="EACT10"/>
      <sheetName val="이토변실(A3-LINE)"/>
      <sheetName val="J直材4"/>
      <sheetName val="기계경비일람"/>
      <sheetName val="상수도토공집계표"/>
      <sheetName val="SORCE1"/>
      <sheetName val="주방환기"/>
      <sheetName val="정부노임단가"/>
      <sheetName val="양식"/>
      <sheetName val="인건비"/>
      <sheetName val="대로근거"/>
      <sheetName val="중로근거"/>
      <sheetName val="인건-측정"/>
      <sheetName val="맨홀수량산출"/>
      <sheetName val="내역"/>
      <sheetName val="기존"/>
      <sheetName val="자압"/>
      <sheetName val="공사내역"/>
      <sheetName val="3BL공동구 수량"/>
      <sheetName val="연결임시"/>
      <sheetName val="단면검토"/>
      <sheetName val="설계조건"/>
      <sheetName val="위치조서"/>
      <sheetName val="일위대가목차"/>
      <sheetName val="일반맨홀수량집계"/>
      <sheetName val="차선도색현황"/>
      <sheetName val="Macro1"/>
      <sheetName val="1-1"/>
      <sheetName val="물가시세"/>
      <sheetName val="말뚝기초"/>
      <sheetName val="Sheet17"/>
      <sheetName val="방음벽기초(H=4m)"/>
      <sheetName val="98수문일위"/>
      <sheetName val="교각1"/>
      <sheetName val="플랜트 설치"/>
      <sheetName val="충주"/>
      <sheetName val="JUCKEYK"/>
      <sheetName val="ITEM"/>
      <sheetName val="날개벽"/>
      <sheetName val="대치판정"/>
      <sheetName val="MFAB"/>
      <sheetName val="MFRT"/>
      <sheetName val="MPKG"/>
      <sheetName val="MPRD"/>
      <sheetName val="자료입력"/>
      <sheetName val="8-3기계경비"/>
      <sheetName val="물량집계"/>
      <sheetName val="토공1차"/>
      <sheetName val="2000년1차"/>
      <sheetName val="가설건물"/>
      <sheetName val="부속동"/>
      <sheetName val="capbeam(1)"/>
      <sheetName val="Stem Footing"/>
      <sheetName val="건축집계"/>
      <sheetName val="배수내역 (2)"/>
      <sheetName val="실행내역서"/>
      <sheetName val="현장관리비 산출내역"/>
      <sheetName val="단가비교표"/>
      <sheetName val="Macro(차단기)"/>
      <sheetName val="현경"/>
      <sheetName val="b_balju_cho"/>
      <sheetName val="쌍송교"/>
      <sheetName val="3련 BOX"/>
      <sheetName val="공량산출서"/>
      <sheetName val="도근좌표"/>
      <sheetName val="자재단가비교표"/>
      <sheetName val="조도계산서 (도서)"/>
      <sheetName val="상 부"/>
      <sheetName val="화산경계"/>
      <sheetName val="일위대가표"/>
      <sheetName val="단면가정"/>
      <sheetName val="기초1"/>
      <sheetName val="공사비집계"/>
      <sheetName val="토목공사일반"/>
      <sheetName val="수량3"/>
      <sheetName val="단가"/>
      <sheetName val="지중자재단가"/>
      <sheetName val="20관리비율"/>
      <sheetName val="PROJECT BRIEF(EX.NEW)"/>
      <sheetName val="골재산출"/>
      <sheetName val="심사계산"/>
      <sheetName val="심사물량"/>
      <sheetName val="기초자료"/>
      <sheetName val="진접"/>
      <sheetName val="D-3109"/>
      <sheetName val="도로토적"/>
      <sheetName val="HANDHOLE(2)"/>
      <sheetName val="시행후면적"/>
      <sheetName val="수지예산"/>
      <sheetName val="일위_파일"/>
      <sheetName val="신표지1"/>
      <sheetName val="당초내역서"/>
      <sheetName val="배수공1"/>
      <sheetName val="토공"/>
      <sheetName val="U-TYPE(1)"/>
      <sheetName val="철근단면적"/>
      <sheetName val="국공유지및사유지"/>
      <sheetName val="배수통관토공수량"/>
      <sheetName val="입찰"/>
      <sheetName val="변경집계표"/>
      <sheetName val="백호우계수"/>
      <sheetName val="EQUIP LIST"/>
      <sheetName val="감가상각"/>
      <sheetName val="일위대가(계측기설치)"/>
      <sheetName val="부안변전"/>
      <sheetName val="A_4"/>
      <sheetName val="대비"/>
      <sheetName val="실행비교"/>
      <sheetName val="입찰결과보고"/>
      <sheetName val="WORK"/>
      <sheetName val="안전노무비(3월)"/>
      <sheetName val="2.단면가정"/>
      <sheetName val="우배수"/>
      <sheetName val="수목단가"/>
      <sheetName val="시설수량표"/>
      <sheetName val="일위(PN)"/>
      <sheetName val="PROCESS"/>
      <sheetName val="전력구구조물산근2구간"/>
      <sheetName val="부하(성남)"/>
      <sheetName val="단가비교"/>
      <sheetName val="2000년하반기"/>
      <sheetName val="기계경비"/>
      <sheetName val="단가조사서"/>
      <sheetName val="c_balju"/>
      <sheetName val="8.PILE  (돌출)"/>
      <sheetName val="Excel"/>
      <sheetName val="수량산출"/>
      <sheetName val="1_설계조건"/>
      <sheetName val="Sheet1_(2)"/>
      <sheetName val="6PILE__(돌출)"/>
      <sheetName val="출입문(C-C)수량_"/>
      <sheetName val="ilch"/>
      <sheetName val="항목별세부내역"/>
      <sheetName val="외천교"/>
      <sheetName val="1,2공구원가계산서"/>
      <sheetName val="2공구산출내역"/>
      <sheetName val="1공구산출내역서"/>
      <sheetName val="투찰내역"/>
      <sheetName val="FOOTING단면력"/>
      <sheetName val="중기일위대가"/>
      <sheetName val="반중력식옹벽"/>
      <sheetName val="Type(123)"/>
      <sheetName val="지급자재"/>
      <sheetName val="교각토공"/>
      <sheetName val="수량"/>
      <sheetName val="수문일1"/>
      <sheetName val="ⴭⴭⴭⴭ"/>
      <sheetName val="코드표"/>
      <sheetName val="집수정"/>
      <sheetName val="POOM_MOTO"/>
      <sheetName val="45,46"/>
      <sheetName val="물질수지(2011)"/>
      <sheetName val="Sheet5"/>
      <sheetName val="안정계산"/>
      <sheetName val="우수"/>
      <sheetName val="포장재료(1)"/>
      <sheetName val="회사정보"/>
      <sheetName val="샌딩 에폭시 도장"/>
      <sheetName val="토지평가조서(발송용)"/>
      <sheetName val="토지가격산출근거(발송용)"/>
      <sheetName val="토지가격산출근거"/>
      <sheetName val="2009.06지가변동율"/>
      <sheetName val="2006 표준지공시지가"/>
      <sheetName val="제시액조서(토지)"/>
      <sheetName val="기타요인 산출근거"/>
      <sheetName val="리스(CIF)산출"/>
      <sheetName val="토지평가조서"/>
      <sheetName val="가람과비교"/>
      <sheetName val="표준지"/>
      <sheetName val="금액내역서"/>
      <sheetName val="시멘트"/>
      <sheetName val="중기경유지급대장"/>
      <sheetName val="중기잡유공제"/>
      <sheetName val="중기잡유지급대장"/>
      <sheetName val="중기임차료"/>
      <sheetName val="중기경유공제"/>
      <sheetName val="토목내역서"/>
      <sheetName val="CALCULATION"/>
      <sheetName val="설계내역서"/>
      <sheetName val="관로공수량집계표(본선)"/>
      <sheetName val="조정금액결과표 (차수별)"/>
      <sheetName val="단중표"/>
      <sheetName val="노무비"/>
      <sheetName val="계약서"/>
      <sheetName val="guard(mac)"/>
      <sheetName val="경비단가"/>
      <sheetName val="지장물"/>
      <sheetName val="C"/>
      <sheetName val="변경후-SHEET"/>
      <sheetName val="화재 탐지 설비"/>
      <sheetName val="공사요율"/>
      <sheetName val="집1"/>
      <sheetName val="단가산출"/>
      <sheetName val="전기일위목록"/>
      <sheetName val="요율"/>
      <sheetName val="날개벽(시점좌측)"/>
      <sheetName val="전기 원가계산서"/>
      <sheetName val="옹벽(수량)"/>
      <sheetName val="증감대비"/>
      <sheetName val="부대내역"/>
      <sheetName val="조도계산(1)"/>
      <sheetName val="약품설비"/>
      <sheetName val="표지판현황"/>
      <sheetName val="A(Rev.3)"/>
      <sheetName val="대창(함평)-창열"/>
      <sheetName val="대창(장성)"/>
      <sheetName val="단가(반정1교-원주)"/>
      <sheetName val="입력DATA"/>
      <sheetName val="조건표"/>
      <sheetName val="DIAPHRAGM"/>
      <sheetName val="공기"/>
      <sheetName val="70%"/>
      <sheetName val="조명시설"/>
      <sheetName val="일반공사"/>
      <sheetName val="전체내역 (2)"/>
      <sheetName val="인건비 "/>
      <sheetName val="계산식"/>
      <sheetName val="평균터파기고(1-2,ASP)"/>
      <sheetName val="1련박스"/>
      <sheetName val="출입구총집계"/>
      <sheetName val="원형측구(B-type)"/>
      <sheetName val="하수급견적대비"/>
      <sheetName val="차액보증"/>
      <sheetName val="1공구내역서(1)"/>
      <sheetName val="일반맨홀수량집계(A-7 LINE)"/>
      <sheetName val="토공집계"/>
      <sheetName val="자재집게표 "/>
      <sheetName val="4.구조물boq"/>
      <sheetName val="일위집계표"/>
      <sheetName val="수량이동"/>
      <sheetName val="변경서식"/>
      <sheetName val="취수탑"/>
      <sheetName val="기초공"/>
      <sheetName val="97노임단가"/>
      <sheetName val="농로수량집계"/>
      <sheetName val="농로토공집계"/>
      <sheetName val="L형 옹벽"/>
      <sheetName val="개별직종노임단가(2003.9)"/>
      <sheetName val="PE관"/>
      <sheetName val="부안일위"/>
      <sheetName val="입력"/>
      <sheetName val="3. 지하차도 물량 집계표"/>
      <sheetName val="제-노임"/>
      <sheetName val="제직재"/>
      <sheetName val="전기일위대가"/>
      <sheetName val="(A)내역서"/>
      <sheetName val="가압장(토목)"/>
      <sheetName val="SLAB&quot;1&quot;"/>
      <sheetName val="직노"/>
      <sheetName val="L형옹벽(key)"/>
      <sheetName val="건축내역"/>
      <sheetName val="원가계산서"/>
      <sheetName val="표층포설및다짐"/>
      <sheetName val="접속 SLAB,BRACKET 설계"/>
      <sheetName val="9902"/>
      <sheetName val="말뚝물량"/>
      <sheetName val="단가 및 재료비"/>
      <sheetName val="단가산출2"/>
      <sheetName val="단가산출1"/>
      <sheetName val="관공일위대가"/>
      <sheetName val="투찰"/>
      <sheetName val="견적서"/>
      <sheetName val="일위목록"/>
      <sheetName val="품셈총괄표"/>
      <sheetName val="수공기"/>
      <sheetName val="내역을"/>
      <sheetName val="가설공사비"/>
      <sheetName val="양수장(기계)"/>
      <sheetName val="관개"/>
      <sheetName val="지구단위계획"/>
      <sheetName val="받이단위량"/>
      <sheetName val="가격조사서"/>
      <sheetName val="가시설(TYPE-A)"/>
      <sheetName val="cost"/>
      <sheetName val="기초별표"/>
      <sheetName val="JUCK"/>
      <sheetName val="포장공"/>
      <sheetName val="1.설계기준"/>
      <sheetName val="마산방향"/>
      <sheetName val="진주방향"/>
      <sheetName val="견적접수"/>
      <sheetName val="배수통관(좌)"/>
      <sheetName val="공사비 내역 (가)"/>
      <sheetName val="총괄설계내역서"/>
      <sheetName val="장비집계"/>
      <sheetName val="맨홀수량집계"/>
      <sheetName val="일위대가(뷔페)"/>
      <sheetName val="암거단위"/>
      <sheetName val="날개벽(TYPE2)"/>
      <sheetName val="간선계산"/>
      <sheetName val="I一般比"/>
      <sheetName val="집수정(600-700)"/>
      <sheetName val="역T형"/>
      <sheetName val="5.모델링"/>
      <sheetName val="내역(포장)"/>
      <sheetName val="편입조서"/>
      <sheetName val="anaysis_sheet"/>
      <sheetName val="토지조서"/>
      <sheetName val="수입"/>
      <sheetName val="수지"/>
      <sheetName val="데이타"/>
      <sheetName val="주관사업"/>
      <sheetName val="법곳동"/>
      <sheetName val="대화동"/>
      <sheetName val="명세표"/>
      <sheetName val="Intro2"/>
      <sheetName val="Id"/>
      <sheetName val="변수"/>
      <sheetName val="1월"/>
      <sheetName val="하나모듈옥외소화전이설"/>
      <sheetName val="설 계"/>
      <sheetName val="견적내역서"/>
      <sheetName val="설계개요"/>
      <sheetName val="INPUT-DATA"/>
      <sheetName val="물질수지"/>
      <sheetName val="수리계산(2021)"/>
      <sheetName val="횡배수관 토공량 산출"/>
      <sheetName val="기계시공"/>
      <sheetName val="PARAMETER"/>
      <sheetName val="LEGEND"/>
      <sheetName val="보차도경계석"/>
      <sheetName val="PIPE"/>
      <sheetName val="FLANGE"/>
      <sheetName val="VALVE"/>
      <sheetName val="도장"/>
      <sheetName val="출입문(C-C)수량_4"/>
      <sheetName val="출입문(C-C)수량_1"/>
      <sheetName val="출입문(C-C)수량_2"/>
      <sheetName val="출입문(C-C)수량_3"/>
      <sheetName val="맨홀수량"/>
      <sheetName val="배수관토공산출"/>
      <sheetName val="card1"/>
      <sheetName val="단가표 "/>
      <sheetName val="계수시트"/>
      <sheetName val="97 사업추정(WEKI)"/>
      <sheetName val="세목전체"/>
      <sheetName val="증감내역서"/>
      <sheetName val="수량산출서(당초)"/>
      <sheetName val="1. 설계조건 2.단면가정 3. 하중계산"/>
      <sheetName val="DATA 입력란"/>
      <sheetName val="기술자료 (연수)"/>
      <sheetName val="unitpric"/>
      <sheetName val="noyim"/>
      <sheetName val="junggi"/>
      <sheetName val="건축-물가변동"/>
      <sheetName val="MSG 수량"/>
      <sheetName val="용수량(생활용수)"/>
      <sheetName val="산출내역서집계표"/>
      <sheetName val="cash"/>
      <sheetName val="4.고용보험"/>
      <sheetName val="오동"/>
      <sheetName val="대조"/>
      <sheetName val="나한"/>
      <sheetName val="자(3.0m)"/>
      <sheetName val="횡 연장"/>
      <sheetName val="자압1"/>
      <sheetName val="피벗테이블데이터분석"/>
      <sheetName val="특수기호강도거푸집"/>
      <sheetName val="종배수관면벽신"/>
      <sheetName val="종배수관(신)"/>
      <sheetName val="대림경상68억"/>
      <sheetName val="품셈"/>
      <sheetName val="단가대비표"/>
      <sheetName val="98비정기소모"/>
      <sheetName val="자재집계표"/>
      <sheetName val="입출재고현황_(2)"/>
      <sheetName val="노무비단가"/>
      <sheetName val="경비"/>
      <sheetName val="토공정보"/>
      <sheetName val="10.1"/>
      <sheetName val="토공(우물통,기타) "/>
      <sheetName val="P-산#1-1(WOWA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경비데이타"/>
      <sheetName val="직접재료비데이타"/>
      <sheetName val="준설량계산식"/>
      <sheetName val="준설량산정표"/>
      <sheetName val="준설토퇴적량"/>
      <sheetName val="부분파손관"/>
      <sheetName val="관로조사서"/>
      <sheetName val="물량집계표"/>
      <sheetName val="갑지"/>
      <sheetName val="총괄내역서"/>
      <sheetName val="내역서"/>
      <sheetName val="일위대가목차"/>
      <sheetName val="일위대가"/>
      <sheetName val="기계경비"/>
      <sheetName val="손료,장비가격"/>
      <sheetName val="물가조사"/>
      <sheetName val="인건비및환율"/>
      <sheetName val="관경별 수량"/>
      <sheetName val="함침튜브제작공 수량"/>
      <sheetName val="직접재료비"/>
      <sheetName val="레진 및 첨가제 비교표"/>
      <sheetName val="양수기가동시간"/>
      <sheetName val="관입구마무리산출근거"/>
      <sheetName val="PP마대산출근거"/>
      <sheetName val="폐기물량산출근거"/>
      <sheetName val="준설및세정산출근거"/>
      <sheetName val="연결관접합부자재단가"/>
      <sheetName val="암거단위"/>
    </sheetNames>
    <sheetDataSet>
      <sheetData sheetId="0" refreshError="1"/>
      <sheetData sheetId="1">
        <row r="3">
          <cell r="B3">
            <v>3</v>
          </cell>
          <cell r="C3">
            <v>1.05</v>
          </cell>
          <cell r="D3">
            <v>28800</v>
          </cell>
          <cell r="E3">
            <v>30240</v>
          </cell>
          <cell r="F3">
            <v>3.4470000000000001</v>
          </cell>
          <cell r="G3">
            <v>1.7239999999999998E-2</v>
          </cell>
          <cell r="H3">
            <v>3.4470000000000001E-2</v>
          </cell>
        </row>
        <row r="4">
          <cell r="B4">
            <v>4.5</v>
          </cell>
          <cell r="C4">
            <v>1.05</v>
          </cell>
          <cell r="D4">
            <v>37950</v>
          </cell>
          <cell r="E4">
            <v>39847</v>
          </cell>
          <cell r="F4">
            <v>5.1450000000000005</v>
          </cell>
          <cell r="G4">
            <v>2.5729999999999999E-2</v>
          </cell>
          <cell r="H4">
            <v>5.1450000000000003E-2</v>
          </cell>
        </row>
        <row r="5">
          <cell r="B5">
            <v>6</v>
          </cell>
          <cell r="C5">
            <v>1.05</v>
          </cell>
          <cell r="D5">
            <v>38600</v>
          </cell>
          <cell r="E5">
            <v>40530</v>
          </cell>
          <cell r="F5">
            <v>6.8240000000000007</v>
          </cell>
          <cell r="G5">
            <v>3.4119999999999998E-2</v>
          </cell>
          <cell r="H5">
            <v>6.8239999999999995E-2</v>
          </cell>
        </row>
        <row r="6">
          <cell r="B6">
            <v>7.5</v>
          </cell>
          <cell r="C6">
            <v>1.05</v>
          </cell>
          <cell r="D6">
            <v>40490</v>
          </cell>
          <cell r="E6">
            <v>42514</v>
          </cell>
          <cell r="F6">
            <v>8.4870000000000001</v>
          </cell>
          <cell r="G6">
            <v>4.2440000000000005E-2</v>
          </cell>
          <cell r="H6">
            <v>8.4870000000000001E-2</v>
          </cell>
        </row>
        <row r="7">
          <cell r="B7">
            <v>9</v>
          </cell>
          <cell r="C7">
            <v>1.05</v>
          </cell>
          <cell r="E7">
            <v>0</v>
          </cell>
          <cell r="F7">
            <v>10.132</v>
          </cell>
          <cell r="G7">
            <v>5.0659999999999997E-2</v>
          </cell>
          <cell r="H7">
            <v>0.10131999999999999</v>
          </cell>
        </row>
        <row r="8">
          <cell r="B8">
            <v>10.5</v>
          </cell>
          <cell r="C8">
            <v>1.05</v>
          </cell>
          <cell r="E8">
            <v>0</v>
          </cell>
          <cell r="F8">
            <v>11.76</v>
          </cell>
          <cell r="G8">
            <v>5.8799999999999998E-2</v>
          </cell>
          <cell r="H8">
            <v>0.1176</v>
          </cell>
        </row>
        <row r="9">
          <cell r="B9">
            <v>12</v>
          </cell>
          <cell r="C9">
            <v>1.05</v>
          </cell>
          <cell r="E9">
            <v>0</v>
          </cell>
          <cell r="F9">
            <v>13.37</v>
          </cell>
          <cell r="G9">
            <v>6.6850000000000007E-2</v>
          </cell>
          <cell r="H9">
            <v>0.13370000000000001</v>
          </cell>
        </row>
        <row r="10">
          <cell r="B10">
            <v>13.5</v>
          </cell>
          <cell r="C10">
            <v>1.05</v>
          </cell>
          <cell r="E10">
            <v>0</v>
          </cell>
          <cell r="F10">
            <v>14.962999999999999</v>
          </cell>
          <cell r="G10">
            <v>7.4819999999999998E-2</v>
          </cell>
          <cell r="H10">
            <v>0.14963000000000001</v>
          </cell>
        </row>
        <row r="11">
          <cell r="B11">
            <v>15</v>
          </cell>
          <cell r="C11">
            <v>1.05</v>
          </cell>
          <cell r="E11">
            <v>0</v>
          </cell>
          <cell r="F11">
            <v>16.538</v>
          </cell>
          <cell r="G11">
            <v>8.269E-2</v>
          </cell>
          <cell r="H11">
            <v>0.16538</v>
          </cell>
        </row>
        <row r="12">
          <cell r="B12">
            <v>16.5</v>
          </cell>
          <cell r="C12">
            <v>1.05</v>
          </cell>
          <cell r="E12">
            <v>0</v>
          </cell>
          <cell r="F12">
            <v>18.096</v>
          </cell>
          <cell r="G12">
            <v>9.0480000000000005E-2</v>
          </cell>
          <cell r="H12">
            <v>0.18096000000000001</v>
          </cell>
        </row>
        <row r="13">
          <cell r="B13">
            <v>4.5</v>
          </cell>
          <cell r="C13">
            <v>1.05</v>
          </cell>
          <cell r="D13">
            <v>43040</v>
          </cell>
          <cell r="E13">
            <v>45192</v>
          </cell>
          <cell r="F13">
            <v>6.0150000000000006</v>
          </cell>
          <cell r="G13">
            <v>3.0079999999999999E-2</v>
          </cell>
          <cell r="H13">
            <v>6.0150000000000002E-2</v>
          </cell>
        </row>
        <row r="14">
          <cell r="B14">
            <v>6</v>
          </cell>
          <cell r="C14">
            <v>1.05</v>
          </cell>
          <cell r="D14">
            <v>42190</v>
          </cell>
          <cell r="E14">
            <v>44299</v>
          </cell>
          <cell r="F14">
            <v>7.9850000000000003</v>
          </cell>
          <cell r="G14">
            <v>3.993E-2</v>
          </cell>
          <cell r="H14">
            <v>7.9850000000000004E-2</v>
          </cell>
        </row>
        <row r="15">
          <cell r="B15">
            <v>7.5</v>
          </cell>
          <cell r="C15">
            <v>1.05</v>
          </cell>
          <cell r="D15">
            <v>46760</v>
          </cell>
          <cell r="E15">
            <v>49098</v>
          </cell>
          <cell r="F15">
            <v>9.9379999999999988</v>
          </cell>
          <cell r="G15">
            <v>4.9689999999999998E-2</v>
          </cell>
          <cell r="H15">
            <v>9.9379999999999996E-2</v>
          </cell>
        </row>
        <row r="16">
          <cell r="B16">
            <v>9</v>
          </cell>
          <cell r="C16">
            <v>1.05</v>
          </cell>
          <cell r="D16">
            <v>49140</v>
          </cell>
          <cell r="E16">
            <v>51597</v>
          </cell>
          <cell r="F16">
            <v>11.872999999999999</v>
          </cell>
          <cell r="G16">
            <v>5.9370000000000006E-2</v>
          </cell>
          <cell r="H16">
            <v>0.11873</v>
          </cell>
        </row>
        <row r="17">
          <cell r="B17">
            <v>10.5</v>
          </cell>
          <cell r="C17">
            <v>1.05</v>
          </cell>
          <cell r="E17">
            <v>0</v>
          </cell>
          <cell r="F17">
            <v>13.790999999999999</v>
          </cell>
          <cell r="G17">
            <v>6.8959999999999994E-2</v>
          </cell>
          <cell r="H17">
            <v>0.13791</v>
          </cell>
        </row>
        <row r="18">
          <cell r="B18">
            <v>12</v>
          </cell>
          <cell r="C18">
            <v>1.05</v>
          </cell>
          <cell r="E18">
            <v>0</v>
          </cell>
          <cell r="F18">
            <v>15.690999999999999</v>
          </cell>
          <cell r="G18">
            <v>7.8460000000000002E-2</v>
          </cell>
          <cell r="H18">
            <v>0.15690999999999999</v>
          </cell>
        </row>
        <row r="19">
          <cell r="B19">
            <v>13.5</v>
          </cell>
          <cell r="C19">
            <v>1.05</v>
          </cell>
          <cell r="E19">
            <v>0</v>
          </cell>
          <cell r="F19">
            <v>17.574000000000002</v>
          </cell>
          <cell r="G19">
            <v>8.7870000000000004E-2</v>
          </cell>
          <cell r="H19">
            <v>0.17574000000000001</v>
          </cell>
        </row>
        <row r="20">
          <cell r="B20">
            <v>15</v>
          </cell>
          <cell r="C20">
            <v>1.05</v>
          </cell>
          <cell r="E20">
            <v>0</v>
          </cell>
          <cell r="F20">
            <v>19.440000000000001</v>
          </cell>
          <cell r="G20">
            <v>9.7199999999999995E-2</v>
          </cell>
          <cell r="H20">
            <v>0.19439999999999999</v>
          </cell>
        </row>
        <row r="21">
          <cell r="B21">
            <v>16.5</v>
          </cell>
          <cell r="C21">
            <v>1.05</v>
          </cell>
          <cell r="E21">
            <v>0</v>
          </cell>
          <cell r="F21">
            <v>21.288</v>
          </cell>
          <cell r="G21">
            <v>0.10644000000000001</v>
          </cell>
          <cell r="H21">
            <v>0.21288000000000001</v>
          </cell>
        </row>
        <row r="22">
          <cell r="B22">
            <v>18</v>
          </cell>
          <cell r="C22">
            <v>1.05</v>
          </cell>
          <cell r="E22">
            <v>0</v>
          </cell>
          <cell r="F22">
            <v>23.119</v>
          </cell>
          <cell r="G22">
            <v>0.11559999999999999</v>
          </cell>
          <cell r="H22">
            <v>0.23119000000000001</v>
          </cell>
        </row>
        <row r="23">
          <cell r="B23">
            <v>4.5</v>
          </cell>
          <cell r="C23">
            <v>1.05</v>
          </cell>
          <cell r="D23">
            <v>47610</v>
          </cell>
          <cell r="E23">
            <v>49990</v>
          </cell>
          <cell r="F23">
            <v>6.8850000000000007</v>
          </cell>
          <cell r="G23">
            <v>3.4430000000000002E-2</v>
          </cell>
          <cell r="H23">
            <v>6.8849999999999995E-2</v>
          </cell>
        </row>
        <row r="24">
          <cell r="B24">
            <v>6</v>
          </cell>
          <cell r="C24">
            <v>1.05</v>
          </cell>
          <cell r="D24">
            <v>49640</v>
          </cell>
          <cell r="E24">
            <v>52122</v>
          </cell>
          <cell r="F24">
            <v>9.145999999999999</v>
          </cell>
          <cell r="G24">
            <v>4.573E-2</v>
          </cell>
          <cell r="H24">
            <v>9.146E-2</v>
          </cell>
        </row>
        <row r="25">
          <cell r="B25">
            <v>7.5</v>
          </cell>
          <cell r="C25">
            <v>1.05</v>
          </cell>
          <cell r="D25">
            <v>52520</v>
          </cell>
          <cell r="E25">
            <v>55146</v>
          </cell>
          <cell r="F25">
            <v>11.388</v>
          </cell>
          <cell r="G25">
            <v>5.6939999999999998E-2</v>
          </cell>
          <cell r="H25">
            <v>0.11388</v>
          </cell>
        </row>
        <row r="26">
          <cell r="B26">
            <v>9</v>
          </cell>
          <cell r="C26">
            <v>1.05</v>
          </cell>
          <cell r="D26">
            <v>55168</v>
          </cell>
          <cell r="E26">
            <v>57926</v>
          </cell>
          <cell r="F26">
            <v>13.613999999999999</v>
          </cell>
          <cell r="G26">
            <v>6.8070000000000006E-2</v>
          </cell>
          <cell r="H26">
            <v>0.13614000000000001</v>
          </cell>
        </row>
        <row r="27">
          <cell r="B27">
            <v>10.5</v>
          </cell>
          <cell r="C27">
            <v>1.05</v>
          </cell>
          <cell r="D27">
            <v>0</v>
          </cell>
          <cell r="E27">
            <v>0</v>
          </cell>
          <cell r="F27">
            <v>15.821999999999999</v>
          </cell>
          <cell r="G27">
            <v>7.911E-2</v>
          </cell>
          <cell r="H27">
            <v>0.15822</v>
          </cell>
        </row>
        <row r="28">
          <cell r="B28">
            <v>12</v>
          </cell>
          <cell r="C28">
            <v>1.05</v>
          </cell>
          <cell r="D28">
            <v>0</v>
          </cell>
          <cell r="E28">
            <v>0</v>
          </cell>
          <cell r="F28">
            <v>18.012</v>
          </cell>
          <cell r="G28">
            <v>9.0060000000000001E-2</v>
          </cell>
          <cell r="H28">
            <v>0.18012</v>
          </cell>
        </row>
        <row r="29">
          <cell r="B29">
            <v>13.5</v>
          </cell>
          <cell r="C29">
            <v>1.05</v>
          </cell>
          <cell r="D29">
            <v>0</v>
          </cell>
          <cell r="E29">
            <v>0</v>
          </cell>
          <cell r="F29">
            <v>20.185000000000002</v>
          </cell>
          <cell r="G29">
            <v>0.10092999999999999</v>
          </cell>
          <cell r="H29">
            <v>0.20185</v>
          </cell>
        </row>
        <row r="30">
          <cell r="B30">
            <v>15</v>
          </cell>
          <cell r="C30">
            <v>1.05</v>
          </cell>
          <cell r="D30">
            <v>0</v>
          </cell>
          <cell r="E30">
            <v>0</v>
          </cell>
          <cell r="F30">
            <v>22.341000000000001</v>
          </cell>
          <cell r="G30">
            <v>0.11170999999999999</v>
          </cell>
          <cell r="H30">
            <v>0.22341</v>
          </cell>
        </row>
        <row r="31">
          <cell r="B31">
            <v>16.5</v>
          </cell>
          <cell r="C31">
            <v>1.05</v>
          </cell>
          <cell r="D31">
            <v>0</v>
          </cell>
          <cell r="E31">
            <v>0</v>
          </cell>
          <cell r="F31">
            <v>24.479000000000003</v>
          </cell>
          <cell r="G31">
            <v>0.12239999999999999</v>
          </cell>
          <cell r="H31">
            <v>0.24479000000000001</v>
          </cell>
        </row>
        <row r="32">
          <cell r="B32">
            <v>18</v>
          </cell>
          <cell r="C32">
            <v>1.05</v>
          </cell>
          <cell r="D32">
            <v>0</v>
          </cell>
          <cell r="E32">
            <v>0</v>
          </cell>
          <cell r="F32">
            <v>26.6</v>
          </cell>
          <cell r="G32">
            <v>0.13300000000000001</v>
          </cell>
          <cell r="H32">
            <v>0.26600000000000001</v>
          </cell>
        </row>
        <row r="33">
          <cell r="B33">
            <v>4.5</v>
          </cell>
          <cell r="C33">
            <v>1.05</v>
          </cell>
          <cell r="D33">
            <v>53370</v>
          </cell>
          <cell r="E33">
            <v>56038</v>
          </cell>
          <cell r="F33">
            <v>7.7560000000000002</v>
          </cell>
          <cell r="G33">
            <v>3.8780000000000002E-2</v>
          </cell>
          <cell r="H33">
            <v>7.7560000000000004E-2</v>
          </cell>
        </row>
        <row r="34">
          <cell r="B34">
            <v>6</v>
          </cell>
          <cell r="C34">
            <v>1.05</v>
          </cell>
          <cell r="D34">
            <v>54050</v>
          </cell>
          <cell r="E34">
            <v>56752</v>
          </cell>
          <cell r="F34">
            <v>10.305999999999999</v>
          </cell>
          <cell r="G34">
            <v>5.1529999999999999E-2</v>
          </cell>
          <cell r="H34">
            <v>0.10306</v>
          </cell>
        </row>
        <row r="35">
          <cell r="B35">
            <v>7.5</v>
          </cell>
          <cell r="C35">
            <v>1.05</v>
          </cell>
          <cell r="D35">
            <v>59810</v>
          </cell>
          <cell r="E35">
            <v>62800</v>
          </cell>
          <cell r="F35">
            <v>12.838999999999999</v>
          </cell>
          <cell r="G35">
            <v>6.4199999999999993E-2</v>
          </cell>
          <cell r="H35">
            <v>0.12839</v>
          </cell>
        </row>
        <row r="36">
          <cell r="B36">
            <v>9</v>
          </cell>
          <cell r="C36">
            <v>1.05</v>
          </cell>
          <cell r="D36">
            <v>63710</v>
          </cell>
          <cell r="E36">
            <v>66895</v>
          </cell>
          <cell r="F36">
            <v>15.353999999999999</v>
          </cell>
          <cell r="G36">
            <v>7.6770000000000005E-2</v>
          </cell>
          <cell r="H36">
            <v>0.15354000000000001</v>
          </cell>
        </row>
        <row r="37">
          <cell r="B37">
            <v>10.5</v>
          </cell>
          <cell r="C37">
            <v>1.05</v>
          </cell>
          <cell r="D37">
            <v>0</v>
          </cell>
          <cell r="E37">
            <v>0</v>
          </cell>
          <cell r="F37">
            <v>17.853000000000002</v>
          </cell>
          <cell r="G37">
            <v>8.9270000000000002E-2</v>
          </cell>
          <cell r="H37">
            <v>0.17852999999999999</v>
          </cell>
        </row>
        <row r="38">
          <cell r="B38">
            <v>12</v>
          </cell>
          <cell r="C38">
            <v>1.05</v>
          </cell>
          <cell r="D38">
            <v>0</v>
          </cell>
          <cell r="E38">
            <v>0</v>
          </cell>
          <cell r="F38">
            <v>20.333000000000002</v>
          </cell>
          <cell r="G38">
            <v>0.10167</v>
          </cell>
          <cell r="H38">
            <v>0.20333000000000001</v>
          </cell>
        </row>
        <row r="39">
          <cell r="B39">
            <v>13.5</v>
          </cell>
          <cell r="C39">
            <v>1.05</v>
          </cell>
          <cell r="D39">
            <v>0</v>
          </cell>
          <cell r="E39">
            <v>0</v>
          </cell>
          <cell r="F39">
            <v>22.796000000000003</v>
          </cell>
          <cell r="G39">
            <v>0.11398</v>
          </cell>
          <cell r="H39">
            <v>0.22796</v>
          </cell>
        </row>
        <row r="40">
          <cell r="B40">
            <v>15</v>
          </cell>
          <cell r="C40">
            <v>1.05</v>
          </cell>
          <cell r="D40">
            <v>0</v>
          </cell>
          <cell r="E40">
            <v>0</v>
          </cell>
          <cell r="F40">
            <v>25.242000000000001</v>
          </cell>
          <cell r="G40">
            <v>0.12620999999999999</v>
          </cell>
          <cell r="H40">
            <v>0.25241999999999998</v>
          </cell>
        </row>
        <row r="41">
          <cell r="B41">
            <v>16.5</v>
          </cell>
          <cell r="C41">
            <v>1.05</v>
          </cell>
          <cell r="D41">
            <v>0</v>
          </cell>
          <cell r="E41">
            <v>0</v>
          </cell>
          <cell r="F41">
            <v>27.671000000000003</v>
          </cell>
          <cell r="G41">
            <v>0.13836000000000001</v>
          </cell>
          <cell r="H41">
            <v>0.27671000000000001</v>
          </cell>
        </row>
        <row r="42">
          <cell r="B42">
            <v>18</v>
          </cell>
          <cell r="C42">
            <v>1.05</v>
          </cell>
          <cell r="D42">
            <v>0</v>
          </cell>
          <cell r="E42">
            <v>0</v>
          </cell>
          <cell r="F42">
            <v>30.082000000000001</v>
          </cell>
          <cell r="G42">
            <v>0.15040999999999999</v>
          </cell>
          <cell r="H42">
            <v>0.30081999999999998</v>
          </cell>
        </row>
        <row r="43">
          <cell r="B43">
            <v>6</v>
          </cell>
          <cell r="C43">
            <v>1.05</v>
          </cell>
          <cell r="D43">
            <v>55670</v>
          </cell>
          <cell r="E43">
            <v>58453</v>
          </cell>
          <cell r="F43">
            <v>11.466999999999999</v>
          </cell>
          <cell r="G43">
            <v>5.7340000000000002E-2</v>
          </cell>
          <cell r="H43">
            <v>0.11466999999999999</v>
          </cell>
        </row>
        <row r="44">
          <cell r="B44">
            <v>7.5</v>
          </cell>
          <cell r="C44">
            <v>1.05</v>
          </cell>
          <cell r="D44">
            <v>61510</v>
          </cell>
          <cell r="E44">
            <v>64585</v>
          </cell>
          <cell r="F44">
            <v>14.29</v>
          </cell>
          <cell r="G44">
            <v>7.145E-2</v>
          </cell>
          <cell r="H44">
            <v>0.1429</v>
          </cell>
        </row>
        <row r="45">
          <cell r="B45">
            <v>9</v>
          </cell>
          <cell r="C45">
            <v>1.05</v>
          </cell>
          <cell r="D45">
            <v>67950</v>
          </cell>
          <cell r="E45">
            <v>71347</v>
          </cell>
          <cell r="F45">
            <v>17.095000000000002</v>
          </cell>
          <cell r="G45">
            <v>8.548E-2</v>
          </cell>
          <cell r="H45">
            <v>0.17094999999999999</v>
          </cell>
        </row>
        <row r="46">
          <cell r="B46">
            <v>10.5</v>
          </cell>
          <cell r="C46">
            <v>1.05</v>
          </cell>
          <cell r="D46">
            <v>75064</v>
          </cell>
          <cell r="E46">
            <v>78817</v>
          </cell>
          <cell r="F46">
            <v>19.884</v>
          </cell>
          <cell r="G46">
            <v>9.9419999999999994E-2</v>
          </cell>
          <cell r="H46">
            <v>0.19883999999999999</v>
          </cell>
        </row>
        <row r="47">
          <cell r="B47">
            <v>12</v>
          </cell>
          <cell r="C47">
            <v>1.05</v>
          </cell>
          <cell r="D47">
            <v>0</v>
          </cell>
          <cell r="E47">
            <v>0</v>
          </cell>
          <cell r="F47">
            <v>22.654</v>
          </cell>
          <cell r="G47">
            <v>0.11327</v>
          </cell>
          <cell r="H47">
            <v>0.22653999999999999</v>
          </cell>
        </row>
        <row r="48">
          <cell r="B48">
            <v>13.5</v>
          </cell>
          <cell r="C48">
            <v>1.05</v>
          </cell>
          <cell r="D48">
            <v>0</v>
          </cell>
          <cell r="E48">
            <v>0</v>
          </cell>
          <cell r="F48">
            <v>25.408000000000001</v>
          </cell>
          <cell r="G48">
            <v>0.12703999999999999</v>
          </cell>
          <cell r="H48">
            <v>0.25407999999999997</v>
          </cell>
        </row>
        <row r="49">
          <cell r="B49">
            <v>15</v>
          </cell>
          <cell r="C49">
            <v>1.05</v>
          </cell>
          <cell r="D49">
            <v>0</v>
          </cell>
          <cell r="E49">
            <v>0</v>
          </cell>
          <cell r="F49">
            <v>28.144000000000002</v>
          </cell>
          <cell r="G49">
            <v>0.14072000000000001</v>
          </cell>
          <cell r="H49">
            <v>0.28144000000000002</v>
          </cell>
        </row>
        <row r="50">
          <cell r="B50">
            <v>16.5</v>
          </cell>
          <cell r="C50">
            <v>1.05</v>
          </cell>
          <cell r="D50">
            <v>0</v>
          </cell>
          <cell r="E50">
            <v>0</v>
          </cell>
          <cell r="F50">
            <v>30.862000000000002</v>
          </cell>
          <cell r="G50">
            <v>0.15431</v>
          </cell>
          <cell r="H50">
            <v>0.30862000000000001</v>
          </cell>
        </row>
        <row r="51">
          <cell r="B51">
            <v>18</v>
          </cell>
          <cell r="C51">
            <v>1.05</v>
          </cell>
          <cell r="D51">
            <v>0</v>
          </cell>
          <cell r="E51">
            <v>0</v>
          </cell>
          <cell r="F51">
            <v>33.562999999999995</v>
          </cell>
          <cell r="G51">
            <v>0.16782</v>
          </cell>
          <cell r="H51">
            <v>0.33562999999999998</v>
          </cell>
        </row>
        <row r="52">
          <cell r="B52">
            <v>19.5</v>
          </cell>
          <cell r="C52">
            <v>1.05</v>
          </cell>
          <cell r="D52">
            <v>0</v>
          </cell>
          <cell r="E52">
            <v>0</v>
          </cell>
          <cell r="F52">
            <v>36.247</v>
          </cell>
          <cell r="G52">
            <v>0.18124000000000001</v>
          </cell>
          <cell r="H52">
            <v>0.36247000000000001</v>
          </cell>
        </row>
        <row r="53">
          <cell r="B53">
            <v>6</v>
          </cell>
          <cell r="C53">
            <v>1.05</v>
          </cell>
          <cell r="D53">
            <v>72860</v>
          </cell>
          <cell r="E53">
            <v>76503</v>
          </cell>
          <cell r="F53">
            <v>13.788</v>
          </cell>
          <cell r="G53">
            <v>6.8940000000000001E-2</v>
          </cell>
          <cell r="H53">
            <v>0.13788</v>
          </cell>
        </row>
        <row r="54">
          <cell r="B54">
            <v>7.5</v>
          </cell>
          <cell r="C54">
            <v>1.05</v>
          </cell>
          <cell r="D54">
            <v>80480</v>
          </cell>
          <cell r="E54">
            <v>84504</v>
          </cell>
          <cell r="F54">
            <v>17.191000000000003</v>
          </cell>
          <cell r="G54">
            <v>8.5959999999999995E-2</v>
          </cell>
          <cell r="H54">
            <v>0.17191000000000001</v>
          </cell>
        </row>
        <row r="55">
          <cell r="B55">
            <v>9</v>
          </cell>
          <cell r="C55">
            <v>1.05</v>
          </cell>
          <cell r="D55">
            <v>85230</v>
          </cell>
          <cell r="E55">
            <v>89491</v>
          </cell>
          <cell r="F55">
            <v>20.577000000000002</v>
          </cell>
          <cell r="G55">
            <v>0.10289</v>
          </cell>
          <cell r="H55">
            <v>0.20577000000000001</v>
          </cell>
        </row>
        <row r="56">
          <cell r="B56">
            <v>10.5</v>
          </cell>
          <cell r="C56">
            <v>1.05</v>
          </cell>
          <cell r="D56">
            <v>100480</v>
          </cell>
          <cell r="E56">
            <v>105504</v>
          </cell>
          <cell r="F56">
            <v>23.945</v>
          </cell>
          <cell r="G56">
            <v>0.11972999999999999</v>
          </cell>
          <cell r="H56">
            <v>0.23945</v>
          </cell>
        </row>
        <row r="57">
          <cell r="B57">
            <v>12</v>
          </cell>
          <cell r="C57">
            <v>1.05</v>
          </cell>
          <cell r="D57">
            <v>104125</v>
          </cell>
          <cell r="E57">
            <v>109331</v>
          </cell>
          <cell r="F57">
            <v>27.296000000000003</v>
          </cell>
          <cell r="G57">
            <v>0.13647999999999999</v>
          </cell>
          <cell r="H57">
            <v>0.27295999999999998</v>
          </cell>
        </row>
        <row r="58">
          <cell r="B58">
            <v>13.5</v>
          </cell>
          <cell r="C58">
            <v>1.05</v>
          </cell>
          <cell r="D58">
            <v>107770</v>
          </cell>
          <cell r="E58">
            <v>113158</v>
          </cell>
          <cell r="F58">
            <v>30.630000000000003</v>
          </cell>
          <cell r="G58">
            <v>0.15315000000000001</v>
          </cell>
          <cell r="H58">
            <v>0.30630000000000002</v>
          </cell>
        </row>
        <row r="59">
          <cell r="B59">
            <v>15</v>
          </cell>
          <cell r="C59">
            <v>1.05</v>
          </cell>
          <cell r="D59">
            <v>111542</v>
          </cell>
          <cell r="E59">
            <v>117119</v>
          </cell>
          <cell r="F59">
            <v>33.945999999999998</v>
          </cell>
          <cell r="G59">
            <v>0.16972999999999999</v>
          </cell>
          <cell r="H59">
            <v>0.33945999999999998</v>
          </cell>
        </row>
        <row r="60">
          <cell r="B60">
            <v>16.5</v>
          </cell>
          <cell r="C60">
            <v>1.05</v>
          </cell>
          <cell r="D60">
            <v>0</v>
          </cell>
          <cell r="E60">
            <v>0</v>
          </cell>
          <cell r="F60">
            <v>37.244999999999997</v>
          </cell>
          <cell r="G60">
            <v>0.18623000000000001</v>
          </cell>
          <cell r="H60">
            <v>0.37245</v>
          </cell>
        </row>
        <row r="61">
          <cell r="B61">
            <v>18</v>
          </cell>
          <cell r="C61">
            <v>1.05</v>
          </cell>
          <cell r="D61">
            <v>0</v>
          </cell>
          <cell r="E61">
            <v>0</v>
          </cell>
          <cell r="F61">
            <v>40.527000000000001</v>
          </cell>
          <cell r="G61">
            <v>0.20264000000000001</v>
          </cell>
          <cell r="H61">
            <v>0.40527000000000002</v>
          </cell>
        </row>
        <row r="62">
          <cell r="B62">
            <v>19.5</v>
          </cell>
          <cell r="C62">
            <v>1.05</v>
          </cell>
          <cell r="D62">
            <v>0</v>
          </cell>
          <cell r="E62">
            <v>0</v>
          </cell>
          <cell r="F62">
            <v>43.790999999999997</v>
          </cell>
          <cell r="G62">
            <v>0.21896000000000002</v>
          </cell>
          <cell r="H62">
            <v>0.43791000000000002</v>
          </cell>
        </row>
        <row r="63">
          <cell r="B63">
            <v>7.5</v>
          </cell>
          <cell r="C63">
            <v>1.05</v>
          </cell>
          <cell r="D63">
            <v>91252</v>
          </cell>
          <cell r="E63">
            <v>95814</v>
          </cell>
          <cell r="F63">
            <v>20.092000000000002</v>
          </cell>
          <cell r="G63">
            <v>0.10045999999999999</v>
          </cell>
          <cell r="H63">
            <v>0.20091999999999999</v>
          </cell>
        </row>
        <row r="64">
          <cell r="B64">
            <v>9</v>
          </cell>
          <cell r="C64">
            <v>1.05</v>
          </cell>
          <cell r="D64">
            <v>98280</v>
          </cell>
          <cell r="E64">
            <v>103194</v>
          </cell>
          <cell r="F64">
            <v>24.059000000000001</v>
          </cell>
          <cell r="G64">
            <v>0.12029999999999999</v>
          </cell>
          <cell r="H64">
            <v>0.24059</v>
          </cell>
        </row>
        <row r="65">
          <cell r="B65">
            <v>10.5</v>
          </cell>
          <cell r="C65">
            <v>1.05</v>
          </cell>
          <cell r="D65">
            <v>114880</v>
          </cell>
          <cell r="E65">
            <v>120624</v>
          </cell>
          <cell r="F65">
            <v>28.007000000000001</v>
          </cell>
          <cell r="G65">
            <v>0.14004</v>
          </cell>
          <cell r="H65">
            <v>0.28006999999999999</v>
          </cell>
        </row>
        <row r="66">
          <cell r="B66">
            <v>12</v>
          </cell>
          <cell r="C66">
            <v>1.05</v>
          </cell>
          <cell r="D66">
            <v>115900</v>
          </cell>
          <cell r="E66">
            <v>121695</v>
          </cell>
          <cell r="F66">
            <v>31.939</v>
          </cell>
          <cell r="G66">
            <v>0.15970000000000001</v>
          </cell>
          <cell r="H66">
            <v>0.31939000000000001</v>
          </cell>
        </row>
        <row r="67">
          <cell r="B67">
            <v>13.5</v>
          </cell>
          <cell r="C67">
            <v>1.05</v>
          </cell>
          <cell r="D67">
            <v>124710</v>
          </cell>
          <cell r="E67">
            <v>130945</v>
          </cell>
          <cell r="F67">
            <v>35.852999999999994</v>
          </cell>
          <cell r="G67">
            <v>0.17927000000000001</v>
          </cell>
          <cell r="H67">
            <v>0.35853000000000002</v>
          </cell>
        </row>
        <row r="68">
          <cell r="B68">
            <v>15</v>
          </cell>
          <cell r="C68">
            <v>1.05</v>
          </cell>
          <cell r="D68">
            <v>129790</v>
          </cell>
          <cell r="E68">
            <v>136279</v>
          </cell>
          <cell r="F68">
            <v>39.748999999999995</v>
          </cell>
          <cell r="G68">
            <v>0.19875000000000001</v>
          </cell>
          <cell r="H68">
            <v>0.39749000000000001</v>
          </cell>
        </row>
        <row r="69">
          <cell r="B69">
            <v>16.5</v>
          </cell>
          <cell r="C69">
            <v>1.05</v>
          </cell>
          <cell r="D69">
            <v>0</v>
          </cell>
          <cell r="E69">
            <v>0</v>
          </cell>
          <cell r="F69">
            <v>43.628</v>
          </cell>
          <cell r="G69">
            <v>0.21814</v>
          </cell>
          <cell r="H69">
            <v>0.43628</v>
          </cell>
        </row>
        <row r="70">
          <cell r="B70">
            <v>18</v>
          </cell>
          <cell r="C70">
            <v>1.05</v>
          </cell>
          <cell r="D70">
            <v>0</v>
          </cell>
          <cell r="E70">
            <v>0</v>
          </cell>
          <cell r="F70">
            <v>47.489999999999995</v>
          </cell>
          <cell r="G70">
            <v>0.23744999999999999</v>
          </cell>
          <cell r="H70">
            <v>0.47489999999999999</v>
          </cell>
        </row>
        <row r="71">
          <cell r="B71">
            <v>19.5</v>
          </cell>
          <cell r="C71">
            <v>1.05</v>
          </cell>
          <cell r="D71">
            <v>0</v>
          </cell>
          <cell r="E71">
            <v>0</v>
          </cell>
          <cell r="F71">
            <v>51.333999999999996</v>
          </cell>
          <cell r="G71">
            <v>0.25667000000000001</v>
          </cell>
          <cell r="H71">
            <v>0.51334000000000002</v>
          </cell>
        </row>
        <row r="72">
          <cell r="B72">
            <v>21</v>
          </cell>
          <cell r="C72">
            <v>1.05</v>
          </cell>
          <cell r="D72">
            <v>0</v>
          </cell>
          <cell r="E72">
            <v>0</v>
          </cell>
          <cell r="F72">
            <v>55.160999999999994</v>
          </cell>
          <cell r="G72">
            <v>0.27581</v>
          </cell>
          <cell r="H72">
            <v>0.55161000000000004</v>
          </cell>
        </row>
        <row r="73">
          <cell r="B73">
            <v>9</v>
          </cell>
          <cell r="C73">
            <v>1.05</v>
          </cell>
          <cell r="D73">
            <v>114040</v>
          </cell>
          <cell r="E73">
            <v>119742</v>
          </cell>
          <cell r="F73">
            <v>27.540000000000003</v>
          </cell>
          <cell r="G73">
            <v>0.13769999999999999</v>
          </cell>
          <cell r="H73">
            <v>0.27539999999999998</v>
          </cell>
        </row>
        <row r="74">
          <cell r="B74">
            <v>10.5</v>
          </cell>
          <cell r="C74">
            <v>1.05</v>
          </cell>
          <cell r="D74">
            <v>132510</v>
          </cell>
          <cell r="E74">
            <v>139135</v>
          </cell>
          <cell r="F74">
            <v>32.068999999999996</v>
          </cell>
          <cell r="G74">
            <v>0.16035000000000002</v>
          </cell>
          <cell r="H74">
            <v>0.32068999999999998</v>
          </cell>
        </row>
        <row r="75">
          <cell r="B75">
            <v>12</v>
          </cell>
          <cell r="C75">
            <v>1.05</v>
          </cell>
          <cell r="D75">
            <v>135050</v>
          </cell>
          <cell r="E75">
            <v>141802</v>
          </cell>
          <cell r="F75">
            <v>36.580999999999996</v>
          </cell>
          <cell r="G75">
            <v>0.18291000000000002</v>
          </cell>
          <cell r="H75">
            <v>0.36581000000000002</v>
          </cell>
        </row>
        <row r="76">
          <cell r="B76">
            <v>13.5</v>
          </cell>
          <cell r="C76">
            <v>1.05</v>
          </cell>
          <cell r="D76">
            <v>145550</v>
          </cell>
          <cell r="E76">
            <v>152827</v>
          </cell>
          <cell r="F76">
            <v>41.074999999999996</v>
          </cell>
          <cell r="G76">
            <v>0.20538000000000001</v>
          </cell>
          <cell r="H76">
            <v>0.41075</v>
          </cell>
        </row>
        <row r="77">
          <cell r="B77">
            <v>15</v>
          </cell>
          <cell r="C77">
            <v>1.05</v>
          </cell>
          <cell r="D77">
            <v>152330</v>
          </cell>
          <cell r="E77">
            <v>159946</v>
          </cell>
          <cell r="F77">
            <v>45.552</v>
          </cell>
          <cell r="G77">
            <v>0.22775999999999999</v>
          </cell>
          <cell r="H77">
            <v>0.45551999999999998</v>
          </cell>
        </row>
        <row r="78">
          <cell r="B78">
            <v>16.5</v>
          </cell>
          <cell r="C78">
            <v>1.05</v>
          </cell>
          <cell r="D78">
            <v>170630</v>
          </cell>
          <cell r="E78">
            <v>179161</v>
          </cell>
          <cell r="F78">
            <v>50.010999999999996</v>
          </cell>
          <cell r="G78">
            <v>0.25006</v>
          </cell>
          <cell r="H78">
            <v>0.50011000000000005</v>
          </cell>
        </row>
        <row r="79">
          <cell r="B79">
            <v>18</v>
          </cell>
          <cell r="C79">
            <v>1.05</v>
          </cell>
          <cell r="D79">
            <v>173340</v>
          </cell>
          <cell r="E79">
            <v>182007</v>
          </cell>
          <cell r="F79">
            <v>54.452999999999996</v>
          </cell>
          <cell r="G79">
            <v>0.27227000000000001</v>
          </cell>
          <cell r="H79">
            <v>0.54452999999999996</v>
          </cell>
        </row>
        <row r="80">
          <cell r="B80">
            <v>19.5</v>
          </cell>
          <cell r="C80">
            <v>1.05</v>
          </cell>
          <cell r="D80">
            <v>0</v>
          </cell>
          <cell r="E80">
            <v>0</v>
          </cell>
          <cell r="F80">
            <v>58.878</v>
          </cell>
          <cell r="G80">
            <v>0.29438999999999999</v>
          </cell>
          <cell r="H80">
            <v>0.58877999999999997</v>
          </cell>
        </row>
        <row r="81">
          <cell r="B81">
            <v>21</v>
          </cell>
          <cell r="C81">
            <v>1.05</v>
          </cell>
          <cell r="D81">
            <v>0</v>
          </cell>
          <cell r="E81">
            <v>0</v>
          </cell>
          <cell r="F81">
            <v>63.284999999999997</v>
          </cell>
          <cell r="G81">
            <v>0.31642999999999999</v>
          </cell>
          <cell r="H81">
            <v>0.63285000000000002</v>
          </cell>
        </row>
        <row r="82">
          <cell r="B82">
            <v>22.5</v>
          </cell>
          <cell r="C82">
            <v>1.05</v>
          </cell>
          <cell r="D82">
            <v>0</v>
          </cell>
          <cell r="E82">
            <v>0</v>
          </cell>
          <cell r="F82">
            <v>67.675000000000011</v>
          </cell>
          <cell r="G82">
            <v>0.33838000000000001</v>
          </cell>
          <cell r="H82">
            <v>0.67674999999999996</v>
          </cell>
        </row>
        <row r="83">
          <cell r="B83">
            <v>9</v>
          </cell>
          <cell r="C83">
            <v>1.05</v>
          </cell>
          <cell r="D83">
            <v>128270</v>
          </cell>
          <cell r="E83">
            <v>134683</v>
          </cell>
          <cell r="F83">
            <v>31.022000000000002</v>
          </cell>
          <cell r="G83">
            <v>0.15511</v>
          </cell>
          <cell r="H83">
            <v>0.31022</v>
          </cell>
        </row>
        <row r="84">
          <cell r="B84">
            <v>10.5</v>
          </cell>
          <cell r="C84">
            <v>1.05</v>
          </cell>
          <cell r="D84">
            <v>147930</v>
          </cell>
          <cell r="E84">
            <v>155326</v>
          </cell>
          <cell r="F84">
            <v>36.131</v>
          </cell>
          <cell r="G84">
            <v>0.18066000000000002</v>
          </cell>
          <cell r="H84">
            <v>0.36131000000000002</v>
          </cell>
        </row>
        <row r="85">
          <cell r="B85">
            <v>12</v>
          </cell>
          <cell r="C85">
            <v>1.05</v>
          </cell>
          <cell r="D85">
            <v>154360</v>
          </cell>
          <cell r="E85">
            <v>162078</v>
          </cell>
          <cell r="F85">
            <v>41.222999999999999</v>
          </cell>
          <cell r="G85">
            <v>0.20612</v>
          </cell>
          <cell r="H85">
            <v>0.41222999999999999</v>
          </cell>
        </row>
        <row r="86">
          <cell r="B86">
            <v>13.5</v>
          </cell>
          <cell r="C86">
            <v>1.05</v>
          </cell>
          <cell r="D86">
            <v>158600</v>
          </cell>
          <cell r="E86">
            <v>166530</v>
          </cell>
          <cell r="F86">
            <v>46.297999999999995</v>
          </cell>
          <cell r="G86">
            <v>0.23149</v>
          </cell>
          <cell r="H86">
            <v>0.46298</v>
          </cell>
        </row>
        <row r="87">
          <cell r="B87">
            <v>15</v>
          </cell>
          <cell r="C87">
            <v>1.05</v>
          </cell>
          <cell r="D87">
            <v>165720</v>
          </cell>
          <cell r="E87">
            <v>174006</v>
          </cell>
          <cell r="F87">
            <v>51.354999999999997</v>
          </cell>
          <cell r="G87">
            <v>0.25678000000000001</v>
          </cell>
          <cell r="H87">
            <v>0.51354999999999995</v>
          </cell>
        </row>
        <row r="88">
          <cell r="B88">
            <v>16.5</v>
          </cell>
          <cell r="C88">
            <v>1.05</v>
          </cell>
          <cell r="D88">
            <v>184700</v>
          </cell>
          <cell r="E88">
            <v>193935</v>
          </cell>
          <cell r="F88">
            <v>56.393999999999998</v>
          </cell>
          <cell r="G88">
            <v>0.28197</v>
          </cell>
          <cell r="H88">
            <v>0.56394</v>
          </cell>
        </row>
        <row r="89">
          <cell r="B89">
            <v>18</v>
          </cell>
          <cell r="C89">
            <v>1.05</v>
          </cell>
          <cell r="D89">
            <v>188080</v>
          </cell>
          <cell r="E89">
            <v>197484</v>
          </cell>
          <cell r="F89">
            <v>61.415999999999997</v>
          </cell>
          <cell r="G89">
            <v>0.30708000000000002</v>
          </cell>
          <cell r="H89">
            <v>0.61416000000000004</v>
          </cell>
        </row>
        <row r="90">
          <cell r="B90">
            <v>19.5</v>
          </cell>
          <cell r="C90">
            <v>1.05</v>
          </cell>
          <cell r="D90">
            <v>0</v>
          </cell>
          <cell r="E90">
            <v>0</v>
          </cell>
          <cell r="F90">
            <v>66.421000000000006</v>
          </cell>
          <cell r="G90">
            <v>0.33211000000000002</v>
          </cell>
          <cell r="H90">
            <v>0.66420999999999997</v>
          </cell>
        </row>
        <row r="91">
          <cell r="B91">
            <v>21</v>
          </cell>
          <cell r="C91">
            <v>1.05</v>
          </cell>
          <cell r="D91">
            <v>0</v>
          </cell>
          <cell r="E91">
            <v>0</v>
          </cell>
          <cell r="F91">
            <v>71.409000000000006</v>
          </cell>
          <cell r="G91">
            <v>0.35705000000000003</v>
          </cell>
          <cell r="H91">
            <v>0.71409</v>
          </cell>
        </row>
        <row r="92">
          <cell r="B92">
            <v>22.5</v>
          </cell>
          <cell r="C92">
            <v>1.05</v>
          </cell>
          <cell r="D92">
            <v>0</v>
          </cell>
          <cell r="E92">
            <v>0</v>
          </cell>
          <cell r="F92">
            <v>76.379000000000005</v>
          </cell>
          <cell r="G92">
            <v>0.38190000000000002</v>
          </cell>
          <cell r="H92">
            <v>0.76378999999999997</v>
          </cell>
        </row>
        <row r="93">
          <cell r="B93">
            <v>10.5</v>
          </cell>
          <cell r="C93">
            <v>1.05</v>
          </cell>
          <cell r="D93">
            <v>169110</v>
          </cell>
          <cell r="E93">
            <v>177565</v>
          </cell>
          <cell r="F93">
            <v>40.192999999999998</v>
          </cell>
          <cell r="G93">
            <v>0.20097000000000001</v>
          </cell>
          <cell r="H93">
            <v>0.40193000000000001</v>
          </cell>
        </row>
        <row r="94">
          <cell r="B94">
            <v>12</v>
          </cell>
          <cell r="C94">
            <v>1.05</v>
          </cell>
          <cell r="D94">
            <v>175380</v>
          </cell>
          <cell r="E94">
            <v>184149</v>
          </cell>
          <cell r="F94">
            <v>45.864999999999995</v>
          </cell>
          <cell r="G94">
            <v>0.22933000000000001</v>
          </cell>
          <cell r="H94">
            <v>0.45865</v>
          </cell>
        </row>
        <row r="95">
          <cell r="B95">
            <v>13.5</v>
          </cell>
          <cell r="C95">
            <v>1.05</v>
          </cell>
          <cell r="D95">
            <v>181650</v>
          </cell>
          <cell r="E95">
            <v>190732</v>
          </cell>
          <cell r="F95">
            <v>51.519999999999996</v>
          </cell>
          <cell r="G95">
            <v>0.2576</v>
          </cell>
          <cell r="H95">
            <v>0.51519999999999999</v>
          </cell>
        </row>
        <row r="96">
          <cell r="B96">
            <v>15</v>
          </cell>
          <cell r="C96">
            <v>1.05</v>
          </cell>
          <cell r="D96">
            <v>210620</v>
          </cell>
          <cell r="E96">
            <v>221151</v>
          </cell>
          <cell r="F96">
            <v>57.156999999999996</v>
          </cell>
          <cell r="G96">
            <v>0.28578999999999999</v>
          </cell>
          <cell r="H96">
            <v>0.57157000000000002</v>
          </cell>
        </row>
        <row r="97">
          <cell r="B97">
            <v>16.5</v>
          </cell>
          <cell r="C97">
            <v>1.05</v>
          </cell>
          <cell r="D97">
            <v>237560</v>
          </cell>
          <cell r="E97">
            <v>249438</v>
          </cell>
          <cell r="F97">
            <v>62.777000000000001</v>
          </cell>
          <cell r="G97">
            <v>0.31389</v>
          </cell>
          <cell r="H97">
            <v>0.62777000000000005</v>
          </cell>
        </row>
        <row r="98">
          <cell r="B98">
            <v>18</v>
          </cell>
          <cell r="C98">
            <v>1.05</v>
          </cell>
          <cell r="D98">
            <v>238750</v>
          </cell>
          <cell r="E98">
            <v>250687</v>
          </cell>
          <cell r="F98">
            <v>68.38000000000001</v>
          </cell>
          <cell r="G98">
            <v>0.34189999999999998</v>
          </cell>
          <cell r="H98">
            <v>0.68379999999999996</v>
          </cell>
        </row>
        <row r="99">
          <cell r="B99">
            <v>19.5</v>
          </cell>
          <cell r="C99">
            <v>1.05</v>
          </cell>
          <cell r="D99">
            <v>258750</v>
          </cell>
          <cell r="E99">
            <v>271687</v>
          </cell>
          <cell r="F99">
            <v>73.965000000000003</v>
          </cell>
          <cell r="G99">
            <v>0.36982999999999999</v>
          </cell>
          <cell r="H99">
            <v>0.73965000000000003</v>
          </cell>
        </row>
        <row r="100">
          <cell r="B100">
            <v>21</v>
          </cell>
          <cell r="C100">
            <v>1.05</v>
          </cell>
          <cell r="D100">
            <v>0</v>
          </cell>
          <cell r="E100">
            <v>0</v>
          </cell>
          <cell r="F100">
            <v>79.533000000000001</v>
          </cell>
          <cell r="G100">
            <v>0.39767000000000002</v>
          </cell>
          <cell r="H100">
            <v>0.79532999999999998</v>
          </cell>
        </row>
        <row r="101">
          <cell r="B101">
            <v>22.5</v>
          </cell>
          <cell r="C101">
            <v>1.05</v>
          </cell>
          <cell r="D101">
            <v>0</v>
          </cell>
          <cell r="E101">
            <v>0</v>
          </cell>
          <cell r="F101">
            <v>85.082999999999998</v>
          </cell>
          <cell r="G101">
            <v>0.42542000000000002</v>
          </cell>
          <cell r="H101">
            <v>0.85082999999999998</v>
          </cell>
        </row>
        <row r="102">
          <cell r="B102">
            <v>24</v>
          </cell>
          <cell r="C102">
            <v>1.05</v>
          </cell>
          <cell r="D102">
            <v>0</v>
          </cell>
          <cell r="E102">
            <v>0</v>
          </cell>
          <cell r="F102">
            <v>90.616</v>
          </cell>
          <cell r="G102">
            <v>0.45307999999999998</v>
          </cell>
          <cell r="H102">
            <v>0.90615999999999997</v>
          </cell>
        </row>
        <row r="103">
          <cell r="B103">
            <v>12</v>
          </cell>
          <cell r="C103">
            <v>1.05</v>
          </cell>
          <cell r="D103">
            <v>185880</v>
          </cell>
          <cell r="E103">
            <v>195174</v>
          </cell>
          <cell r="F103">
            <v>50.506999999999998</v>
          </cell>
          <cell r="G103">
            <v>0.25253999999999999</v>
          </cell>
          <cell r="H103">
            <v>0.50507000000000002</v>
          </cell>
        </row>
        <row r="104">
          <cell r="B104">
            <v>13.5</v>
          </cell>
          <cell r="C104">
            <v>1.05</v>
          </cell>
          <cell r="D104">
            <v>199780</v>
          </cell>
          <cell r="E104">
            <v>209769</v>
          </cell>
          <cell r="F104">
            <v>56.741999999999997</v>
          </cell>
          <cell r="G104">
            <v>0.28371000000000002</v>
          </cell>
          <cell r="H104">
            <v>0.56742000000000004</v>
          </cell>
        </row>
        <row r="105">
          <cell r="B105">
            <v>15</v>
          </cell>
          <cell r="C105">
            <v>1.05</v>
          </cell>
          <cell r="D105">
            <v>210620</v>
          </cell>
          <cell r="E105">
            <v>221151</v>
          </cell>
          <cell r="F105">
            <v>62.96</v>
          </cell>
          <cell r="G105">
            <v>0.31480000000000002</v>
          </cell>
          <cell r="H105">
            <v>0.62960000000000005</v>
          </cell>
        </row>
        <row r="106">
          <cell r="B106">
            <v>16.5</v>
          </cell>
          <cell r="C106">
            <v>1.05</v>
          </cell>
          <cell r="D106">
            <v>237560</v>
          </cell>
          <cell r="E106">
            <v>249438</v>
          </cell>
          <cell r="F106">
            <v>69.160000000000011</v>
          </cell>
          <cell r="G106">
            <v>0.3458</v>
          </cell>
          <cell r="H106">
            <v>0.69159999999999999</v>
          </cell>
        </row>
        <row r="107">
          <cell r="B107">
            <v>18</v>
          </cell>
          <cell r="C107">
            <v>1.05</v>
          </cell>
          <cell r="D107">
            <v>238750</v>
          </cell>
          <cell r="E107">
            <v>250687</v>
          </cell>
          <cell r="F107">
            <v>75.343000000000004</v>
          </cell>
          <cell r="G107">
            <v>0.37672</v>
          </cell>
          <cell r="H107">
            <v>0.75343000000000004</v>
          </cell>
        </row>
        <row r="108">
          <cell r="B108">
            <v>19.5</v>
          </cell>
          <cell r="C108">
            <v>1.05</v>
          </cell>
          <cell r="D108">
            <v>258750</v>
          </cell>
          <cell r="E108">
            <v>271687</v>
          </cell>
          <cell r="F108">
            <v>81.50800000000001</v>
          </cell>
          <cell r="G108">
            <v>0.40754000000000001</v>
          </cell>
          <cell r="H108">
            <v>0.81508000000000003</v>
          </cell>
        </row>
        <row r="109">
          <cell r="B109">
            <v>21</v>
          </cell>
          <cell r="C109">
            <v>1.05</v>
          </cell>
          <cell r="D109">
            <v>0</v>
          </cell>
          <cell r="E109">
            <v>0</v>
          </cell>
          <cell r="F109">
            <v>87.656000000000006</v>
          </cell>
          <cell r="G109">
            <v>0.43828</v>
          </cell>
          <cell r="H109">
            <v>0.87656000000000001</v>
          </cell>
        </row>
        <row r="110">
          <cell r="B110">
            <v>22.5</v>
          </cell>
          <cell r="C110">
            <v>1.05</v>
          </cell>
          <cell r="D110">
            <v>0</v>
          </cell>
          <cell r="E110">
            <v>0</v>
          </cell>
          <cell r="F110">
            <v>93.787000000000006</v>
          </cell>
          <cell r="G110">
            <v>0.46894000000000002</v>
          </cell>
          <cell r="H110">
            <v>0.93786999999999998</v>
          </cell>
        </row>
        <row r="111">
          <cell r="B111">
            <v>24</v>
          </cell>
          <cell r="C111">
            <v>1.05</v>
          </cell>
          <cell r="D111">
            <v>0</v>
          </cell>
          <cell r="E111">
            <v>0</v>
          </cell>
          <cell r="F111">
            <v>99.9</v>
          </cell>
          <cell r="G111">
            <v>0.4995</v>
          </cell>
          <cell r="H111">
            <v>0.999</v>
          </cell>
        </row>
        <row r="112">
          <cell r="B112">
            <v>25.5</v>
          </cell>
          <cell r="C112">
            <v>1.05</v>
          </cell>
          <cell r="D112">
            <v>0</v>
          </cell>
          <cell r="E112">
            <v>0</v>
          </cell>
          <cell r="F112">
            <v>105.99600000000001</v>
          </cell>
          <cell r="G112">
            <v>0.52998000000000001</v>
          </cell>
          <cell r="H112">
            <v>1.05996</v>
          </cell>
        </row>
        <row r="113">
          <cell r="B113">
            <v>12</v>
          </cell>
          <cell r="C113">
            <v>1.05</v>
          </cell>
          <cell r="D113">
            <v>202660</v>
          </cell>
          <cell r="E113">
            <v>212793</v>
          </cell>
          <cell r="F113">
            <v>55.15</v>
          </cell>
          <cell r="G113">
            <v>0.27575</v>
          </cell>
          <cell r="H113">
            <v>0.55149999999999999</v>
          </cell>
        </row>
        <row r="114">
          <cell r="B114">
            <v>13.5</v>
          </cell>
          <cell r="C114">
            <v>1.05</v>
          </cell>
          <cell r="D114">
            <v>217910</v>
          </cell>
          <cell r="E114">
            <v>228805</v>
          </cell>
          <cell r="F114">
            <v>61.964999999999996</v>
          </cell>
          <cell r="G114">
            <v>0.30982999999999999</v>
          </cell>
          <cell r="H114">
            <v>0.61965000000000003</v>
          </cell>
        </row>
        <row r="115">
          <cell r="B115">
            <v>15</v>
          </cell>
          <cell r="C115">
            <v>1.05</v>
          </cell>
          <cell r="D115">
            <v>229940</v>
          </cell>
          <cell r="E115">
            <v>241437</v>
          </cell>
          <cell r="F115">
            <v>68.763000000000005</v>
          </cell>
          <cell r="G115">
            <v>0.34382000000000001</v>
          </cell>
          <cell r="H115">
            <v>0.68762999999999996</v>
          </cell>
        </row>
        <row r="116">
          <cell r="B116">
            <v>16.5</v>
          </cell>
          <cell r="C116">
            <v>1.05</v>
          </cell>
          <cell r="D116">
            <v>258070</v>
          </cell>
          <cell r="E116">
            <v>270973</v>
          </cell>
          <cell r="F116">
            <v>75.543000000000006</v>
          </cell>
          <cell r="G116">
            <v>0.37772</v>
          </cell>
          <cell r="H116">
            <v>0.75543000000000005</v>
          </cell>
        </row>
        <row r="117">
          <cell r="B117">
            <v>18</v>
          </cell>
          <cell r="C117">
            <v>1.05</v>
          </cell>
          <cell r="D117">
            <v>258910</v>
          </cell>
          <cell r="E117">
            <v>271855</v>
          </cell>
          <cell r="F117">
            <v>82.306000000000012</v>
          </cell>
          <cell r="G117">
            <v>0.41153000000000001</v>
          </cell>
          <cell r="H117">
            <v>0.82306000000000001</v>
          </cell>
        </row>
        <row r="118">
          <cell r="B118">
            <v>19.5</v>
          </cell>
          <cell r="C118">
            <v>1.05</v>
          </cell>
          <cell r="D118">
            <v>280430</v>
          </cell>
          <cell r="E118">
            <v>294451</v>
          </cell>
          <cell r="F118">
            <v>89.052000000000007</v>
          </cell>
          <cell r="G118">
            <v>0.44525999999999999</v>
          </cell>
          <cell r="H118">
            <v>0.89051999999999998</v>
          </cell>
        </row>
        <row r="119">
          <cell r="B119">
            <v>21</v>
          </cell>
          <cell r="C119">
            <v>1.05</v>
          </cell>
          <cell r="D119">
            <v>0</v>
          </cell>
          <cell r="E119">
            <v>0</v>
          </cell>
          <cell r="F119">
            <v>95.78</v>
          </cell>
          <cell r="G119">
            <v>0.47889999999999999</v>
          </cell>
          <cell r="H119">
            <v>0.95779999999999998</v>
          </cell>
        </row>
        <row r="120">
          <cell r="B120">
            <v>22.5</v>
          </cell>
          <cell r="C120">
            <v>1.05</v>
          </cell>
          <cell r="D120">
            <v>0</v>
          </cell>
          <cell r="E120">
            <v>0</v>
          </cell>
          <cell r="F120">
            <v>102.491</v>
          </cell>
          <cell r="G120">
            <v>0.51245999999999992</v>
          </cell>
          <cell r="H120">
            <v>1.02491</v>
          </cell>
        </row>
        <row r="121">
          <cell r="B121">
            <v>24</v>
          </cell>
          <cell r="C121">
            <v>1.05</v>
          </cell>
          <cell r="D121">
            <v>0</v>
          </cell>
          <cell r="E121">
            <v>0</v>
          </cell>
          <cell r="F121">
            <v>109.18400000000001</v>
          </cell>
          <cell r="G121">
            <v>0.54591999999999996</v>
          </cell>
          <cell r="H121">
            <v>1.0918399999999999</v>
          </cell>
        </row>
        <row r="122">
          <cell r="B122">
            <v>25.5</v>
          </cell>
          <cell r="C122">
            <v>1.05</v>
          </cell>
          <cell r="D122">
            <v>0</v>
          </cell>
          <cell r="E122">
            <v>0</v>
          </cell>
          <cell r="F122">
            <v>115.861</v>
          </cell>
          <cell r="G122">
            <v>0.57930999999999999</v>
          </cell>
          <cell r="H122">
            <v>1.1586099999999999</v>
          </cell>
        </row>
        <row r="123">
          <cell r="B123">
            <v>13.5</v>
          </cell>
          <cell r="C123">
            <v>1.05</v>
          </cell>
          <cell r="D123">
            <v>245190</v>
          </cell>
          <cell r="E123">
            <v>257449</v>
          </cell>
          <cell r="F123">
            <v>69.799000000000007</v>
          </cell>
          <cell r="G123">
            <v>0.34900000000000003</v>
          </cell>
          <cell r="H123">
            <v>0.69799</v>
          </cell>
        </row>
        <row r="124">
          <cell r="B124">
            <v>15</v>
          </cell>
          <cell r="C124">
            <v>1.05</v>
          </cell>
          <cell r="D124">
            <v>258580</v>
          </cell>
          <cell r="E124">
            <v>271509</v>
          </cell>
          <cell r="F124">
            <v>77.466999999999999</v>
          </cell>
          <cell r="G124">
            <v>0.38734000000000002</v>
          </cell>
          <cell r="H124">
            <v>0.77466999999999997</v>
          </cell>
        </row>
        <row r="125">
          <cell r="B125">
            <v>16.5</v>
          </cell>
          <cell r="C125">
            <v>1.05</v>
          </cell>
          <cell r="D125">
            <v>288740</v>
          </cell>
          <cell r="E125">
            <v>303177</v>
          </cell>
          <cell r="F125">
            <v>85.118000000000009</v>
          </cell>
          <cell r="G125">
            <v>0.42559000000000002</v>
          </cell>
          <cell r="H125">
            <v>0.85118000000000005</v>
          </cell>
        </row>
        <row r="126">
          <cell r="B126">
            <v>18</v>
          </cell>
          <cell r="C126">
            <v>1.05</v>
          </cell>
          <cell r="D126">
            <v>291280</v>
          </cell>
          <cell r="E126">
            <v>305844</v>
          </cell>
          <cell r="F126">
            <v>92.751000000000005</v>
          </cell>
          <cell r="G126">
            <v>0.46376000000000001</v>
          </cell>
          <cell r="H126">
            <v>0.92750999999999995</v>
          </cell>
        </row>
        <row r="127">
          <cell r="B127">
            <v>19.5</v>
          </cell>
          <cell r="C127">
            <v>1.05</v>
          </cell>
          <cell r="D127">
            <v>315510</v>
          </cell>
          <cell r="E127">
            <v>331285</v>
          </cell>
          <cell r="F127">
            <v>100.367</v>
          </cell>
          <cell r="G127">
            <v>0.50183999999999995</v>
          </cell>
          <cell r="H127">
            <v>1.0036700000000001</v>
          </cell>
        </row>
        <row r="128">
          <cell r="B128">
            <v>21</v>
          </cell>
          <cell r="C128">
            <v>1.05</v>
          </cell>
          <cell r="D128">
            <v>0</v>
          </cell>
          <cell r="E128">
            <v>0</v>
          </cell>
          <cell r="F128">
            <v>107.96600000000001</v>
          </cell>
          <cell r="G128">
            <v>0.53983000000000003</v>
          </cell>
          <cell r="H128">
            <v>1.0796600000000001</v>
          </cell>
        </row>
        <row r="129">
          <cell r="B129">
            <v>22.5</v>
          </cell>
          <cell r="C129">
            <v>1.05</v>
          </cell>
          <cell r="D129">
            <v>0</v>
          </cell>
          <cell r="E129">
            <v>0</v>
          </cell>
          <cell r="F129">
            <v>115.54700000000001</v>
          </cell>
          <cell r="G129">
            <v>0.57773999999999992</v>
          </cell>
          <cell r="H129">
            <v>1.15547</v>
          </cell>
        </row>
        <row r="130">
          <cell r="B130">
            <v>24</v>
          </cell>
          <cell r="C130">
            <v>1.05</v>
          </cell>
          <cell r="D130">
            <v>0</v>
          </cell>
          <cell r="E130">
            <v>0</v>
          </cell>
          <cell r="F130">
            <v>123.111</v>
          </cell>
          <cell r="G130">
            <v>0.61556</v>
          </cell>
          <cell r="H130">
            <v>1.2311099999999999</v>
          </cell>
        </row>
        <row r="131">
          <cell r="B131">
            <v>25.5</v>
          </cell>
          <cell r="C131">
            <v>1.05</v>
          </cell>
          <cell r="D131">
            <v>0</v>
          </cell>
          <cell r="E131">
            <v>0</v>
          </cell>
          <cell r="F131">
            <v>130.65700000000001</v>
          </cell>
          <cell r="G131">
            <v>0.65328999999999993</v>
          </cell>
          <cell r="H131">
            <v>1.30657</v>
          </cell>
        </row>
        <row r="132">
          <cell r="B132">
            <v>27</v>
          </cell>
          <cell r="C132">
            <v>1.05</v>
          </cell>
          <cell r="D132">
            <v>0</v>
          </cell>
          <cell r="E132">
            <v>0</v>
          </cell>
          <cell r="F132">
            <v>138.18600000000001</v>
          </cell>
          <cell r="G132">
            <v>0.69093000000000004</v>
          </cell>
          <cell r="H132">
            <v>1.3818600000000001</v>
          </cell>
        </row>
        <row r="133">
          <cell r="B133">
            <v>15</v>
          </cell>
          <cell r="C133">
            <v>1.05</v>
          </cell>
          <cell r="D133">
            <v>287380</v>
          </cell>
          <cell r="E133">
            <v>301749</v>
          </cell>
          <cell r="F133">
            <v>86.171000000000006</v>
          </cell>
          <cell r="G133">
            <v>0.43086000000000002</v>
          </cell>
          <cell r="H133">
            <v>0.86170999999999998</v>
          </cell>
        </row>
        <row r="134">
          <cell r="B134">
            <v>16.5</v>
          </cell>
          <cell r="C134">
            <v>1.05</v>
          </cell>
          <cell r="D134">
            <v>319240</v>
          </cell>
          <cell r="E134">
            <v>335202</v>
          </cell>
          <cell r="F134">
            <v>94.692000000000007</v>
          </cell>
          <cell r="G134">
            <v>0.47345999999999999</v>
          </cell>
          <cell r="H134">
            <v>0.94691999999999998</v>
          </cell>
        </row>
        <row r="135">
          <cell r="B135">
            <v>18</v>
          </cell>
          <cell r="C135">
            <v>1.05</v>
          </cell>
          <cell r="D135">
            <v>323470</v>
          </cell>
          <cell r="E135">
            <v>339643</v>
          </cell>
          <cell r="F135">
            <v>103.196</v>
          </cell>
          <cell r="G135">
            <v>0.51597999999999999</v>
          </cell>
          <cell r="H135">
            <v>1.03196</v>
          </cell>
        </row>
        <row r="136">
          <cell r="B136">
            <v>19.5</v>
          </cell>
          <cell r="C136">
            <v>1.05</v>
          </cell>
          <cell r="D136">
            <v>350420</v>
          </cell>
          <cell r="E136">
            <v>367941</v>
          </cell>
          <cell r="F136">
            <v>111.68300000000001</v>
          </cell>
          <cell r="G136">
            <v>0.55841999999999992</v>
          </cell>
          <cell r="H136">
            <v>1.11683</v>
          </cell>
        </row>
        <row r="137">
          <cell r="B137">
            <v>21</v>
          </cell>
          <cell r="C137">
            <v>1.05</v>
          </cell>
          <cell r="D137">
            <v>0</v>
          </cell>
          <cell r="E137">
            <v>0</v>
          </cell>
          <cell r="F137">
            <v>120.152</v>
          </cell>
          <cell r="G137">
            <v>0.60075999999999996</v>
          </cell>
          <cell r="H137">
            <v>1.2015199999999999</v>
          </cell>
        </row>
        <row r="138">
          <cell r="B138">
            <v>22.5</v>
          </cell>
          <cell r="C138">
            <v>1.05</v>
          </cell>
          <cell r="D138">
            <v>0</v>
          </cell>
          <cell r="E138">
            <v>0</v>
          </cell>
          <cell r="F138">
            <v>128.60300000000001</v>
          </cell>
          <cell r="G138">
            <v>0.64301999999999992</v>
          </cell>
          <cell r="H138">
            <v>1.28603</v>
          </cell>
        </row>
        <row r="139">
          <cell r="B139">
            <v>24</v>
          </cell>
          <cell r="C139">
            <v>1.05</v>
          </cell>
          <cell r="D139">
            <v>0</v>
          </cell>
          <cell r="E139">
            <v>0</v>
          </cell>
          <cell r="F139">
            <v>137.03800000000001</v>
          </cell>
          <cell r="G139">
            <v>0.68518999999999997</v>
          </cell>
          <cell r="H139">
            <v>1.3703799999999999</v>
          </cell>
        </row>
        <row r="140">
          <cell r="B140">
            <v>25.5</v>
          </cell>
          <cell r="C140">
            <v>1.05</v>
          </cell>
          <cell r="D140">
            <v>0</v>
          </cell>
          <cell r="E140">
            <v>0</v>
          </cell>
          <cell r="F140">
            <v>145.45400000000001</v>
          </cell>
          <cell r="G140">
            <v>0.72726999999999997</v>
          </cell>
          <cell r="H140">
            <v>1.4545399999999999</v>
          </cell>
        </row>
        <row r="141">
          <cell r="B141">
            <v>27</v>
          </cell>
          <cell r="C141">
            <v>1.05</v>
          </cell>
          <cell r="D141">
            <v>0</v>
          </cell>
          <cell r="E141">
            <v>0</v>
          </cell>
          <cell r="F141">
            <v>153.85400000000001</v>
          </cell>
          <cell r="G141">
            <v>0.76927000000000001</v>
          </cell>
          <cell r="H141">
            <v>1.53854</v>
          </cell>
        </row>
        <row r="142">
          <cell r="B142">
            <v>28.5</v>
          </cell>
          <cell r="C142">
            <v>1.05</v>
          </cell>
          <cell r="D142">
            <v>0</v>
          </cell>
          <cell r="E142">
            <v>0</v>
          </cell>
          <cell r="F142">
            <v>162.23600000000002</v>
          </cell>
          <cell r="G142">
            <v>0.81118000000000001</v>
          </cell>
          <cell r="H142">
            <v>1.62236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추가예산"/>
      <sheetName val="데리네이타현황"/>
      <sheetName val="guard(mac)"/>
      <sheetName val="산출근거"/>
      <sheetName val="내역"/>
      <sheetName val="DATA"/>
      <sheetName val="골재산출"/>
      <sheetName val="입찰안"/>
      <sheetName val="집계표"/>
      <sheetName val="분석"/>
      <sheetName val="공동구수량"/>
      <sheetName val="Sheet1"/>
      <sheetName val="조명율표"/>
      <sheetName val="BID"/>
      <sheetName val="바닥판"/>
      <sheetName val="입력DATA"/>
      <sheetName val="표지"/>
      <sheetName val="흥양2교토공집계표"/>
      <sheetName val="차수"/>
      <sheetName val="일위대가표"/>
      <sheetName val="식생블럭단위수량"/>
      <sheetName val="지장물C"/>
      <sheetName val="6PILE  (돌출)"/>
      <sheetName val="토목"/>
      <sheetName val="설명서 "/>
      <sheetName val="터파기및재료"/>
      <sheetName val="96정변2"/>
      <sheetName val="주beam"/>
      <sheetName val="철근량"/>
      <sheetName val="우수받이"/>
      <sheetName val="공사비총괄표"/>
      <sheetName val="#REF"/>
      <sheetName val="수량산출"/>
      <sheetName val="설직재-1"/>
      <sheetName val="찍기"/>
      <sheetName val="대로근거"/>
      <sheetName val="일위대가1"/>
      <sheetName val="총괄표"/>
      <sheetName val="말뚝지지력산정"/>
      <sheetName val="우수내용"/>
      <sheetName val="발주내역"/>
      <sheetName val="일위대가목차"/>
      <sheetName val="인명부"/>
      <sheetName val="물량표"/>
      <sheetName val="당초"/>
      <sheetName val="PIPING"/>
      <sheetName val="#3_일위대가목록"/>
      <sheetName val="#2_일위대가목록"/>
      <sheetName val="내역서"/>
      <sheetName val="날개벽"/>
      <sheetName val="상시"/>
      <sheetName val="차수공개요"/>
      <sheetName val="신고조서"/>
      <sheetName val="원형1호맨홀토공수량"/>
      <sheetName val="입력란"/>
      <sheetName val="97노임단가"/>
      <sheetName val="교각1"/>
      <sheetName val="예산M11A"/>
      <sheetName val="각종양식"/>
      <sheetName val="암거단위"/>
      <sheetName val="오동"/>
      <sheetName val="대조"/>
      <sheetName val="나한"/>
      <sheetName val="실행철강하도"/>
      <sheetName val="노임단가"/>
      <sheetName val="역T형교대(말뚝기초)"/>
      <sheetName val="총수량집계표"/>
      <sheetName val="중로근거"/>
      <sheetName val="실행"/>
      <sheetName val="노임이"/>
      <sheetName val="해평견적"/>
      <sheetName val="200"/>
      <sheetName val="차액보증"/>
      <sheetName val="산출내역서"/>
      <sheetName val="날개벽수량표"/>
      <sheetName val="준검 내역서"/>
      <sheetName val="중기"/>
      <sheetName val="일위대가9803"/>
      <sheetName val="당진1,2호기전선관설치및접지4차공사내역서-을지"/>
      <sheetName val="노임"/>
      <sheetName val="간접1"/>
      <sheetName val="재료비"/>
      <sheetName val="재료"/>
      <sheetName val="공정코드"/>
      <sheetName val="기계경비(시간당)"/>
      <sheetName val="램머"/>
      <sheetName val="직접공사비"/>
      <sheetName val="2000년1차"/>
      <sheetName val="2000전체분"/>
      <sheetName val="뚝토공"/>
      <sheetName val="목차 "/>
      <sheetName val="참조"/>
      <sheetName val="97년 추정"/>
      <sheetName val="도로경계단위"/>
      <sheetName val="102역사"/>
      <sheetName val="4. 주형설계"/>
      <sheetName val="월말"/>
      <sheetName val="4.2유효폭의 계산"/>
      <sheetName val="부대내역"/>
      <sheetName val="내역서1999.8최종"/>
      <sheetName val="산근"/>
      <sheetName val="가격조사서"/>
      <sheetName val="배수공"/>
      <sheetName val="암거"/>
      <sheetName val="포장공"/>
      <sheetName val="토공(우물통,기타) "/>
      <sheetName val="I一般比"/>
      <sheetName val="H-PILE수량집계"/>
      <sheetName val="토사(PE)"/>
      <sheetName val="PSCbeam설계"/>
      <sheetName val="INPUT"/>
      <sheetName val="대림경상68억"/>
      <sheetName val="총괄"/>
      <sheetName val="금액내역서"/>
      <sheetName val="수안보-MBR1"/>
      <sheetName val="입력변수"/>
      <sheetName val="BOX수량"/>
      <sheetName val="자료입력"/>
      <sheetName val="적용토목"/>
      <sheetName val="항목등록"/>
      <sheetName val="3BL공동구 수량"/>
      <sheetName val="0506생활권구적"/>
      <sheetName val="총괄내역"/>
      <sheetName val="지급자재"/>
      <sheetName val="DATE"/>
      <sheetName val="RAMP 단면(R2)"/>
      <sheetName val="1,2공구원가계산서"/>
      <sheetName val="2공구산출내역"/>
      <sheetName val="1공구산출내역서"/>
      <sheetName val="초기화면"/>
      <sheetName val="골조"/>
      <sheetName val="바닥판의 설계"/>
      <sheetName val="99총공사내역서"/>
      <sheetName val="배수내역"/>
      <sheetName val="내역서중"/>
      <sheetName val="자재단가비교표"/>
      <sheetName val="코드"/>
      <sheetName val="인수공규격"/>
      <sheetName val="2.단면가정"/>
      <sheetName val="수우미양가(Vlookup)"/>
      <sheetName val="공통가설공사"/>
      <sheetName val="세골재  T2 변경 현황"/>
      <sheetName val="0.단가"/>
      <sheetName val="단면 (2)"/>
      <sheetName val="증감내역서"/>
      <sheetName val="내역서 제출"/>
      <sheetName val="포장물량집계"/>
      <sheetName val="8.석축단위(H=1.5M)"/>
      <sheetName val="업무분장"/>
      <sheetName val="단가비교표_공통1"/>
      <sheetName val="제경비"/>
      <sheetName val="코드표"/>
      <sheetName val="노무비 근거"/>
      <sheetName val="갑지"/>
      <sheetName val="역T형(H=6.0) (2)"/>
      <sheetName val="단가"/>
      <sheetName val="건축내역"/>
      <sheetName val="수량집"/>
      <sheetName val="간지"/>
      <sheetName val="원가"/>
      <sheetName val="MAIN_TABLE"/>
      <sheetName val="공사비산출내역"/>
      <sheetName val="기성내역"/>
      <sheetName val="MAIN"/>
      <sheetName val="견적990322"/>
      <sheetName val="세부내역서(전기)"/>
      <sheetName val="지장물_data"/>
      <sheetName val="공사착공계"/>
      <sheetName val="COPING"/>
      <sheetName val="단가표"/>
      <sheetName val="약품공급2"/>
      <sheetName val="지중자재단가"/>
      <sheetName val="ATM기초철가"/>
      <sheetName val="원형맨홀수량"/>
      <sheetName val="물가자료"/>
      <sheetName val="접지수량"/>
      <sheetName val="Sheet2"/>
      <sheetName val="일위대가목록"/>
      <sheetName val="CIVIL4"/>
      <sheetName val="Y-WORK"/>
      <sheetName val="재료집계표"/>
      <sheetName val="총괄내역서"/>
      <sheetName val="신천3호용수로"/>
      <sheetName val="품셈TABLE"/>
      <sheetName val="맨홀수량"/>
      <sheetName val=" 총괄표"/>
      <sheetName val="단가산출"/>
      <sheetName val="NYS"/>
      <sheetName val="표  지"/>
      <sheetName val="내역서적용수량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내역_ver1.0"/>
      <sheetName val="crude.SLAB RE-bar"/>
      <sheetName val="CRUDE RE-bar"/>
      <sheetName val="토목내역서 (도급단가)"/>
      <sheetName val="세부내역"/>
      <sheetName val="CTEMCOST"/>
      <sheetName val="교각계산"/>
      <sheetName val="대비"/>
      <sheetName val="계수시트"/>
      <sheetName val="집계표(OPTION)"/>
      <sheetName val="보차도경계석"/>
      <sheetName val="견적단가"/>
      <sheetName val="용수량(생활용수)"/>
      <sheetName val="실행내역"/>
      <sheetName val="금융비용"/>
      <sheetName val="일위(수원)"/>
      <sheetName val="H-pile(298x299)"/>
      <sheetName val="H-pile(250x250)"/>
      <sheetName val="단가 및 재료비"/>
      <sheetName val="중기사용료산출근거"/>
      <sheetName val="1호맨홀토공"/>
      <sheetName val="ABUT수량-A1"/>
      <sheetName val="Macro1"/>
      <sheetName val="도수로수량산출"/>
      <sheetName val="장비집계"/>
      <sheetName val="표준차도부연장집계-ASP"/>
      <sheetName val="101동"/>
      <sheetName val="노무비"/>
      <sheetName val="단양 00 아파트-세부내역"/>
      <sheetName val="기초자료"/>
      <sheetName val="양식3"/>
      <sheetName val="사유서제출현황-2"/>
      <sheetName val="갑지(추정)"/>
      <sheetName val="CAT_5"/>
      <sheetName val="VE절감"/>
      <sheetName val="자재단가"/>
      <sheetName val="건축공사"/>
      <sheetName val="JUCKEYK"/>
      <sheetName val="구조물터파기수량집계"/>
      <sheetName val="덕전리"/>
      <sheetName val="전체"/>
      <sheetName val="Macro(전선)"/>
      <sheetName val="요율"/>
      <sheetName val="조경일람"/>
      <sheetName val="원가서"/>
      <sheetName val="대창(함평)"/>
      <sheetName val="대창(장성)"/>
      <sheetName val="대창(함평)-창열"/>
      <sheetName val="암거 제원표"/>
      <sheetName val="WING3"/>
      <sheetName val="N賃率-職"/>
      <sheetName val="위치조서"/>
      <sheetName val="여과지동"/>
      <sheetName val="DB"/>
      <sheetName val="총공사내역서"/>
      <sheetName val="공사직종별노임"/>
      <sheetName val="실행대비"/>
      <sheetName val="단가조사서"/>
      <sheetName val="TYPE-A"/>
      <sheetName val="소요자재명세서"/>
      <sheetName val="노무비명세서"/>
      <sheetName val="연돌일위집계"/>
      <sheetName val="토공 total"/>
      <sheetName val="직노"/>
      <sheetName val="Customer Databas"/>
      <sheetName val="개인"/>
      <sheetName val="단면가정"/>
      <sheetName val="WORK"/>
      <sheetName val="전체제잡비"/>
      <sheetName val="미드수량"/>
      <sheetName val="유림골조"/>
      <sheetName val="기흥하도용"/>
      <sheetName val="Sheet5"/>
      <sheetName val="을지"/>
      <sheetName val="대부예산서"/>
      <sheetName val="CODE"/>
      <sheetName val="기초공"/>
      <sheetName val="MOTOR"/>
      <sheetName val="기둥(원형)"/>
      <sheetName val="제직재"/>
      <sheetName val="종배수관면벽구"/>
      <sheetName val="종배수관위치조서"/>
      <sheetName val="INPUT(덕도방향-시점)"/>
      <sheetName val="3.하중산정4.지지력"/>
      <sheetName val="1련박스"/>
      <sheetName val="2000용수잠관-수량집계"/>
      <sheetName val="참고사항"/>
      <sheetName val="집기손료"/>
      <sheetName val="갑지1"/>
      <sheetName val="재료할증"/>
      <sheetName val="신우"/>
      <sheetName val="원가계산서구조조정"/>
      <sheetName val="문학간접"/>
      <sheetName val="간접"/>
      <sheetName val="소보"/>
      <sheetName val="포장면적집계"/>
      <sheetName val="배수장토목공사비"/>
      <sheetName val="암거 제원표-1단계"/>
      <sheetName val="시행후면적"/>
      <sheetName val="설계조건"/>
      <sheetName val="C.배수관공"/>
      <sheetName val="상-교대(A1-A2)"/>
      <sheetName val="마산월령동골조물량변경"/>
      <sheetName val="총괄-1"/>
      <sheetName val="분뇨"/>
      <sheetName val="소도3교"/>
      <sheetName val="단가일람"/>
      <sheetName val="지질조사"/>
      <sheetName val="교량"/>
      <sheetName val="수량3"/>
      <sheetName val="시중노임단가"/>
      <sheetName val="실행간접비용"/>
      <sheetName val="제잡비"/>
      <sheetName val="수량산출서"/>
      <sheetName val="빗물받이(910-510-410)"/>
      <sheetName val="우수공"/>
      <sheetName val="보도단위"/>
      <sheetName val="건축-물가변동"/>
      <sheetName val="전기"/>
      <sheetName val="율촌법률사무소2내역"/>
      <sheetName val="보증수수료산출"/>
      <sheetName val="중기근거"/>
      <sheetName val="본체"/>
      <sheetName val="일위-1"/>
      <sheetName val="단위중량"/>
      <sheetName val="출력X"/>
      <sheetName val="안정계산"/>
      <sheetName val="단면검토"/>
      <sheetName val="특별땅고르기"/>
      <sheetName val="자료"/>
      <sheetName val="spiral"/>
      <sheetName val="2.건축"/>
      <sheetName val="날개벽(시점좌측)"/>
      <sheetName val="수습"/>
      <sheetName val="사다리"/>
      <sheetName val="노임,기계경비"/>
      <sheetName val="슬래브수량"/>
      <sheetName val="AIR SHOWER(3인용)"/>
      <sheetName val="9GNG운반"/>
      <sheetName val="단가조사"/>
      <sheetName val="지점별강우량"/>
      <sheetName val="토공(1)"/>
      <sheetName val="절대지우지말것"/>
      <sheetName val="우각부보강"/>
      <sheetName val="수요개발과판매량"/>
      <sheetName val="천방교접속"/>
      <sheetName val="대포2교접속"/>
      <sheetName val="설계명세"/>
      <sheetName val="건축기계설비표선정수장"/>
      <sheetName val="Sheet1 (2)"/>
      <sheetName val="연결관수량 (2)"/>
      <sheetName val="철집"/>
      <sheetName val="상수도토공집계표"/>
      <sheetName val="견적서"/>
      <sheetName val="토공집계표"/>
      <sheetName val="토적표"/>
      <sheetName val="봉방동근생"/>
      <sheetName val="48전력선로일위"/>
      <sheetName val="부경대총괄내역서"/>
      <sheetName val="woo(mac)"/>
      <sheetName val="설치조서"/>
      <sheetName val="Sheet3"/>
      <sheetName val="배수공집계표"/>
      <sheetName val="예정공정표"/>
      <sheetName val="영창26"/>
      <sheetName val="산출근거1"/>
      <sheetName val="CON'C"/>
      <sheetName val="라멘수량"/>
      <sheetName val="최적단면"/>
      <sheetName val="경산"/>
      <sheetName val="공구"/>
      <sheetName val="면적산출근거(실측)"/>
      <sheetName val="내역기준"/>
      <sheetName val="유효폭의 계산"/>
      <sheetName val="s"/>
      <sheetName val="CALCULATION"/>
      <sheetName val="수량집계표"/>
      <sheetName val="교수설계"/>
      <sheetName val="을"/>
      <sheetName val="데이타"/>
      <sheetName val="식재인부"/>
      <sheetName val="건축원가계산서"/>
      <sheetName val="국도접속 차도부수량"/>
      <sheetName val="암거날개벽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공분석표"/>
      <sheetName val="자재대"/>
      <sheetName val="1.설계조건"/>
      <sheetName val="내역서 "/>
      <sheetName val="철근단면적"/>
      <sheetName val="가도공"/>
      <sheetName val="하도금액분계"/>
      <sheetName val="기초단가"/>
      <sheetName val="중기손료"/>
      <sheetName val="돌담교 상부수량"/>
      <sheetName val="SLAB&quot;1&quot;"/>
      <sheetName val="수량-가로등"/>
      <sheetName val="자재집계표"/>
      <sheetName val="가중치"/>
      <sheetName val="제-노임"/>
      <sheetName val="1단계"/>
      <sheetName val="기안"/>
      <sheetName val="원가계산"/>
      <sheetName val="테이블"/>
      <sheetName val="건축"/>
      <sheetName val="입력자료"/>
      <sheetName val="개산공사비"/>
      <sheetName val="정부노임단가"/>
      <sheetName val="설계명세서"/>
      <sheetName val="철거산출근거"/>
      <sheetName val="제원및배치"/>
      <sheetName val="수목단가"/>
      <sheetName val="시설수량표"/>
      <sheetName val="식재수량표"/>
      <sheetName val="노임,재료비"/>
      <sheetName val="신표지1"/>
      <sheetName val="일위"/>
      <sheetName val="동원인원"/>
      <sheetName val="주차구획선수량"/>
      <sheetName val="설계예산서"/>
      <sheetName val="구천"/>
      <sheetName val="평가데이터"/>
      <sheetName val="청천내"/>
      <sheetName val="기계경비"/>
      <sheetName val="대치판정"/>
      <sheetName val="산출금액내역"/>
      <sheetName val="조경내역서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명세서"/>
      <sheetName val="2공구하도급내역서"/>
      <sheetName val="현장예산"/>
      <sheetName val="예총"/>
      <sheetName val="설계내역서"/>
      <sheetName val="설계서을"/>
      <sheetName val="15"/>
      <sheetName val="부하계산서"/>
      <sheetName val="전선 및 전선관"/>
      <sheetName val="가압장(토목)"/>
      <sheetName val="12호기내역서(건축분)"/>
      <sheetName val="한강운반비"/>
      <sheetName val="단열-자재"/>
      <sheetName val="원본(갑지)"/>
      <sheetName val="3.공통공사대비"/>
      <sheetName val="준공평가"/>
      <sheetName val="TOTAL_BOQ"/>
      <sheetName val="배관배선 단가조사"/>
      <sheetName val="일위대가집계"/>
      <sheetName val="SANBAISU"/>
      <sheetName val="설비"/>
      <sheetName val="총투입계"/>
      <sheetName val="9.정착구 보강"/>
      <sheetName val="변경비교-을"/>
      <sheetName val="견적"/>
      <sheetName val="파형강관집계"/>
      <sheetName val="배수공 시멘트 및 골재량 산출"/>
      <sheetName val="공량(1월22일)"/>
      <sheetName val="측구터파기공수량집계"/>
      <sheetName val="96보완계획7.12"/>
      <sheetName val="danga"/>
      <sheetName val="ilch"/>
      <sheetName val="설계예산"/>
      <sheetName val="70%"/>
      <sheetName val="보온자재단가표"/>
      <sheetName val="물량표S"/>
      <sheetName val="물량표(신)"/>
      <sheetName val="Front"/>
      <sheetName val="wall"/>
      <sheetName val="대전21토목내역서"/>
      <sheetName val="예정(3)"/>
      <sheetName val="터널조도"/>
      <sheetName val="내역서(전기)"/>
      <sheetName val="백호우계수"/>
      <sheetName val="FAB별"/>
      <sheetName val="소비자가"/>
      <sheetName val="수량집계"/>
      <sheetName val="unitpric"/>
      <sheetName val="계약서"/>
      <sheetName val="수량산출표"/>
      <sheetName val="입상내역"/>
      <sheetName val="포장(수량)-관로부"/>
      <sheetName val="개요"/>
      <sheetName val="공사"/>
      <sheetName val="설계개요"/>
      <sheetName val="내역표지"/>
      <sheetName val="구조물철거타공정이월"/>
      <sheetName val="8.PILE  (돌출)"/>
      <sheetName val="앵커(3안)"/>
      <sheetName val="관급자재"/>
      <sheetName val="목차"/>
      <sheetName val="Total"/>
      <sheetName val="단가조사-2"/>
      <sheetName val="현장경상비"/>
      <sheetName val="연습"/>
      <sheetName val="실행내역서"/>
      <sheetName val="공제수량총집계표"/>
      <sheetName val="임금단가"/>
      <sheetName val="공사개요"/>
      <sheetName val="현장경비"/>
      <sheetName val="방배동내역(리라)"/>
      <sheetName val="건축공사집계표"/>
      <sheetName val="방배동내역 (총괄)"/>
      <sheetName val="부대공사총괄"/>
      <sheetName val="빙장비사양"/>
      <sheetName val="환경기계공정표 (3)"/>
      <sheetName val="옹벽일반수량"/>
      <sheetName val="품셈집계표"/>
      <sheetName val="자재조사표"/>
      <sheetName val="본선차로수량집계표"/>
      <sheetName val="범례표"/>
      <sheetName val="우수맨홀공제단위수량"/>
      <sheetName val="총집계표"/>
      <sheetName val="내역서단가산출용"/>
      <sheetName val="심사공종"/>
      <sheetName val="3BL공동구_수량"/>
      <sheetName val="안정검토"/>
      <sheetName val="단면설계"/>
      <sheetName val="공사기본내용입력"/>
      <sheetName val="일반수량"/>
      <sheetName val="토목주소"/>
      <sheetName val="관급자재대"/>
      <sheetName val="차압계산"/>
      <sheetName val="1.수량집계"/>
      <sheetName val="원가계산서"/>
      <sheetName val="알맹이"/>
      <sheetName val="주차장(T4)"/>
      <sheetName val="40총괄"/>
      <sheetName val="40집계"/>
      <sheetName val="환경보전비B"/>
      <sheetName val="가옥철거(지장물조서)"/>
      <sheetName val="진주방향"/>
      <sheetName val="직원자료입력"/>
      <sheetName val="공통가설"/>
      <sheetName val="포장공사"/>
      <sheetName val="수량BOQ"/>
      <sheetName val="1062-X방향 "/>
      <sheetName val="토공집계(rp)"/>
      <sheetName val="공문"/>
      <sheetName val="기타 정보통신공사"/>
      <sheetName val="FAB4생산"/>
      <sheetName val="EQT-ESTN"/>
      <sheetName val="마산방향철근집계"/>
      <sheetName val="마산방향"/>
      <sheetName val="종배수관설치현황"/>
      <sheetName val="대전(세창동)"/>
      <sheetName val="인부신상자료"/>
      <sheetName val="재료단가"/>
      <sheetName val="기존단가 (2)"/>
      <sheetName val="우수공,맨홀,집수정"/>
      <sheetName val="변경내역"/>
      <sheetName val="ⴭⴭⴭⴭⴭ"/>
      <sheetName val="보도공제면적"/>
      <sheetName val="이토변실(A3-LINE)"/>
      <sheetName val="공기압축기실"/>
      <sheetName val="내역전기"/>
      <sheetName val="도근좌표"/>
      <sheetName val="재료비단가"/>
      <sheetName val="자재표"/>
      <sheetName val="자재일람"/>
      <sheetName val="환율"/>
      <sheetName val="장비사양"/>
      <sheetName val="Tables"/>
      <sheetName val="6PILE__(돌출)"/>
      <sheetName val="설명서_"/>
      <sheetName val="내역서1999_8최종"/>
      <sheetName val="목차_"/>
      <sheetName val="97년_추정"/>
      <sheetName val="4_2유효폭의_계산"/>
      <sheetName val="4__주형설계"/>
      <sheetName val="단면_(2)"/>
      <sheetName val="8_석축단위(H=1_5M)"/>
      <sheetName val="세골재__T2_변경_현황"/>
      <sheetName val="0_단가"/>
      <sheetName val="1호토공"/>
      <sheetName val="공사비증감"/>
      <sheetName val="집계표(용역원실배기)"/>
      <sheetName val="실정보사유서"/>
      <sheetName val="원가계산서 과기원"/>
      <sheetName val="0.내역서  갑지"/>
      <sheetName val="1.내역서 "/>
      <sheetName val="2-1.수량산출근거"/>
      <sheetName val="2-2.노무비산출근거"/>
      <sheetName val="3.단가조사표"/>
      <sheetName val="3.단가대비표"/>
      <sheetName val="4.설변사유"/>
      <sheetName val="2-7.인건비산출근거"/>
      <sheetName val="3-1.설변사유"/>
      <sheetName val="3-2.공사비증감"/>
      <sheetName val="3-3.내역서"/>
      <sheetName val="3-4.단가대비표(기존)"/>
      <sheetName val="3-5.단가대비표(신규)"/>
      <sheetName val="3-6.일위대가목록"/>
      <sheetName val="3-7.일위대가"/>
      <sheetName val="3-8.물량산출근거"/>
      <sheetName val="3-9.인건비산출근거"/>
      <sheetName val="고강도 지수판 스리브업체선정"/>
      <sheetName val="업체구매견적서"/>
      <sheetName val="3.단가대비표 "/>
      <sheetName val="3.단가적용현황"/>
      <sheetName val="기성청구서"/>
      <sheetName val="기성검사원"/>
      <sheetName val="CON포장수량"/>
      <sheetName val="ACUNIT"/>
      <sheetName val="CONUNIT"/>
      <sheetName val="전기일위목록"/>
      <sheetName val="6월 출고 일일보고"/>
      <sheetName val="4)유동표"/>
      <sheetName val="6공구(당초)"/>
      <sheetName val="대공종"/>
      <sheetName val="합계"/>
      <sheetName val="archi(본사)"/>
      <sheetName val="증감대비표"/>
      <sheetName val="4.하중산정"/>
      <sheetName val="본사공가현황"/>
      <sheetName val="database"/>
      <sheetName val="공통비(전체)"/>
      <sheetName val="8설7발"/>
      <sheetName val="BOX 본체"/>
      <sheetName val="제수변 수량집계표(보통)"/>
      <sheetName val="현황산출서"/>
      <sheetName val="1Month+Sheet2!"/>
      <sheetName val="수량분배표"/>
      <sheetName val="업체별기성내역"/>
      <sheetName val="단가산출서1"/>
      <sheetName val="좌측"/>
      <sheetName val="수입"/>
      <sheetName val="hvac(제어동)"/>
      <sheetName val="조경"/>
      <sheetName val="방음벽기초(H=4m)"/>
      <sheetName val="SILICATE"/>
      <sheetName val="TB-내역서"/>
      <sheetName val="내역서_"/>
      <sheetName val="시설물기초"/>
      <sheetName val="역T형"/>
      <sheetName val="합계금액"/>
      <sheetName val="관리,공감"/>
      <sheetName val="WVAL"/>
      <sheetName val="1"/>
      <sheetName val="ITEM"/>
      <sheetName val="용산1(해보)"/>
      <sheetName val="몰탈재료산출"/>
      <sheetName val="일위대가(가설)"/>
      <sheetName val="연령현황"/>
      <sheetName val="전기일위대가"/>
      <sheetName val="hvac내역서(제어동)"/>
      <sheetName val="표지 (2)"/>
      <sheetName val="PAINT"/>
      <sheetName val="SUMMARY"/>
      <sheetName val="99노임기준"/>
      <sheetName val="총집계"/>
      <sheetName val="주경기-오배수"/>
      <sheetName val="2호맨홀공제수량"/>
      <sheetName val="토공총괄집계"/>
      <sheetName val="하수급견적대비"/>
      <sheetName val="1.설계기준"/>
      <sheetName val="기기리스트"/>
      <sheetName val="1,2,3,4,5단위수량"/>
      <sheetName val="sw1"/>
      <sheetName val="W3단면"/>
      <sheetName val="송라터널총괄"/>
      <sheetName val="세목전체"/>
      <sheetName val="20관리비율"/>
      <sheetName val="플랜트 설치"/>
      <sheetName val="견적조건"/>
      <sheetName val="개략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안산기계장치"/>
      <sheetName val="TEL"/>
      <sheetName val="설계예시"/>
      <sheetName val="FILE1"/>
      <sheetName val="돌담교_상부수량"/>
      <sheetName val="CON기초"/>
      <sheetName val="SAP_INPUT"/>
      <sheetName val="6호기"/>
      <sheetName val="건축명"/>
      <sheetName val="기계명"/>
      <sheetName val="전기명"/>
      <sheetName val="토목명"/>
      <sheetName val="설계기준"/>
      <sheetName val="내역1"/>
      <sheetName val="단중표"/>
      <sheetName val="구체"/>
      <sheetName val="좌측날개벽"/>
      <sheetName val="우측날개벽"/>
      <sheetName val="setup"/>
      <sheetName val="시설물단가표"/>
      <sheetName val="노무비단가표"/>
      <sheetName val="기초자료입력"/>
      <sheetName val="품셈"/>
      <sheetName val="인부임"/>
      <sheetName val="원가+내역"/>
      <sheetName val="선정요령"/>
      <sheetName val="시선유도표지집계표"/>
      <sheetName val="중기사용료"/>
      <sheetName val="2002하반기노임기준"/>
      <sheetName val="단가 (2)"/>
      <sheetName val="절대삭제금지"/>
      <sheetName val="시운전연료"/>
      <sheetName val="b_balju"/>
      <sheetName val="98수문일위"/>
      <sheetName val="수량증감표"/>
      <sheetName val="터파기운반비산출"/>
      <sheetName val="산적토운반비산출"/>
      <sheetName val="적용단가"/>
      <sheetName val="비교1"/>
      <sheetName val="Sheet4"/>
      <sheetName val="구의33고"/>
      <sheetName val="(A)내역서"/>
      <sheetName val="연장및면적(좌측)"/>
      <sheetName val="slurrywall설계가"/>
      <sheetName val="1차 내역서"/>
      <sheetName val="할증"/>
      <sheetName val="확약서"/>
      <sheetName val="SORCE1"/>
      <sheetName val="물가대비표"/>
      <sheetName val="Sheet2 (2)"/>
      <sheetName val="건축내역서 (경제상무실)"/>
      <sheetName val="수산(당)"/>
      <sheetName val="화설내"/>
      <sheetName val="기초코드"/>
      <sheetName val="토목검측서"/>
      <sheetName val="9811"/>
      <sheetName val="SG"/>
      <sheetName val="신호등일위대가"/>
      <sheetName val="흄관기초"/>
      <sheetName val="하조서"/>
      <sheetName val="98NS-N"/>
      <sheetName val="몰탈"/>
      <sheetName val="집수정(600-700)"/>
      <sheetName val="내역서01"/>
      <sheetName val="1.수인터널"/>
      <sheetName val="프랜트면허"/>
      <sheetName val="오수주요자재"/>
      <sheetName val="조건"/>
      <sheetName val="DATA 입력란"/>
      <sheetName val="1. 설계조건 2.단면가정 3. 하중계산"/>
      <sheetName val="T13(P68~72,78)"/>
      <sheetName val="MAT"/>
      <sheetName val="연도별cash"/>
      <sheetName val="대비표"/>
      <sheetName val="1_설계조건"/>
      <sheetName val="DATA 입력부"/>
      <sheetName val="내역서(중수)"/>
      <sheetName val="하도급원가계산총괄표(식재)"/>
      <sheetName val="각사별공사비분개 "/>
      <sheetName val="현장설명"/>
      <sheetName val="기초(중마오수)"/>
      <sheetName val="PROJECT BRIEF(EX.NEW)"/>
      <sheetName val="7급줄떼공"/>
      <sheetName val="접합수량(피벗)"/>
      <sheetName val="옹벽수량집계"/>
      <sheetName val="배수통관(좌)"/>
      <sheetName val="지하"/>
      <sheetName val="당정동공통이수"/>
      <sheetName val="당정동경상이수"/>
      <sheetName val="양수장(기계)"/>
      <sheetName val="기성부분 내역집계표-기계공사"/>
      <sheetName val="노면표지 수량"/>
      <sheetName val="토공사"/>
      <sheetName val="전기내역"/>
      <sheetName val="단가파주4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중기조종사 단위단가"/>
      <sheetName val="전동기"/>
      <sheetName val="B"/>
      <sheetName val="조직표"/>
      <sheetName val="CABLE"/>
      <sheetName val="제경비산출서"/>
      <sheetName val="자재테이블"/>
      <sheetName val="중간"/>
      <sheetName val="7-1.인건비"/>
      <sheetName val="직재"/>
      <sheetName val="상부집계표"/>
      <sheetName val="관급"/>
      <sheetName val="일위대가(1)"/>
      <sheetName val="이름정의"/>
      <sheetName val="초기화면1"/>
      <sheetName val="유별자산배수"/>
      <sheetName val="토공"/>
      <sheetName val="2.2.2입적표"/>
      <sheetName val="Sheet17"/>
      <sheetName val="가로등내역서"/>
      <sheetName val="내력서"/>
      <sheetName val="신규 수주분(사용자 정의)"/>
      <sheetName val="DATA2000"/>
      <sheetName val="공사비예산서(토목분)"/>
      <sheetName val="식재일위대가"/>
      <sheetName val="원가입력"/>
      <sheetName val="7.PILE  (돌출)"/>
      <sheetName val="손익분석"/>
      <sheetName val="일위대가(건축)"/>
      <sheetName val="직공비"/>
      <sheetName val="일반부표"/>
      <sheetName val="실행내역(10.13)"/>
      <sheetName val="도급"/>
      <sheetName val="대전가오_견출_집계표"/>
      <sheetName val="작업입력"/>
      <sheetName val="2003상반기노임기준"/>
      <sheetName val="POL6차-PIPING"/>
      <sheetName val="b_balju_cho"/>
      <sheetName val="거래처등록"/>
      <sheetName val="참고자료"/>
      <sheetName val="단가대비표"/>
      <sheetName val="2.가정단면"/>
      <sheetName val="사급자재"/>
      <sheetName val="방음벽기초"/>
      <sheetName val="노무비단가"/>
      <sheetName val="2.토목공사"/>
      <sheetName val="기본일위"/>
      <sheetName val="중동공구"/>
      <sheetName val="안전장치"/>
      <sheetName val="건물철거"/>
      <sheetName val="기타배수구조물깨기-단위수량"/>
      <sheetName val="BOX-1510"/>
      <sheetName val="내역을"/>
      <sheetName val="신규보류입력"/>
      <sheetName val="입력"/>
      <sheetName val="단면치수"/>
      <sheetName val="수로BOX"/>
      <sheetName val="수량"/>
      <sheetName val="단가산출2"/>
      <sheetName val="단가산출1"/>
      <sheetName val="실행견적"/>
      <sheetName val="전기단가조사서"/>
      <sheetName val="배수철근"/>
      <sheetName val="용역비내역-진짜"/>
      <sheetName val="일위단위"/>
      <sheetName val="공사비집계"/>
      <sheetName val="설계"/>
      <sheetName val="EACT10"/>
      <sheetName val="GI-LIST"/>
      <sheetName val="파일의이용"/>
      <sheetName val="음성방향"/>
      <sheetName val="산출기준자료"/>
      <sheetName val="구역화물"/>
      <sheetName val="단위목록"/>
      <sheetName val="시험비"/>
      <sheetName val="청 구"/>
      <sheetName val="설계산출기초"/>
      <sheetName val="날개벽(TYPE2)"/>
      <sheetName val="고유코드_설계"/>
      <sheetName val="도기류"/>
      <sheetName val="내역갑지"/>
      <sheetName val="A-8 PD(도로중앙)"/>
      <sheetName val="9-1차이내역"/>
      <sheetName val="BSD (2)"/>
      <sheetName val="일반수량총괄집계"/>
      <sheetName val="차선도색-연장,수량(1)"/>
      <sheetName val="호프"/>
      <sheetName val="토목(용인)"/>
      <sheetName val="물가시세"/>
      <sheetName val="공내역"/>
      <sheetName val="사  업  비  수  지  예  산  서"/>
      <sheetName val="터파기단면도(보도)"/>
      <sheetName val="현장관리비참조"/>
      <sheetName val="다곡2교"/>
      <sheetName val="포장복구집계"/>
      <sheetName val="흙쌓기도수로설치현황"/>
      <sheetName val="관접합및부설"/>
      <sheetName val="시점교대"/>
      <sheetName val="설계가"/>
      <sheetName val="현금흐름"/>
      <sheetName val="Baby일위대가"/>
      <sheetName val="남양내역"/>
      <sheetName val="상 부"/>
      <sheetName val="현장소운반"/>
      <sheetName val="관구보호몰탈"/>
      <sheetName val="1TL종점(1)"/>
      <sheetName val="asd"/>
      <sheetName val="Toolbox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VXXXXX"/>
      <sheetName val="토적표"/>
      <sheetName val="집계표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9">
          <cell r="J19">
            <v>350</v>
          </cell>
        </row>
      </sheetData>
      <sheetData sheetId="9"/>
      <sheetData sheetId="10" refreshError="1"/>
      <sheetData sheetId="11"/>
      <sheetData sheetId="12"/>
      <sheetData sheetId="1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렬"/>
      <sheetName val="퍼스트"/>
      <sheetName val="영주우회도로"/>
      <sheetName val="하도급"/>
      <sheetName val="토공"/>
      <sheetName val="철콘"/>
      <sheetName val="포장"/>
      <sheetName val="상하수도"/>
      <sheetName val="하도샘플"/>
      <sheetName val="Sheet1"/>
    </sheetNames>
    <sheetDataSet>
      <sheetData sheetId="0">
        <row r="2">
          <cell r="B2" t="str">
            <v>품목</v>
          </cell>
          <cell r="C2" t="str">
            <v>규격</v>
          </cell>
          <cell r="D2" t="str">
            <v>단위</v>
          </cell>
          <cell r="E2" t="str">
            <v>수량</v>
          </cell>
        </row>
        <row r="6">
          <cell r="B6" t="str">
            <v>철근콘크리트깨기</v>
          </cell>
          <cell r="C6" t="str">
            <v>(T=30CM미만)</v>
          </cell>
          <cell r="D6" t="str">
            <v>M3</v>
          </cell>
          <cell r="E6">
            <v>236</v>
          </cell>
        </row>
        <row r="7">
          <cell r="B7" t="str">
            <v>철근콘크리트깨기</v>
          </cell>
          <cell r="C7" t="str">
            <v>(T=30CM 이상)</v>
          </cell>
          <cell r="D7" t="str">
            <v>M3</v>
          </cell>
          <cell r="E7">
            <v>523</v>
          </cell>
        </row>
        <row r="8">
          <cell r="B8" t="str">
            <v>무근콘크리트깨기</v>
          </cell>
          <cell r="C8" t="str">
            <v>(T=30CM 미만)</v>
          </cell>
          <cell r="D8" t="str">
            <v>M3</v>
          </cell>
          <cell r="E8">
            <v>25</v>
          </cell>
        </row>
        <row r="9">
          <cell r="B9" t="str">
            <v>포장깨기</v>
          </cell>
          <cell r="C9" t="str">
            <v>아스팔트콘크리트</v>
          </cell>
          <cell r="D9" t="str">
            <v>M3</v>
          </cell>
          <cell r="E9">
            <v>343</v>
          </cell>
        </row>
        <row r="10">
          <cell r="B10" t="str">
            <v>포장깨기</v>
          </cell>
          <cell r="C10" t="str">
            <v>시멘트콘크리트</v>
          </cell>
          <cell r="D10" t="str">
            <v>M3</v>
          </cell>
          <cell r="E10">
            <v>644</v>
          </cell>
        </row>
        <row r="11">
          <cell r="B11" t="str">
            <v>아스콘포장절단</v>
          </cell>
          <cell r="D11" t="str">
            <v>M</v>
          </cell>
          <cell r="E11">
            <v>41</v>
          </cell>
        </row>
        <row r="12">
          <cell r="B12" t="str">
            <v>콘크리트절단</v>
          </cell>
          <cell r="D12" t="str">
            <v>M</v>
          </cell>
          <cell r="E12">
            <v>154</v>
          </cell>
        </row>
        <row r="13">
          <cell r="B13" t="str">
            <v>석축헐기</v>
          </cell>
          <cell r="D13" t="str">
            <v>M2</v>
          </cell>
          <cell r="E13">
            <v>82</v>
          </cell>
        </row>
        <row r="14">
          <cell r="B14" t="str">
            <v>기존가드레일철거</v>
          </cell>
          <cell r="D14" t="str">
            <v>M</v>
          </cell>
          <cell r="E14">
            <v>100</v>
          </cell>
        </row>
        <row r="15">
          <cell r="B15" t="str">
            <v>기존가옥철거</v>
          </cell>
          <cell r="D15" t="str">
            <v>동</v>
          </cell>
          <cell r="E15">
            <v>39</v>
          </cell>
        </row>
        <row r="18">
          <cell r="B18" t="str">
            <v>표토제거</v>
          </cell>
          <cell r="C18" t="str">
            <v>(답구간)</v>
          </cell>
          <cell r="D18" t="str">
            <v>M2</v>
          </cell>
          <cell r="E18">
            <v>13547</v>
          </cell>
        </row>
        <row r="19">
          <cell r="B19" t="str">
            <v>표토제거</v>
          </cell>
          <cell r="C19" t="str">
            <v>(답외구간)</v>
          </cell>
          <cell r="D19" t="str">
            <v>M2</v>
          </cell>
          <cell r="E19">
            <v>19900</v>
          </cell>
        </row>
        <row r="21">
          <cell r="B21" t="str">
            <v>노상준비공</v>
          </cell>
          <cell r="C21" t="str">
            <v>(절토부)</v>
          </cell>
          <cell r="D21" t="str">
            <v>M2</v>
          </cell>
          <cell r="E21">
            <v>33260</v>
          </cell>
        </row>
        <row r="23">
          <cell r="B23" t="str">
            <v>흙깍기(토사)</v>
          </cell>
          <cell r="C23" t="str">
            <v>(도쟈 32TON)</v>
          </cell>
          <cell r="D23" t="str">
            <v>M3</v>
          </cell>
          <cell r="E23">
            <v>375344</v>
          </cell>
        </row>
        <row r="24">
          <cell r="B24" t="str">
            <v>리핑암깍기</v>
          </cell>
          <cell r="C24" t="str">
            <v>(도쟈 32TON)</v>
          </cell>
          <cell r="D24" t="str">
            <v>M3</v>
          </cell>
          <cell r="E24">
            <v>458953</v>
          </cell>
        </row>
        <row r="25">
          <cell r="B25" t="str">
            <v>발파암깍기</v>
          </cell>
          <cell r="C25" t="str">
            <v>(편절형)</v>
          </cell>
          <cell r="D25" t="str">
            <v>M3</v>
          </cell>
          <cell r="E25">
            <v>404</v>
          </cell>
        </row>
        <row r="26">
          <cell r="B26" t="str">
            <v>발파암깍기</v>
          </cell>
          <cell r="C26" t="str">
            <v>(브레이카)</v>
          </cell>
          <cell r="D26" t="str">
            <v>M3</v>
          </cell>
          <cell r="E26">
            <v>20402</v>
          </cell>
        </row>
        <row r="30">
          <cell r="B30" t="str">
            <v>무대운반</v>
          </cell>
          <cell r="C30" t="str">
            <v>(토  사)</v>
          </cell>
          <cell r="D30" t="str">
            <v>M3</v>
          </cell>
          <cell r="E30">
            <v>73130</v>
          </cell>
        </row>
        <row r="31">
          <cell r="B31" t="str">
            <v>무대운반</v>
          </cell>
          <cell r="C31" t="str">
            <v>(리핑암)</v>
          </cell>
          <cell r="D31" t="str">
            <v>M3</v>
          </cell>
          <cell r="E31">
            <v>9595</v>
          </cell>
        </row>
        <row r="34">
          <cell r="B34" t="str">
            <v>도쟈운반</v>
          </cell>
          <cell r="C34" t="str">
            <v>(토  사)</v>
          </cell>
          <cell r="D34" t="str">
            <v>M3</v>
          </cell>
          <cell r="E34">
            <v>29669</v>
          </cell>
        </row>
        <row r="35">
          <cell r="B35" t="str">
            <v>도쟈운반</v>
          </cell>
          <cell r="C35" t="str">
            <v>(리핑암)</v>
          </cell>
          <cell r="D35" t="str">
            <v>M3</v>
          </cell>
          <cell r="E35">
            <v>19369</v>
          </cell>
        </row>
        <row r="38">
          <cell r="B38" t="str">
            <v>덤프운반</v>
          </cell>
          <cell r="C38" t="str">
            <v>(토  사)</v>
          </cell>
          <cell r="D38" t="str">
            <v>M3</v>
          </cell>
          <cell r="E38">
            <v>312143</v>
          </cell>
        </row>
        <row r="39">
          <cell r="B39" t="str">
            <v>덤프운반</v>
          </cell>
          <cell r="C39" t="str">
            <v>(리핑암)</v>
          </cell>
          <cell r="D39" t="str">
            <v>M3</v>
          </cell>
          <cell r="E39">
            <v>400666</v>
          </cell>
        </row>
        <row r="40">
          <cell r="B40" t="str">
            <v>덤프운반</v>
          </cell>
          <cell r="C40" t="str">
            <v>(발파암)</v>
          </cell>
          <cell r="D40" t="str">
            <v>M3</v>
          </cell>
          <cell r="E40">
            <v>15448</v>
          </cell>
        </row>
        <row r="43">
          <cell r="B43" t="str">
            <v>사토운반</v>
          </cell>
          <cell r="C43" t="str">
            <v>(토  사)</v>
          </cell>
          <cell r="D43" t="str">
            <v>M3</v>
          </cell>
          <cell r="E43">
            <v>58455</v>
          </cell>
        </row>
        <row r="44">
          <cell r="B44" t="str">
            <v>사토운반</v>
          </cell>
          <cell r="C44" t="str">
            <v>(리핑암)</v>
          </cell>
          <cell r="D44" t="str">
            <v>M3</v>
          </cell>
          <cell r="E44">
            <v>30686</v>
          </cell>
        </row>
        <row r="45">
          <cell r="B45" t="str">
            <v>사토운반</v>
          </cell>
          <cell r="C45" t="str">
            <v>(발파암)</v>
          </cell>
          <cell r="D45" t="str">
            <v>M3</v>
          </cell>
          <cell r="E45">
            <v>5428</v>
          </cell>
        </row>
        <row r="49">
          <cell r="B49" t="str">
            <v>흙쌓기</v>
          </cell>
          <cell r="C49" t="str">
            <v>(노 상)</v>
          </cell>
          <cell r="D49" t="str">
            <v>M3</v>
          </cell>
          <cell r="E49">
            <v>86607</v>
          </cell>
        </row>
        <row r="50">
          <cell r="B50" t="str">
            <v>흙쌓기</v>
          </cell>
          <cell r="C50" t="str">
            <v>(노 체)</v>
          </cell>
          <cell r="D50" t="str">
            <v>M3</v>
          </cell>
          <cell r="E50">
            <v>749115</v>
          </cell>
        </row>
        <row r="51">
          <cell r="B51" t="str">
            <v>녹지대성토</v>
          </cell>
          <cell r="D51" t="str">
            <v>M3</v>
          </cell>
          <cell r="E51">
            <v>17604</v>
          </cell>
        </row>
        <row r="54">
          <cell r="B54" t="str">
            <v>동상방지층구입및운반</v>
          </cell>
          <cell r="C54" t="str">
            <v>(상차도)</v>
          </cell>
          <cell r="D54" t="str">
            <v>M3</v>
          </cell>
          <cell r="E54">
            <v>60172</v>
          </cell>
        </row>
        <row r="55">
          <cell r="B55" t="str">
            <v>동상방지층포설및다짐</v>
          </cell>
          <cell r="C55" t="str">
            <v>(T=30CM)</v>
          </cell>
          <cell r="D55" t="str">
            <v>M3</v>
          </cell>
          <cell r="E55">
            <v>46778</v>
          </cell>
        </row>
        <row r="58">
          <cell r="B58" t="str">
            <v>거적덮기(성토부)</v>
          </cell>
          <cell r="D58" t="str">
            <v>M2</v>
          </cell>
          <cell r="E58">
            <v>91889</v>
          </cell>
        </row>
        <row r="59">
          <cell r="B59" t="str">
            <v>거적덮기(절토부)</v>
          </cell>
          <cell r="C59" t="str">
            <v>(토사)</v>
          </cell>
          <cell r="D59" t="str">
            <v>M2</v>
          </cell>
          <cell r="E59">
            <v>31876</v>
          </cell>
        </row>
        <row r="60">
          <cell r="B60" t="str">
            <v>NET 잔듸</v>
          </cell>
          <cell r="C60" t="str">
            <v>(리핑암)</v>
          </cell>
          <cell r="D60" t="str">
            <v>M2</v>
          </cell>
          <cell r="E60">
            <v>32904</v>
          </cell>
        </row>
        <row r="61">
          <cell r="B61" t="str">
            <v>줄  떼</v>
          </cell>
          <cell r="D61" t="str">
            <v>M2</v>
          </cell>
          <cell r="E61">
            <v>18469</v>
          </cell>
        </row>
        <row r="62">
          <cell r="B62" t="str">
            <v>평  떼</v>
          </cell>
          <cell r="D62" t="str">
            <v>M2</v>
          </cell>
          <cell r="E62">
            <v>18920</v>
          </cell>
        </row>
        <row r="63">
          <cell r="B63" t="str">
            <v>성토법면다짐공</v>
          </cell>
          <cell r="D63" t="str">
            <v>M2</v>
          </cell>
          <cell r="E63">
            <v>91889</v>
          </cell>
        </row>
        <row r="64">
          <cell r="B64" t="str">
            <v>절토법면고르기</v>
          </cell>
          <cell r="C64" t="str">
            <v>(발파암)</v>
          </cell>
          <cell r="D64" t="str">
            <v>M2</v>
          </cell>
          <cell r="E64">
            <v>1772</v>
          </cell>
        </row>
        <row r="66">
          <cell r="B66" t="str">
            <v>층따기</v>
          </cell>
          <cell r="D66" t="str">
            <v>M3</v>
          </cell>
          <cell r="E66">
            <v>8492</v>
          </cell>
        </row>
        <row r="67">
          <cell r="B67" t="str">
            <v>벌개제근</v>
          </cell>
          <cell r="D67" t="str">
            <v>M2</v>
          </cell>
          <cell r="E67">
            <v>164287</v>
          </cell>
        </row>
        <row r="68">
          <cell r="B68" t="str">
            <v>치환토</v>
          </cell>
          <cell r="D68" t="str">
            <v>M3</v>
          </cell>
          <cell r="E68">
            <v>64857</v>
          </cell>
        </row>
        <row r="70">
          <cell r="B70" t="str">
            <v>토공규준틀</v>
          </cell>
          <cell r="C70" t="str">
            <v>(비  탈)</v>
          </cell>
          <cell r="D70" t="str">
            <v>EA</v>
          </cell>
          <cell r="E70">
            <v>1003</v>
          </cell>
        </row>
        <row r="71">
          <cell r="B71" t="str">
            <v>토공규준틀</v>
          </cell>
          <cell r="C71" t="str">
            <v>(수  평)</v>
          </cell>
          <cell r="D71" t="str">
            <v>EA</v>
          </cell>
          <cell r="E71">
            <v>91</v>
          </cell>
        </row>
        <row r="76">
          <cell r="B76" t="str">
            <v>측구터파기</v>
          </cell>
          <cell r="C76" t="str">
            <v>(토  사)</v>
          </cell>
          <cell r="D76" t="str">
            <v>M3</v>
          </cell>
          <cell r="E76">
            <v>11328</v>
          </cell>
        </row>
        <row r="77">
          <cell r="B77" t="str">
            <v>되메우기및다짐</v>
          </cell>
          <cell r="C77" t="str">
            <v>(인력50%+기계50%)</v>
          </cell>
          <cell r="D77" t="str">
            <v>M3</v>
          </cell>
          <cell r="E77">
            <v>7706</v>
          </cell>
        </row>
        <row r="81">
          <cell r="B81" t="str">
            <v>L형측구(TYPE-1)</v>
          </cell>
          <cell r="C81" t="str">
            <v>(H=0.515M 절토부)</v>
          </cell>
          <cell r="D81" t="str">
            <v>M</v>
          </cell>
          <cell r="E81">
            <v>1758</v>
          </cell>
        </row>
        <row r="82">
          <cell r="B82" t="str">
            <v>L형측구(TYPE-2)</v>
          </cell>
          <cell r="C82" t="str">
            <v>(H=1.282 M)</v>
          </cell>
          <cell r="D82" t="str">
            <v>M</v>
          </cell>
          <cell r="E82">
            <v>2518</v>
          </cell>
        </row>
        <row r="83">
          <cell r="B83" t="str">
            <v>L형측구(TYPE-3)</v>
          </cell>
          <cell r="C83" t="str">
            <v>(H=0.4M,성토부)</v>
          </cell>
          <cell r="D83" t="str">
            <v>M</v>
          </cell>
          <cell r="E83">
            <v>1199</v>
          </cell>
        </row>
        <row r="84">
          <cell r="B84" t="str">
            <v>L형측구(TYPE-4)</v>
          </cell>
          <cell r="C84" t="str">
            <v>(H=1.317 M)</v>
          </cell>
          <cell r="D84" t="str">
            <v>M</v>
          </cell>
          <cell r="E84">
            <v>120</v>
          </cell>
        </row>
        <row r="85">
          <cell r="B85" t="str">
            <v>L형측구(TYPE-5)</v>
          </cell>
          <cell r="C85" t="str">
            <v>(H=0.4M)</v>
          </cell>
          <cell r="D85" t="str">
            <v>M</v>
          </cell>
          <cell r="E85">
            <v>11727</v>
          </cell>
        </row>
        <row r="86">
          <cell r="B86" t="str">
            <v>L형측구(TYPE-6)</v>
          </cell>
          <cell r="C86" t="str">
            <v>(H=0.3M 부체도로)</v>
          </cell>
          <cell r="D86" t="str">
            <v>M</v>
          </cell>
          <cell r="E86">
            <v>1106</v>
          </cell>
        </row>
        <row r="87">
          <cell r="B87" t="str">
            <v>L형측구(TYPE-1∼2)</v>
          </cell>
          <cell r="C87" t="str">
            <v>(변화구간)</v>
          </cell>
          <cell r="D87" t="str">
            <v>M</v>
          </cell>
          <cell r="E87">
            <v>450</v>
          </cell>
        </row>
        <row r="88">
          <cell r="B88" t="str">
            <v>L형측구(TYPE-3∼4)</v>
          </cell>
          <cell r="C88" t="str">
            <v>(변화구간)</v>
          </cell>
          <cell r="D88" t="str">
            <v>M</v>
          </cell>
          <cell r="E88">
            <v>80</v>
          </cell>
        </row>
        <row r="91">
          <cell r="B91" t="str">
            <v>U형측구(TYPE-1)</v>
          </cell>
          <cell r="C91" t="str">
            <v>(0.5*0.5)</v>
          </cell>
          <cell r="D91" t="str">
            <v>M</v>
          </cell>
          <cell r="E91">
            <v>5014</v>
          </cell>
        </row>
        <row r="92">
          <cell r="B92" t="str">
            <v>U형측구(TYPE-2)</v>
          </cell>
          <cell r="C92" t="str">
            <v>(1.0*1.0)</v>
          </cell>
          <cell r="D92" t="str">
            <v>M</v>
          </cell>
          <cell r="E92">
            <v>698</v>
          </cell>
        </row>
        <row r="93">
          <cell r="B93" t="str">
            <v>U형측구(TYPE-3)</v>
          </cell>
          <cell r="C93" t="str">
            <v>3.00*2.00</v>
          </cell>
          <cell r="D93" t="str">
            <v>M</v>
          </cell>
          <cell r="E93">
            <v>46</v>
          </cell>
        </row>
        <row r="95">
          <cell r="B95" t="str">
            <v>산마루측구(TYPE-1)</v>
          </cell>
          <cell r="C95" t="str">
            <v>0.50*0.45</v>
          </cell>
          <cell r="D95" t="str">
            <v>M</v>
          </cell>
          <cell r="E95">
            <v>1587</v>
          </cell>
        </row>
        <row r="96">
          <cell r="B96" t="str">
            <v>U형플륨관설치</v>
          </cell>
          <cell r="C96" t="str">
            <v>(토사구간)</v>
          </cell>
          <cell r="D96" t="str">
            <v>M</v>
          </cell>
          <cell r="E96">
            <v>943</v>
          </cell>
        </row>
        <row r="98">
          <cell r="B98" t="str">
            <v>맹암거설치(TYPE-1)</v>
          </cell>
          <cell r="C98" t="str">
            <v>(토사구간)</v>
          </cell>
          <cell r="D98" t="str">
            <v>M</v>
          </cell>
          <cell r="E98">
            <v>1876</v>
          </cell>
        </row>
        <row r="99">
          <cell r="B99" t="str">
            <v>맹암거설치(TYPE-2)</v>
          </cell>
          <cell r="C99" t="str">
            <v>(리핑암,발파암구간)</v>
          </cell>
          <cell r="D99" t="str">
            <v>M</v>
          </cell>
          <cell r="E99">
            <v>3665</v>
          </cell>
        </row>
        <row r="100">
          <cell r="B100" t="str">
            <v>맹암거설치(TYPE-3)</v>
          </cell>
          <cell r="C100" t="str">
            <v>(절성토경계구간)</v>
          </cell>
          <cell r="D100" t="str">
            <v>M</v>
          </cell>
          <cell r="E100">
            <v>1106</v>
          </cell>
        </row>
        <row r="105">
          <cell r="B105" t="str">
            <v>구조물터파기</v>
          </cell>
          <cell r="C105" t="str">
            <v>(육상토사)</v>
          </cell>
          <cell r="D105" t="str">
            <v>M3</v>
          </cell>
          <cell r="E105">
            <v>8714</v>
          </cell>
        </row>
        <row r="106">
          <cell r="B106" t="str">
            <v>구조물터파기</v>
          </cell>
          <cell r="C106" t="str">
            <v>(육상리핑암)</v>
          </cell>
          <cell r="D106" t="str">
            <v>M3</v>
          </cell>
          <cell r="E106">
            <v>73</v>
          </cell>
        </row>
        <row r="107">
          <cell r="B107" t="str">
            <v>되메우기및다짐</v>
          </cell>
          <cell r="C107" t="str">
            <v>(인력50%+기계50%)</v>
          </cell>
          <cell r="D107" t="str">
            <v>M3</v>
          </cell>
          <cell r="E107">
            <v>6357</v>
          </cell>
        </row>
        <row r="110">
          <cell r="B110" t="str">
            <v>횡배수관(V/R관)</v>
          </cell>
          <cell r="C110" t="str">
            <v>(D=600 M/M,반단면)</v>
          </cell>
          <cell r="D110" t="str">
            <v>M</v>
          </cell>
          <cell r="E110">
            <v>7</v>
          </cell>
        </row>
        <row r="111">
          <cell r="B111" t="str">
            <v>횡배수관(V/R관)</v>
          </cell>
          <cell r="C111" t="str">
            <v>(D=800 M/M,반단면)</v>
          </cell>
          <cell r="D111" t="str">
            <v>M</v>
          </cell>
          <cell r="E111">
            <v>445</v>
          </cell>
        </row>
        <row r="112">
          <cell r="B112" t="str">
            <v>횡배수관(V/R관)</v>
          </cell>
          <cell r="C112" t="str">
            <v>(D=1000 M/M,반단면)</v>
          </cell>
          <cell r="D112" t="str">
            <v>M</v>
          </cell>
          <cell r="E112">
            <v>96</v>
          </cell>
        </row>
        <row r="113">
          <cell r="B113" t="str">
            <v>횡배수관(V/R관)</v>
          </cell>
          <cell r="C113" t="str">
            <v>(D=1200 M/M,반단면)</v>
          </cell>
          <cell r="D113" t="str">
            <v>M</v>
          </cell>
          <cell r="E113">
            <v>35</v>
          </cell>
        </row>
        <row r="114">
          <cell r="B114" t="str">
            <v>횡배수관(V/R관)</v>
          </cell>
          <cell r="C114" t="str">
            <v>(D=800 M/M,전단면)</v>
          </cell>
          <cell r="D114" t="str">
            <v>M</v>
          </cell>
          <cell r="E114">
            <v>456</v>
          </cell>
        </row>
        <row r="115">
          <cell r="B115" t="str">
            <v>횡배수관(V/R관)</v>
          </cell>
          <cell r="C115" t="str">
            <v>(D=1000전단면 5-10M)</v>
          </cell>
          <cell r="D115" t="str">
            <v>M</v>
          </cell>
          <cell r="E115">
            <v>209</v>
          </cell>
        </row>
        <row r="116">
          <cell r="B116" t="str">
            <v>횡배수관(V/R관)</v>
          </cell>
          <cell r="C116" t="str">
            <v>(D=1000전단면10-15M)</v>
          </cell>
          <cell r="D116" t="str">
            <v>M</v>
          </cell>
          <cell r="E116">
            <v>155</v>
          </cell>
        </row>
        <row r="117">
          <cell r="B117" t="str">
            <v>횡배수관(V/R관)</v>
          </cell>
          <cell r="C117" t="str">
            <v>(D=1200전단면 5-10M)</v>
          </cell>
          <cell r="D117" t="str">
            <v>M</v>
          </cell>
          <cell r="E117">
            <v>137</v>
          </cell>
        </row>
        <row r="118">
          <cell r="B118" t="str">
            <v>횡배수관(V/R관)</v>
          </cell>
          <cell r="C118" t="str">
            <v>(D=1200전단면10-15M)</v>
          </cell>
          <cell r="D118" t="str">
            <v>M</v>
          </cell>
          <cell r="E118">
            <v>67</v>
          </cell>
        </row>
        <row r="119">
          <cell r="B119" t="str">
            <v>횡배수관(V/R관)2련</v>
          </cell>
          <cell r="C119" t="str">
            <v>(D=1200전단면10-15M)</v>
          </cell>
          <cell r="D119" t="str">
            <v>EA</v>
          </cell>
          <cell r="E119">
            <v>75</v>
          </cell>
        </row>
        <row r="122">
          <cell r="B122" t="str">
            <v>콘크리트타설</v>
          </cell>
          <cell r="C122" t="str">
            <v>(무근,VIB포함)</v>
          </cell>
          <cell r="D122" t="str">
            <v>M3</v>
          </cell>
          <cell r="E122">
            <v>138</v>
          </cell>
        </row>
        <row r="123">
          <cell r="B123" t="str">
            <v>합판거푸집</v>
          </cell>
          <cell r="C123" t="str">
            <v>(3 회)</v>
          </cell>
          <cell r="D123" t="str">
            <v>M2</v>
          </cell>
          <cell r="E123">
            <v>673</v>
          </cell>
        </row>
        <row r="128">
          <cell r="B128" t="str">
            <v>구조물터파기</v>
          </cell>
          <cell r="C128" t="str">
            <v>(육상토사)</v>
          </cell>
          <cell r="D128" t="str">
            <v>M3</v>
          </cell>
          <cell r="E128">
            <v>1448</v>
          </cell>
        </row>
        <row r="129">
          <cell r="B129" t="str">
            <v>되메우기및다짐</v>
          </cell>
          <cell r="C129" t="str">
            <v>(인력50%+기계50%)</v>
          </cell>
          <cell r="D129" t="str">
            <v>M3</v>
          </cell>
          <cell r="E129">
            <v>893</v>
          </cell>
        </row>
        <row r="132">
          <cell r="B132" t="str">
            <v>종배수관부설</v>
          </cell>
          <cell r="C132" t="str">
            <v>(흄관:D=600 M/M)</v>
          </cell>
          <cell r="D132" t="str">
            <v>M</v>
          </cell>
          <cell r="E132">
            <v>1029</v>
          </cell>
        </row>
        <row r="133">
          <cell r="B133" t="str">
            <v>종배수관부설</v>
          </cell>
          <cell r="C133" t="str">
            <v>(흄관:D=1200 M/M)</v>
          </cell>
          <cell r="D133" t="str">
            <v>M</v>
          </cell>
          <cell r="E133">
            <v>6</v>
          </cell>
        </row>
        <row r="134">
          <cell r="B134" t="str">
            <v>몰  탈</v>
          </cell>
          <cell r="C134" t="str">
            <v>(1:3)</v>
          </cell>
          <cell r="D134" t="str">
            <v>M3</v>
          </cell>
          <cell r="E134">
            <v>1.7769999999999999</v>
          </cell>
        </row>
        <row r="137">
          <cell r="B137" t="str">
            <v>콘크리트타설</v>
          </cell>
          <cell r="C137" t="str">
            <v>(무근,VIB제외)</v>
          </cell>
          <cell r="D137" t="str">
            <v>M3</v>
          </cell>
          <cell r="E137">
            <v>3</v>
          </cell>
        </row>
        <row r="138">
          <cell r="B138" t="str">
            <v>합판거푸집</v>
          </cell>
          <cell r="C138" t="str">
            <v>(4 회)</v>
          </cell>
          <cell r="D138" t="str">
            <v>M2</v>
          </cell>
          <cell r="E138">
            <v>45</v>
          </cell>
        </row>
        <row r="142">
          <cell r="B142" t="str">
            <v>암거구조물터파기</v>
          </cell>
          <cell r="C142" t="str">
            <v>(육상토사0-4M)</v>
          </cell>
          <cell r="D142" t="str">
            <v>M3</v>
          </cell>
          <cell r="E142">
            <v>3157</v>
          </cell>
        </row>
        <row r="143">
          <cell r="B143" t="str">
            <v>되메우기및다짐</v>
          </cell>
          <cell r="C143" t="str">
            <v>(인력50%+기계50%)</v>
          </cell>
          <cell r="D143" t="str">
            <v>M3</v>
          </cell>
          <cell r="E143">
            <v>171</v>
          </cell>
        </row>
        <row r="144">
          <cell r="B144" t="str">
            <v>기초잡석부설및다짐</v>
          </cell>
          <cell r="D144" t="str">
            <v>M3</v>
          </cell>
          <cell r="E144">
            <v>238</v>
          </cell>
        </row>
        <row r="145">
          <cell r="B145" t="str">
            <v>구조물뒷채움</v>
          </cell>
          <cell r="D145" t="str">
            <v>M3</v>
          </cell>
          <cell r="E145">
            <v>15</v>
          </cell>
        </row>
        <row r="146">
          <cell r="B146" t="str">
            <v>콘크리트펌프카타설</v>
          </cell>
          <cell r="C146" t="str">
            <v>(철  근)</v>
          </cell>
          <cell r="D146" t="str">
            <v>M3</v>
          </cell>
          <cell r="E146">
            <v>965</v>
          </cell>
        </row>
        <row r="147">
          <cell r="B147" t="str">
            <v>콘크리트타설</v>
          </cell>
          <cell r="C147" t="str">
            <v>(무근,VIB제외)</v>
          </cell>
          <cell r="D147" t="str">
            <v>M3</v>
          </cell>
          <cell r="E147">
            <v>75</v>
          </cell>
        </row>
        <row r="148">
          <cell r="B148" t="str">
            <v>스페이샤설치</v>
          </cell>
          <cell r="D148" t="str">
            <v>M2</v>
          </cell>
          <cell r="E148">
            <v>3640</v>
          </cell>
        </row>
        <row r="149">
          <cell r="B149" t="str">
            <v>합판거푸집</v>
          </cell>
          <cell r="C149" t="str">
            <v>(3 회)</v>
          </cell>
          <cell r="D149" t="str">
            <v>M2</v>
          </cell>
          <cell r="E149">
            <v>2948</v>
          </cell>
        </row>
        <row r="150">
          <cell r="B150" t="str">
            <v>합판거푸집</v>
          </cell>
          <cell r="C150" t="str">
            <v>(4 회)</v>
          </cell>
          <cell r="D150" t="str">
            <v>M2</v>
          </cell>
          <cell r="E150">
            <v>63</v>
          </cell>
        </row>
        <row r="151">
          <cell r="B151" t="str">
            <v>합판거푸집</v>
          </cell>
          <cell r="C151" t="str">
            <v>(6 회)</v>
          </cell>
          <cell r="D151" t="str">
            <v>M2</v>
          </cell>
          <cell r="E151">
            <v>58</v>
          </cell>
        </row>
        <row r="152">
          <cell r="B152" t="str">
            <v>강관비계</v>
          </cell>
          <cell r="C152" t="str">
            <v>(암거및소형구조물)</v>
          </cell>
          <cell r="D152" t="str">
            <v>M2</v>
          </cell>
          <cell r="E152">
            <v>993</v>
          </cell>
        </row>
        <row r="153">
          <cell r="B153" t="str">
            <v>강관동바리</v>
          </cell>
          <cell r="C153" t="str">
            <v>(암거용)</v>
          </cell>
          <cell r="D153" t="str">
            <v>공/M3</v>
          </cell>
          <cell r="E153">
            <v>914</v>
          </cell>
        </row>
        <row r="154">
          <cell r="B154" t="str">
            <v>철근가공조립</v>
          </cell>
          <cell r="C154" t="str">
            <v>(간 단)</v>
          </cell>
          <cell r="D154" t="str">
            <v>TON</v>
          </cell>
          <cell r="E154">
            <v>0.72299999999999998</v>
          </cell>
        </row>
        <row r="155">
          <cell r="B155" t="str">
            <v>철근가공조립</v>
          </cell>
          <cell r="C155" t="str">
            <v>(복 잡)</v>
          </cell>
          <cell r="D155" t="str">
            <v>TON</v>
          </cell>
          <cell r="E155">
            <v>174.56800000000001</v>
          </cell>
        </row>
        <row r="156">
          <cell r="B156" t="str">
            <v>우레탄실란트</v>
          </cell>
          <cell r="D156" t="str">
            <v>KG</v>
          </cell>
          <cell r="E156">
            <v>0.72</v>
          </cell>
        </row>
        <row r="157">
          <cell r="B157" t="str">
            <v>DOWEL BAR 설치</v>
          </cell>
          <cell r="C157" t="str">
            <v>(D25,L=800)</v>
          </cell>
          <cell r="D157" t="str">
            <v>EA</v>
          </cell>
          <cell r="E157">
            <v>145</v>
          </cell>
        </row>
        <row r="158">
          <cell r="B158" t="str">
            <v>스치로폴</v>
          </cell>
          <cell r="C158" t="str">
            <v>(T=20 M/M)</v>
          </cell>
          <cell r="D158" t="str">
            <v>M2</v>
          </cell>
          <cell r="E158">
            <v>31</v>
          </cell>
        </row>
        <row r="159">
          <cell r="B159" t="str">
            <v>BOX 신구 접합</v>
          </cell>
          <cell r="D159" t="str">
            <v>M</v>
          </cell>
          <cell r="E159">
            <v>5</v>
          </cell>
        </row>
        <row r="160">
          <cell r="B160" t="str">
            <v>PVC PIPE 설치</v>
          </cell>
          <cell r="C160" t="str">
            <v>(D=100 M/M)</v>
          </cell>
          <cell r="D160" t="str">
            <v>M</v>
          </cell>
          <cell r="E160">
            <v>12</v>
          </cell>
        </row>
        <row r="161">
          <cell r="B161" t="str">
            <v>부직포</v>
          </cell>
          <cell r="D161" t="str">
            <v>M2</v>
          </cell>
          <cell r="E161">
            <v>55</v>
          </cell>
        </row>
        <row r="162">
          <cell r="B162" t="str">
            <v>돌붙임</v>
          </cell>
          <cell r="C162" t="str">
            <v>(메쌓기)</v>
          </cell>
          <cell r="D162" t="str">
            <v>M2</v>
          </cell>
          <cell r="E162">
            <v>79</v>
          </cell>
        </row>
        <row r="163">
          <cell r="B163" t="str">
            <v>아스팔트방수</v>
          </cell>
          <cell r="C163" t="str">
            <v>(2 회)</v>
          </cell>
          <cell r="D163" t="str">
            <v>M2</v>
          </cell>
          <cell r="E163">
            <v>1854</v>
          </cell>
        </row>
        <row r="166">
          <cell r="B166" t="str">
            <v>터파기</v>
          </cell>
          <cell r="C166" t="str">
            <v>(인력100%)</v>
          </cell>
          <cell r="D166" t="str">
            <v>M3</v>
          </cell>
          <cell r="E166">
            <v>9</v>
          </cell>
        </row>
        <row r="167">
          <cell r="B167" t="str">
            <v>콘크리트타설</v>
          </cell>
          <cell r="C167" t="str">
            <v>(무근,VIB제외)</v>
          </cell>
          <cell r="D167" t="str">
            <v>M3</v>
          </cell>
          <cell r="E167">
            <v>9</v>
          </cell>
        </row>
        <row r="168">
          <cell r="B168" t="str">
            <v>합판거푸집</v>
          </cell>
          <cell r="C168" t="str">
            <v>(4 회)</v>
          </cell>
          <cell r="D168" t="str">
            <v>M2</v>
          </cell>
          <cell r="E168">
            <v>3</v>
          </cell>
        </row>
        <row r="172">
          <cell r="B172" t="str">
            <v>터파기</v>
          </cell>
          <cell r="C172" t="str">
            <v>(인력100%)</v>
          </cell>
          <cell r="D172" t="str">
            <v>M3</v>
          </cell>
          <cell r="E172">
            <v>1386</v>
          </cell>
        </row>
        <row r="173">
          <cell r="B173" t="str">
            <v>구조물터파기</v>
          </cell>
          <cell r="C173" t="str">
            <v>(육상리핑암)</v>
          </cell>
          <cell r="D173" t="str">
            <v>M3</v>
          </cell>
          <cell r="E173">
            <v>29</v>
          </cell>
        </row>
        <row r="174">
          <cell r="B174" t="str">
            <v>구조물터파기</v>
          </cell>
          <cell r="C174" t="str">
            <v>(육상발파암0-1M)</v>
          </cell>
          <cell r="D174" t="str">
            <v>M3</v>
          </cell>
          <cell r="E174">
            <v>2</v>
          </cell>
        </row>
        <row r="177">
          <cell r="B177" t="str">
            <v>콘크리트타설</v>
          </cell>
          <cell r="C177" t="str">
            <v>(도수로용)</v>
          </cell>
          <cell r="D177" t="str">
            <v>M3</v>
          </cell>
          <cell r="E177">
            <v>161</v>
          </cell>
        </row>
        <row r="178">
          <cell r="B178" t="str">
            <v>합판거푸집</v>
          </cell>
          <cell r="C178" t="str">
            <v>(4 회)</v>
          </cell>
          <cell r="D178" t="str">
            <v>M2</v>
          </cell>
          <cell r="E178">
            <v>811</v>
          </cell>
        </row>
        <row r="179">
          <cell r="B179" t="str">
            <v>철근가공조립</v>
          </cell>
          <cell r="C179" t="str">
            <v>(간 단)</v>
          </cell>
          <cell r="D179" t="str">
            <v>TON</v>
          </cell>
          <cell r="E179">
            <v>5.59</v>
          </cell>
        </row>
        <row r="182">
          <cell r="B182" t="str">
            <v>콘크리트타설</v>
          </cell>
          <cell r="C182" t="str">
            <v>(도수로용)</v>
          </cell>
          <cell r="D182" t="str">
            <v>M3</v>
          </cell>
          <cell r="E182">
            <v>252</v>
          </cell>
        </row>
        <row r="183">
          <cell r="B183" t="str">
            <v>합판거푸집</v>
          </cell>
          <cell r="C183" t="str">
            <v>(4 회)</v>
          </cell>
          <cell r="D183" t="str">
            <v>M2</v>
          </cell>
          <cell r="E183">
            <v>1920</v>
          </cell>
        </row>
        <row r="186">
          <cell r="B186" t="str">
            <v>콘크리트타설</v>
          </cell>
          <cell r="C186" t="str">
            <v>(도수로용)</v>
          </cell>
          <cell r="D186" t="str">
            <v>M3</v>
          </cell>
          <cell r="E186">
            <v>33</v>
          </cell>
        </row>
        <row r="187">
          <cell r="B187" t="str">
            <v>합판거푸집</v>
          </cell>
          <cell r="C187" t="str">
            <v>(4 회)</v>
          </cell>
          <cell r="D187" t="str">
            <v>M2</v>
          </cell>
          <cell r="E187">
            <v>281</v>
          </cell>
        </row>
        <row r="188">
          <cell r="B188" t="str">
            <v>철근가공조립</v>
          </cell>
          <cell r="C188" t="str">
            <v>(간 단)</v>
          </cell>
          <cell r="D188" t="str">
            <v>TON</v>
          </cell>
          <cell r="E188">
            <v>1.728</v>
          </cell>
        </row>
        <row r="193">
          <cell r="B193" t="str">
            <v>터파기</v>
          </cell>
          <cell r="C193" t="str">
            <v>(인력100%)</v>
          </cell>
          <cell r="D193" t="str">
            <v>M3</v>
          </cell>
          <cell r="E193">
            <v>883</v>
          </cell>
        </row>
        <row r="194">
          <cell r="B194" t="str">
            <v>구조물터파기</v>
          </cell>
          <cell r="C194" t="str">
            <v>(육상리핑암)</v>
          </cell>
          <cell r="D194" t="str">
            <v>M3</v>
          </cell>
          <cell r="E194">
            <v>388</v>
          </cell>
        </row>
        <row r="195">
          <cell r="B195" t="str">
            <v>되메우기및다짐</v>
          </cell>
          <cell r="C195" t="str">
            <v>(인력50%+기계50%)</v>
          </cell>
          <cell r="D195" t="str">
            <v>M3</v>
          </cell>
          <cell r="E195">
            <v>617</v>
          </cell>
        </row>
        <row r="198">
          <cell r="B198" t="str">
            <v>콘크리트타설</v>
          </cell>
          <cell r="C198" t="str">
            <v>(무근,VIB포함)</v>
          </cell>
          <cell r="D198" t="str">
            <v>M3</v>
          </cell>
          <cell r="E198">
            <v>73</v>
          </cell>
        </row>
        <row r="199">
          <cell r="B199" t="str">
            <v>중분대배수관설치</v>
          </cell>
          <cell r="C199" t="str">
            <v>(V/R관,D=300 M/M)</v>
          </cell>
          <cell r="D199" t="str">
            <v>M</v>
          </cell>
          <cell r="E199">
            <v>2320</v>
          </cell>
        </row>
        <row r="200">
          <cell r="B200" t="str">
            <v>몰  탈</v>
          </cell>
          <cell r="C200" t="str">
            <v>(1:3)</v>
          </cell>
          <cell r="D200" t="str">
            <v>M3</v>
          </cell>
          <cell r="E200">
            <v>1.8620000000000001</v>
          </cell>
        </row>
        <row r="203">
          <cell r="B203" t="str">
            <v>콘크리트타설</v>
          </cell>
          <cell r="C203" t="str">
            <v>(철근,VIB포함)</v>
          </cell>
          <cell r="D203" t="str">
            <v>M3</v>
          </cell>
          <cell r="E203">
            <v>84</v>
          </cell>
        </row>
        <row r="204">
          <cell r="B204" t="str">
            <v>합판거푸집</v>
          </cell>
          <cell r="C204" t="str">
            <v>(3 회)</v>
          </cell>
          <cell r="D204" t="str">
            <v>M2</v>
          </cell>
          <cell r="E204">
            <v>988</v>
          </cell>
        </row>
        <row r="205">
          <cell r="B205" t="str">
            <v>철근가공조립</v>
          </cell>
          <cell r="C205" t="str">
            <v>(보 통)</v>
          </cell>
          <cell r="D205" t="str">
            <v>TON</v>
          </cell>
          <cell r="E205">
            <v>14.37</v>
          </cell>
        </row>
        <row r="206">
          <cell r="B206" t="str">
            <v>스틸그레이팅설치</v>
          </cell>
          <cell r="C206" t="str">
            <v>1130*430*75</v>
          </cell>
          <cell r="D206" t="str">
            <v>EA</v>
          </cell>
          <cell r="E206">
            <v>134</v>
          </cell>
        </row>
        <row r="210">
          <cell r="B210" t="str">
            <v>구조물터파기</v>
          </cell>
          <cell r="C210" t="str">
            <v>(육상토사)</v>
          </cell>
          <cell r="D210" t="str">
            <v>M3</v>
          </cell>
          <cell r="E210">
            <v>1358</v>
          </cell>
        </row>
        <row r="211">
          <cell r="B211" t="str">
            <v>되메우기및다짐</v>
          </cell>
          <cell r="C211" t="str">
            <v>(인력50%+기계50%)</v>
          </cell>
          <cell r="D211" t="str">
            <v>M3</v>
          </cell>
          <cell r="E211">
            <v>1103</v>
          </cell>
        </row>
        <row r="212">
          <cell r="B212" t="str">
            <v>콘크리트타설</v>
          </cell>
          <cell r="C212" t="str">
            <v>(철근,VIB포함)</v>
          </cell>
          <cell r="D212" t="str">
            <v>M3</v>
          </cell>
          <cell r="E212">
            <v>117</v>
          </cell>
        </row>
        <row r="213">
          <cell r="B213" t="str">
            <v>합판거푸집</v>
          </cell>
          <cell r="C213" t="str">
            <v>(3 회)</v>
          </cell>
          <cell r="D213" t="str">
            <v>M2</v>
          </cell>
          <cell r="E213">
            <v>1023</v>
          </cell>
        </row>
        <row r="214">
          <cell r="B214" t="str">
            <v>철근가공조립</v>
          </cell>
          <cell r="C214" t="str">
            <v>(보 통)</v>
          </cell>
          <cell r="D214" t="str">
            <v>TON</v>
          </cell>
          <cell r="E214">
            <v>5.4870000000000001</v>
          </cell>
        </row>
        <row r="215">
          <cell r="B215" t="str">
            <v>스틸그레이팅설치</v>
          </cell>
          <cell r="C215" t="str">
            <v>(1150*1350*65)</v>
          </cell>
          <cell r="D215" t="str">
            <v>EA</v>
          </cell>
          <cell r="E215">
            <v>25</v>
          </cell>
        </row>
        <row r="218">
          <cell r="B218" t="str">
            <v>철근운반</v>
          </cell>
          <cell r="D218" t="str">
            <v>TON</v>
          </cell>
          <cell r="E218">
            <v>257</v>
          </cell>
        </row>
        <row r="219">
          <cell r="B219" t="str">
            <v>시멘트운반</v>
          </cell>
          <cell r="C219" t="str">
            <v>(40 KG/대)</v>
          </cell>
          <cell r="D219" t="str">
            <v>대</v>
          </cell>
          <cell r="E219">
            <v>70</v>
          </cell>
        </row>
        <row r="222">
          <cell r="B222" t="str">
            <v>시멘트</v>
          </cell>
          <cell r="C222" t="str">
            <v>(40 KG/대)</v>
          </cell>
          <cell r="D222" t="str">
            <v>대</v>
          </cell>
          <cell r="E222">
            <v>70</v>
          </cell>
        </row>
        <row r="224">
          <cell r="B224" t="str">
            <v>레미콘</v>
          </cell>
          <cell r="C224" t="str">
            <v>25-240-12</v>
          </cell>
          <cell r="D224" t="str">
            <v>M3</v>
          </cell>
          <cell r="E224">
            <v>975</v>
          </cell>
        </row>
        <row r="225">
          <cell r="B225" t="str">
            <v>레미콘</v>
          </cell>
          <cell r="C225" t="str">
            <v>25-210-15</v>
          </cell>
          <cell r="D225" t="str">
            <v>M3</v>
          </cell>
          <cell r="E225">
            <v>217</v>
          </cell>
        </row>
        <row r="226">
          <cell r="B226" t="str">
            <v>레미콘</v>
          </cell>
          <cell r="C226" t="str">
            <v>25-210- 8</v>
          </cell>
          <cell r="D226" t="str">
            <v>M3</v>
          </cell>
          <cell r="E226">
            <v>141</v>
          </cell>
        </row>
        <row r="227">
          <cell r="B227" t="str">
            <v>레미콘</v>
          </cell>
          <cell r="C227" t="str">
            <v>25-180-15</v>
          </cell>
          <cell r="D227" t="str">
            <v>M3</v>
          </cell>
          <cell r="E227">
            <v>364</v>
          </cell>
        </row>
        <row r="228">
          <cell r="B228" t="str">
            <v>레미콘</v>
          </cell>
          <cell r="C228" t="str">
            <v>25-180-8</v>
          </cell>
          <cell r="D228" t="str">
            <v>M3</v>
          </cell>
          <cell r="E228">
            <v>10926</v>
          </cell>
        </row>
        <row r="229">
          <cell r="B229" t="str">
            <v>레미콘</v>
          </cell>
          <cell r="C229" t="str">
            <v>40-160- 8</v>
          </cell>
          <cell r="D229" t="str">
            <v>M3</v>
          </cell>
          <cell r="E229">
            <v>147</v>
          </cell>
        </row>
        <row r="232">
          <cell r="B232" t="str">
            <v>철  근</v>
          </cell>
          <cell r="C232" t="str">
            <v>D 13 M/M</v>
          </cell>
          <cell r="D232" t="str">
            <v>TON</v>
          </cell>
          <cell r="E232">
            <v>91.691999999999993</v>
          </cell>
        </row>
        <row r="233">
          <cell r="B233" t="str">
            <v>철  근</v>
          </cell>
          <cell r="C233" t="str">
            <v>D 16 M/M 이상</v>
          </cell>
          <cell r="D233" t="str">
            <v>TON</v>
          </cell>
          <cell r="E233">
            <v>165.161</v>
          </cell>
        </row>
        <row r="235">
          <cell r="B235" t="str">
            <v>고  철</v>
          </cell>
          <cell r="D235" t="str">
            <v>TON</v>
          </cell>
          <cell r="E235">
            <v>7.4820000000000002</v>
          </cell>
        </row>
        <row r="241">
          <cell r="B241" t="str">
            <v>구조물터파기</v>
          </cell>
          <cell r="C241" t="str">
            <v>(육상토사0-4M)</v>
          </cell>
          <cell r="D241" t="str">
            <v>M3</v>
          </cell>
          <cell r="E241">
            <v>77</v>
          </cell>
        </row>
        <row r="242">
          <cell r="B242" t="str">
            <v>되메우기및다짐</v>
          </cell>
          <cell r="C242" t="str">
            <v>(인력50%+기계50%)</v>
          </cell>
          <cell r="D242" t="str">
            <v>M3</v>
          </cell>
          <cell r="E242">
            <v>53</v>
          </cell>
        </row>
        <row r="243">
          <cell r="B243" t="str">
            <v>구조물뒷채움</v>
          </cell>
          <cell r="D243" t="str">
            <v>M3</v>
          </cell>
          <cell r="E243">
            <v>1483</v>
          </cell>
        </row>
        <row r="246">
          <cell r="B246" t="str">
            <v>콘크리트펌프카타설</v>
          </cell>
          <cell r="C246" t="str">
            <v>(철  근)</v>
          </cell>
          <cell r="D246" t="str">
            <v>M3</v>
          </cell>
          <cell r="E246">
            <v>2029</v>
          </cell>
        </row>
        <row r="247">
          <cell r="B247" t="str">
            <v>콘크리트타설</v>
          </cell>
          <cell r="C247" t="str">
            <v>(무근,VIB제외)</v>
          </cell>
          <cell r="D247" t="str">
            <v>M3</v>
          </cell>
          <cell r="E247">
            <v>63</v>
          </cell>
        </row>
        <row r="250">
          <cell r="B250" t="str">
            <v>합판거푸집</v>
          </cell>
          <cell r="C250" t="str">
            <v>(3회 0- 7M)</v>
          </cell>
          <cell r="D250" t="str">
            <v>M2</v>
          </cell>
          <cell r="E250">
            <v>2346</v>
          </cell>
        </row>
        <row r="251">
          <cell r="B251" t="str">
            <v>합판거푸집</v>
          </cell>
          <cell r="C251" t="str">
            <v>(3회 7-10M)</v>
          </cell>
          <cell r="D251" t="str">
            <v>M2</v>
          </cell>
          <cell r="E251">
            <v>158</v>
          </cell>
        </row>
        <row r="252">
          <cell r="B252" t="str">
            <v>합판거푸집</v>
          </cell>
          <cell r="C252" t="str">
            <v>(4 회)</v>
          </cell>
          <cell r="D252" t="str">
            <v>M2</v>
          </cell>
          <cell r="E252">
            <v>263</v>
          </cell>
        </row>
        <row r="253">
          <cell r="B253" t="str">
            <v>합판거푸집</v>
          </cell>
          <cell r="C253" t="str">
            <v>(6 회)</v>
          </cell>
          <cell r="D253" t="str">
            <v>M2</v>
          </cell>
          <cell r="E253">
            <v>23</v>
          </cell>
        </row>
        <row r="254">
          <cell r="B254" t="str">
            <v>문양거푸집(0-7M)</v>
          </cell>
          <cell r="C254" t="str">
            <v>20회사용</v>
          </cell>
          <cell r="D254" t="str">
            <v>M2</v>
          </cell>
          <cell r="E254">
            <v>315</v>
          </cell>
        </row>
        <row r="256">
          <cell r="B256" t="str">
            <v>강관비계</v>
          </cell>
          <cell r="D256" t="str">
            <v>M2</v>
          </cell>
          <cell r="E256">
            <v>1105</v>
          </cell>
        </row>
        <row r="258">
          <cell r="B258" t="str">
            <v>목재동바리</v>
          </cell>
          <cell r="C258" t="str">
            <v>(4 회)</v>
          </cell>
          <cell r="D258" t="str">
            <v>공/M3</v>
          </cell>
          <cell r="E258">
            <v>642</v>
          </cell>
        </row>
        <row r="259">
          <cell r="B259" t="str">
            <v>강관동바리</v>
          </cell>
          <cell r="C259" t="str">
            <v>(교량용)</v>
          </cell>
          <cell r="D259" t="str">
            <v>공/M3</v>
          </cell>
          <cell r="E259">
            <v>137</v>
          </cell>
        </row>
        <row r="260">
          <cell r="B260" t="str">
            <v>목재동바리</v>
          </cell>
          <cell r="C260" t="str">
            <v>(1 회)</v>
          </cell>
          <cell r="D260" t="str">
            <v>공/M3</v>
          </cell>
          <cell r="E260">
            <v>78</v>
          </cell>
        </row>
        <row r="263">
          <cell r="B263" t="str">
            <v>교좌장치(가흥IC교)</v>
          </cell>
          <cell r="C263" t="str">
            <v>175TON,고정단</v>
          </cell>
          <cell r="D263" t="str">
            <v>EA</v>
          </cell>
          <cell r="E263">
            <v>2</v>
          </cell>
        </row>
        <row r="264">
          <cell r="B264" t="str">
            <v>교좌장치(가흥IC교)</v>
          </cell>
          <cell r="C264" t="str">
            <v>175TON,종방향,가동</v>
          </cell>
          <cell r="D264" t="str">
            <v>EA</v>
          </cell>
          <cell r="E264">
            <v>2</v>
          </cell>
        </row>
        <row r="265">
          <cell r="B265" t="str">
            <v>교좌장치(가흥IC교)</v>
          </cell>
          <cell r="C265" t="str">
            <v>175TON,횡방향,가동단</v>
          </cell>
          <cell r="D265" t="str">
            <v>EA</v>
          </cell>
          <cell r="E265">
            <v>8</v>
          </cell>
        </row>
        <row r="266">
          <cell r="B266" t="str">
            <v>교좌장치(가흥IC교)</v>
          </cell>
          <cell r="C266" t="str">
            <v>175TON,양방향,가동</v>
          </cell>
          <cell r="D266" t="str">
            <v>EA</v>
          </cell>
          <cell r="E266">
            <v>8</v>
          </cell>
        </row>
        <row r="268">
          <cell r="B268" t="str">
            <v>신축이음장치</v>
          </cell>
          <cell r="C268" t="str">
            <v>(KR-NO50)</v>
          </cell>
          <cell r="D268" t="str">
            <v>M</v>
          </cell>
          <cell r="E268">
            <v>50.66</v>
          </cell>
        </row>
        <row r="270">
          <cell r="B270" t="str">
            <v>PREFLEX빔제작</v>
          </cell>
          <cell r="C270" t="str">
            <v>(가흥IC교)</v>
          </cell>
          <cell r="D270" t="str">
            <v>본</v>
          </cell>
          <cell r="E270">
            <v>10</v>
          </cell>
        </row>
        <row r="271">
          <cell r="B271" t="str">
            <v>PREFLEX운반및가설</v>
          </cell>
          <cell r="C271" t="str">
            <v>(가흥IC교)</v>
          </cell>
          <cell r="D271" t="str">
            <v>본</v>
          </cell>
          <cell r="E271">
            <v>10</v>
          </cell>
        </row>
        <row r="274">
          <cell r="B274" t="str">
            <v>강관PILE자재비</v>
          </cell>
          <cell r="C274" t="str">
            <v>(φ508.0M/M,T=12M/M)</v>
          </cell>
          <cell r="D274" t="str">
            <v>M</v>
          </cell>
          <cell r="E274">
            <v>1372</v>
          </cell>
        </row>
        <row r="275">
          <cell r="B275" t="str">
            <v>강관PILE천공및항타</v>
          </cell>
          <cell r="C275" t="str">
            <v>(φ508M/M,토사,직항)</v>
          </cell>
          <cell r="D275" t="str">
            <v>M</v>
          </cell>
          <cell r="E275">
            <v>1041</v>
          </cell>
        </row>
        <row r="276">
          <cell r="B276" t="str">
            <v>강관PILE천공및항타</v>
          </cell>
          <cell r="C276" t="str">
            <v>(φ508MM,풍화암,직항</v>
          </cell>
          <cell r="D276" t="str">
            <v>M</v>
          </cell>
          <cell r="E276">
            <v>308</v>
          </cell>
        </row>
        <row r="277">
          <cell r="B277" t="str">
            <v>두부및선단보강</v>
          </cell>
          <cell r="C277" t="str">
            <v>(φ508.0 M/M)</v>
          </cell>
          <cell r="D277" t="str">
            <v>EA</v>
          </cell>
          <cell r="E277">
            <v>112</v>
          </cell>
        </row>
        <row r="279">
          <cell r="B279" t="str">
            <v>슬라브양생</v>
          </cell>
          <cell r="C279" t="str">
            <v>(피막양생재)</v>
          </cell>
          <cell r="D279" t="str">
            <v>M2</v>
          </cell>
          <cell r="E279">
            <v>994</v>
          </cell>
        </row>
        <row r="280">
          <cell r="B280" t="str">
            <v>교면방수</v>
          </cell>
          <cell r="C280" t="str">
            <v>(도막방수)</v>
          </cell>
          <cell r="D280" t="str">
            <v>M2</v>
          </cell>
          <cell r="E280">
            <v>994</v>
          </cell>
        </row>
        <row r="281">
          <cell r="B281" t="str">
            <v>슬라브면고르기</v>
          </cell>
          <cell r="D281" t="str">
            <v>M2</v>
          </cell>
          <cell r="E281">
            <v>994</v>
          </cell>
        </row>
        <row r="282">
          <cell r="B282" t="str">
            <v>스페이샤설치</v>
          </cell>
          <cell r="D282" t="str">
            <v>M2</v>
          </cell>
          <cell r="E282">
            <v>3355</v>
          </cell>
        </row>
        <row r="283">
          <cell r="B283" t="str">
            <v>아스팔트방수</v>
          </cell>
          <cell r="C283" t="str">
            <v>(2 회)</v>
          </cell>
          <cell r="D283" t="str">
            <v>M2</v>
          </cell>
          <cell r="E283">
            <v>477</v>
          </cell>
        </row>
        <row r="285">
          <cell r="B285" t="str">
            <v>육교용집수구</v>
          </cell>
          <cell r="C285" t="str">
            <v>(주 철)</v>
          </cell>
          <cell r="D285" t="str">
            <v>EA</v>
          </cell>
          <cell r="E285">
            <v>4</v>
          </cell>
        </row>
        <row r="286">
          <cell r="B286" t="str">
            <v>직  관</v>
          </cell>
          <cell r="C286" t="str">
            <v>(Φ150)</v>
          </cell>
          <cell r="D286" t="str">
            <v>M</v>
          </cell>
          <cell r="E286">
            <v>22</v>
          </cell>
        </row>
        <row r="287">
          <cell r="B287" t="str">
            <v>곡  관</v>
          </cell>
          <cell r="D287" t="str">
            <v>EA</v>
          </cell>
          <cell r="E287">
            <v>4</v>
          </cell>
        </row>
        <row r="288">
          <cell r="B288" t="str">
            <v>정착부</v>
          </cell>
          <cell r="D288" t="str">
            <v>EA</v>
          </cell>
          <cell r="E288">
            <v>8</v>
          </cell>
        </row>
        <row r="290">
          <cell r="B290" t="str">
            <v>T.B.M 설치</v>
          </cell>
          <cell r="D290" t="str">
            <v>EA</v>
          </cell>
          <cell r="E290">
            <v>2</v>
          </cell>
        </row>
        <row r="291">
          <cell r="B291" t="str">
            <v>DOWEL BAR 설치</v>
          </cell>
          <cell r="C291" t="str">
            <v>(D25,L=600)</v>
          </cell>
          <cell r="D291" t="str">
            <v>EA</v>
          </cell>
          <cell r="E291">
            <v>124</v>
          </cell>
        </row>
        <row r="293">
          <cell r="B293" t="str">
            <v>스치로폴</v>
          </cell>
          <cell r="C293" t="str">
            <v>(T=10 M/M)</v>
          </cell>
          <cell r="D293" t="str">
            <v>M2</v>
          </cell>
          <cell r="E293">
            <v>61</v>
          </cell>
        </row>
        <row r="294">
          <cell r="B294" t="str">
            <v>스치로폴</v>
          </cell>
          <cell r="C294" t="str">
            <v>(T=20 M/M)</v>
          </cell>
          <cell r="D294" t="str">
            <v>M2</v>
          </cell>
          <cell r="E294">
            <v>51</v>
          </cell>
        </row>
        <row r="296">
          <cell r="B296" t="str">
            <v>교명판</v>
          </cell>
          <cell r="D296" t="str">
            <v>EA</v>
          </cell>
          <cell r="E296">
            <v>4</v>
          </cell>
        </row>
        <row r="297">
          <cell r="B297" t="str">
            <v>설명판</v>
          </cell>
          <cell r="D297" t="str">
            <v>EA</v>
          </cell>
          <cell r="E297">
            <v>4</v>
          </cell>
        </row>
        <row r="298">
          <cell r="B298" t="str">
            <v>교명주</v>
          </cell>
          <cell r="C298" t="str">
            <v>(화강암)</v>
          </cell>
          <cell r="D298" t="str">
            <v>EA</v>
          </cell>
          <cell r="E298">
            <v>4</v>
          </cell>
        </row>
        <row r="299">
          <cell r="B299" t="str">
            <v>전선관설치</v>
          </cell>
          <cell r="C299" t="str">
            <v>(PVC,D150 M/M)</v>
          </cell>
          <cell r="D299" t="str">
            <v>M</v>
          </cell>
          <cell r="E299">
            <v>98</v>
          </cell>
        </row>
        <row r="300">
          <cell r="B300" t="str">
            <v>스라브 NOTCH</v>
          </cell>
          <cell r="C300" t="str">
            <v>(알루미늄 30*20)</v>
          </cell>
          <cell r="D300" t="str">
            <v>M</v>
          </cell>
          <cell r="E300">
            <v>159</v>
          </cell>
        </row>
        <row r="302">
          <cell r="B302" t="str">
            <v>철근가공조립</v>
          </cell>
          <cell r="C302" t="str">
            <v>(간 단)</v>
          </cell>
          <cell r="D302" t="str">
            <v>TON</v>
          </cell>
          <cell r="E302">
            <v>1.044</v>
          </cell>
        </row>
        <row r="303">
          <cell r="B303" t="str">
            <v>철근가공조립</v>
          </cell>
          <cell r="C303" t="str">
            <v>(보 통)</v>
          </cell>
          <cell r="D303" t="str">
            <v>TON</v>
          </cell>
          <cell r="E303">
            <v>41.241999999999997</v>
          </cell>
        </row>
        <row r="304">
          <cell r="B304" t="str">
            <v>철근가공조립</v>
          </cell>
          <cell r="C304" t="str">
            <v>(복 잡)</v>
          </cell>
          <cell r="D304" t="str">
            <v>TON</v>
          </cell>
          <cell r="E304">
            <v>214.214</v>
          </cell>
        </row>
        <row r="306">
          <cell r="B306" t="str">
            <v>무수축몰탈</v>
          </cell>
          <cell r="D306" t="str">
            <v>M3</v>
          </cell>
          <cell r="E306">
            <v>1.1599999999999999</v>
          </cell>
        </row>
        <row r="307">
          <cell r="B307" t="str">
            <v>무수축콘크리트</v>
          </cell>
          <cell r="D307" t="str">
            <v>M3</v>
          </cell>
          <cell r="E307">
            <v>8.8460000000000001</v>
          </cell>
        </row>
        <row r="308">
          <cell r="B308" t="str">
            <v>교대및교각번호판설치</v>
          </cell>
          <cell r="C308" t="str">
            <v>(600x600)</v>
          </cell>
          <cell r="D308" t="str">
            <v>EA</v>
          </cell>
          <cell r="E308">
            <v>4</v>
          </cell>
        </row>
        <row r="310">
          <cell r="B310" t="str">
            <v>교대법면보호</v>
          </cell>
          <cell r="C310" t="str">
            <v>(기초및천단)</v>
          </cell>
          <cell r="D310" t="str">
            <v>M</v>
          </cell>
          <cell r="E310">
            <v>56</v>
          </cell>
        </row>
        <row r="311">
          <cell r="B311" t="str">
            <v>교대보호공</v>
          </cell>
          <cell r="C311" t="str">
            <v>(블럭:228*112*60)</v>
          </cell>
          <cell r="D311" t="str">
            <v>M2</v>
          </cell>
          <cell r="E311">
            <v>345</v>
          </cell>
        </row>
        <row r="312">
          <cell r="B312" t="str">
            <v>교대보호도수로</v>
          </cell>
          <cell r="C312" t="str">
            <v>(B=0.3M)</v>
          </cell>
          <cell r="D312" t="str">
            <v>M</v>
          </cell>
          <cell r="E312">
            <v>12</v>
          </cell>
        </row>
        <row r="313">
          <cell r="B313" t="str">
            <v>구조물뒷채움</v>
          </cell>
          <cell r="D313" t="str">
            <v>M3</v>
          </cell>
          <cell r="E313">
            <v>38</v>
          </cell>
        </row>
        <row r="314">
          <cell r="B314" t="str">
            <v>레미콘</v>
          </cell>
          <cell r="C314" t="str">
            <v>40-180-12</v>
          </cell>
          <cell r="D314" t="str">
            <v>M3</v>
          </cell>
          <cell r="E314">
            <v>4</v>
          </cell>
        </row>
        <row r="315">
          <cell r="B315" t="str">
            <v>레미콘</v>
          </cell>
          <cell r="C315" t="str">
            <v>40-160- 8</v>
          </cell>
          <cell r="D315" t="str">
            <v>M3</v>
          </cell>
          <cell r="E315">
            <v>51</v>
          </cell>
        </row>
        <row r="318">
          <cell r="B318" t="str">
            <v>철근운반</v>
          </cell>
          <cell r="D318" t="str">
            <v>TON</v>
          </cell>
          <cell r="E318">
            <v>264</v>
          </cell>
        </row>
        <row r="319">
          <cell r="B319" t="str">
            <v>시멘트운반</v>
          </cell>
          <cell r="C319" t="str">
            <v>(40 KG/대)</v>
          </cell>
          <cell r="D319" t="str">
            <v>대</v>
          </cell>
          <cell r="E319">
            <v>165</v>
          </cell>
        </row>
        <row r="323">
          <cell r="B323" t="str">
            <v>레미콘</v>
          </cell>
          <cell r="C323" t="str">
            <v>25-400-12</v>
          </cell>
          <cell r="D323" t="str">
            <v>M3</v>
          </cell>
          <cell r="E323">
            <v>141</v>
          </cell>
        </row>
        <row r="324">
          <cell r="B324" t="str">
            <v>레미콘</v>
          </cell>
          <cell r="C324" t="str">
            <v>25-270-12</v>
          </cell>
          <cell r="D324" t="str">
            <v>M3</v>
          </cell>
          <cell r="E324">
            <v>682</v>
          </cell>
        </row>
        <row r="325">
          <cell r="B325" t="str">
            <v>레미콘</v>
          </cell>
          <cell r="C325" t="str">
            <v>25-240-12</v>
          </cell>
          <cell r="D325" t="str">
            <v>M3</v>
          </cell>
          <cell r="E325">
            <v>1225</v>
          </cell>
        </row>
        <row r="326">
          <cell r="B326" t="str">
            <v>레미콘</v>
          </cell>
          <cell r="C326" t="str">
            <v>25-210-12</v>
          </cell>
          <cell r="D326" t="str">
            <v>M3</v>
          </cell>
          <cell r="E326">
            <v>35</v>
          </cell>
        </row>
        <row r="327">
          <cell r="B327" t="str">
            <v>레미콘</v>
          </cell>
          <cell r="C327" t="str">
            <v>40-160- 8</v>
          </cell>
          <cell r="D327" t="str">
            <v>M3</v>
          </cell>
          <cell r="E327">
            <v>64</v>
          </cell>
        </row>
        <row r="329">
          <cell r="B329" t="str">
            <v>철  근</v>
          </cell>
          <cell r="C329" t="str">
            <v>D 13 M/M</v>
          </cell>
          <cell r="D329" t="str">
            <v>TON</v>
          </cell>
          <cell r="E329">
            <v>2.6219999999999999</v>
          </cell>
        </row>
        <row r="330">
          <cell r="B330" t="str">
            <v>철  근</v>
          </cell>
          <cell r="C330" t="str">
            <v>D 16 M/M 이상</v>
          </cell>
          <cell r="D330" t="str">
            <v>TON</v>
          </cell>
          <cell r="E330">
            <v>138.88</v>
          </cell>
        </row>
        <row r="331">
          <cell r="B331" t="str">
            <v>철  근</v>
          </cell>
          <cell r="C331" t="str">
            <v>H 13 M/M</v>
          </cell>
          <cell r="D331" t="str">
            <v>TON</v>
          </cell>
          <cell r="E331">
            <v>27.635000000000002</v>
          </cell>
        </row>
        <row r="332">
          <cell r="B332" t="str">
            <v>철  근</v>
          </cell>
          <cell r="C332" t="str">
            <v>H 16 M/M 이상</v>
          </cell>
          <cell r="D332" t="str">
            <v>TON</v>
          </cell>
          <cell r="E332">
            <v>95.058999999999997</v>
          </cell>
        </row>
        <row r="333">
          <cell r="B333" t="str">
            <v>고  철</v>
          </cell>
          <cell r="D333" t="str">
            <v>TON</v>
          </cell>
          <cell r="E333">
            <v>7.9249999999999998</v>
          </cell>
        </row>
        <row r="335">
          <cell r="B335" t="str">
            <v>강판 (SWS 490)</v>
          </cell>
          <cell r="C335" t="str">
            <v>T=32 M/M</v>
          </cell>
          <cell r="D335" t="str">
            <v>TON</v>
          </cell>
          <cell r="E335">
            <v>12.288</v>
          </cell>
        </row>
        <row r="336">
          <cell r="B336" t="str">
            <v>강판 (SWS 490)</v>
          </cell>
          <cell r="C336" t="str">
            <v>T=36 M/M</v>
          </cell>
          <cell r="D336" t="str">
            <v>TON</v>
          </cell>
          <cell r="E336">
            <v>2.6240000000000001</v>
          </cell>
        </row>
        <row r="337">
          <cell r="B337" t="str">
            <v>강판 (SWS 520)</v>
          </cell>
          <cell r="C337" t="str">
            <v>T=10 M/M</v>
          </cell>
          <cell r="D337" t="str">
            <v>TON</v>
          </cell>
          <cell r="E337">
            <v>1.859</v>
          </cell>
        </row>
        <row r="338">
          <cell r="B338" t="str">
            <v>강판 (SWS 520)</v>
          </cell>
          <cell r="C338" t="str">
            <v>T=15 M/M</v>
          </cell>
          <cell r="D338" t="str">
            <v>TON</v>
          </cell>
          <cell r="E338">
            <v>57.64</v>
          </cell>
        </row>
        <row r="339">
          <cell r="B339" t="str">
            <v>강판 (SWS 520)</v>
          </cell>
          <cell r="C339" t="str">
            <v>T=20 M/M</v>
          </cell>
          <cell r="D339" t="str">
            <v>TON</v>
          </cell>
          <cell r="E339">
            <v>2.2440000000000002</v>
          </cell>
        </row>
        <row r="340">
          <cell r="B340" t="str">
            <v>강판 (SWS 520)</v>
          </cell>
          <cell r="C340" t="str">
            <v>T=32 M/M</v>
          </cell>
          <cell r="D340" t="str">
            <v>TON</v>
          </cell>
          <cell r="E340">
            <v>285.23</v>
          </cell>
        </row>
        <row r="341">
          <cell r="B341" t="str">
            <v>강판 (SWS 520)</v>
          </cell>
          <cell r="C341" t="str">
            <v>T=39 M/M</v>
          </cell>
          <cell r="D341" t="str">
            <v>TON</v>
          </cell>
          <cell r="E341">
            <v>3.3</v>
          </cell>
        </row>
        <row r="346">
          <cell r="B346" t="str">
            <v>구조물터파기</v>
          </cell>
          <cell r="C346" t="str">
            <v>(육상토사0-4M)</v>
          </cell>
          <cell r="D346" t="str">
            <v>M3</v>
          </cell>
          <cell r="E346">
            <v>1382</v>
          </cell>
        </row>
        <row r="347">
          <cell r="B347" t="str">
            <v>되메우기및다짐</v>
          </cell>
          <cell r="C347" t="str">
            <v>(인력50%+기계50%)</v>
          </cell>
          <cell r="D347" t="str">
            <v>M3</v>
          </cell>
          <cell r="E347">
            <v>664</v>
          </cell>
        </row>
        <row r="348">
          <cell r="B348" t="str">
            <v>구조물뒷채움</v>
          </cell>
          <cell r="D348" t="str">
            <v>M3</v>
          </cell>
          <cell r="E348">
            <v>1905</v>
          </cell>
        </row>
        <row r="351">
          <cell r="B351" t="str">
            <v>콘크리트펌프카타설</v>
          </cell>
          <cell r="C351" t="str">
            <v>(철  근)</v>
          </cell>
          <cell r="D351" t="str">
            <v>M3</v>
          </cell>
          <cell r="E351">
            <v>2259</v>
          </cell>
        </row>
        <row r="352">
          <cell r="B352" t="str">
            <v>콘크리트타설</v>
          </cell>
          <cell r="C352" t="str">
            <v>(철근,VIB포함)</v>
          </cell>
          <cell r="D352" t="str">
            <v>M3</v>
          </cell>
          <cell r="E352">
            <v>101</v>
          </cell>
        </row>
        <row r="353">
          <cell r="B353" t="str">
            <v>콘크리트타설</v>
          </cell>
          <cell r="C353" t="str">
            <v>(무근,VIB제외)</v>
          </cell>
          <cell r="D353" t="str">
            <v>M3</v>
          </cell>
          <cell r="E353">
            <v>105</v>
          </cell>
        </row>
        <row r="356">
          <cell r="B356" t="str">
            <v>합판거푸집</v>
          </cell>
          <cell r="C356" t="str">
            <v>(3회 0- 7M)</v>
          </cell>
          <cell r="D356" t="str">
            <v>M2</v>
          </cell>
          <cell r="E356">
            <v>1763</v>
          </cell>
        </row>
        <row r="357">
          <cell r="B357" t="str">
            <v>합판거푸집</v>
          </cell>
          <cell r="C357" t="str">
            <v>(3회 7-10M)</v>
          </cell>
          <cell r="D357" t="str">
            <v>M2</v>
          </cell>
          <cell r="E357">
            <v>399</v>
          </cell>
        </row>
        <row r="358">
          <cell r="B358" t="str">
            <v>합판거푸집</v>
          </cell>
          <cell r="C358" t="str">
            <v>(4 회)</v>
          </cell>
          <cell r="D358" t="str">
            <v>M2</v>
          </cell>
          <cell r="E358">
            <v>371</v>
          </cell>
        </row>
        <row r="359">
          <cell r="B359" t="str">
            <v>합판거푸집</v>
          </cell>
          <cell r="C359" t="str">
            <v>(6 회)</v>
          </cell>
          <cell r="D359" t="str">
            <v>M2</v>
          </cell>
          <cell r="E359">
            <v>32</v>
          </cell>
        </row>
        <row r="360">
          <cell r="B360" t="str">
            <v>문양거푸집(0-7M)</v>
          </cell>
          <cell r="C360" t="str">
            <v>20회사용</v>
          </cell>
          <cell r="D360" t="str">
            <v>M2</v>
          </cell>
          <cell r="E360">
            <v>334</v>
          </cell>
        </row>
        <row r="362">
          <cell r="B362" t="str">
            <v>강관비계</v>
          </cell>
          <cell r="D362" t="str">
            <v>M2</v>
          </cell>
          <cell r="E362">
            <v>1410</v>
          </cell>
        </row>
        <row r="364">
          <cell r="B364" t="str">
            <v>목재동바리</v>
          </cell>
          <cell r="C364" t="str">
            <v>(4 회)</v>
          </cell>
          <cell r="D364" t="str">
            <v>공/M3</v>
          </cell>
          <cell r="E364">
            <v>519</v>
          </cell>
        </row>
        <row r="365">
          <cell r="B365" t="str">
            <v>강관동바리</v>
          </cell>
          <cell r="C365" t="str">
            <v>(교량용)</v>
          </cell>
          <cell r="D365" t="str">
            <v>공/M3</v>
          </cell>
          <cell r="E365">
            <v>137</v>
          </cell>
        </row>
        <row r="366">
          <cell r="B366" t="str">
            <v>목재동바리</v>
          </cell>
          <cell r="C366" t="str">
            <v>(1 회)</v>
          </cell>
          <cell r="D366" t="str">
            <v>공/M3</v>
          </cell>
          <cell r="E366">
            <v>82</v>
          </cell>
        </row>
        <row r="369">
          <cell r="B369" t="str">
            <v>교좌장치(가흥육교)</v>
          </cell>
          <cell r="C369" t="str">
            <v>100TON,고정단</v>
          </cell>
          <cell r="D369" t="str">
            <v>EA</v>
          </cell>
          <cell r="E369">
            <v>2</v>
          </cell>
        </row>
        <row r="370">
          <cell r="B370" t="str">
            <v>교좌장치(가흥육교)</v>
          </cell>
          <cell r="C370" t="str">
            <v>100TON,종방향.가동</v>
          </cell>
          <cell r="D370" t="str">
            <v>EA</v>
          </cell>
          <cell r="E370">
            <v>2</v>
          </cell>
        </row>
        <row r="371">
          <cell r="B371" t="str">
            <v>교좌장치(가흥육교)</v>
          </cell>
          <cell r="C371" t="str">
            <v>100TON,횡방향,가동</v>
          </cell>
          <cell r="D371" t="str">
            <v>EA</v>
          </cell>
          <cell r="E371">
            <v>9</v>
          </cell>
        </row>
        <row r="372">
          <cell r="B372" t="str">
            <v>교좌장치(가흥육교)</v>
          </cell>
          <cell r="C372" t="str">
            <v>100TON,양방향,가동</v>
          </cell>
          <cell r="D372" t="str">
            <v>EA</v>
          </cell>
          <cell r="E372">
            <v>9</v>
          </cell>
        </row>
        <row r="374">
          <cell r="B374" t="str">
            <v>신축이음장치</v>
          </cell>
          <cell r="C374" t="str">
            <v>(KR-N035)</v>
          </cell>
          <cell r="D374" t="str">
            <v>M</v>
          </cell>
          <cell r="E374">
            <v>48</v>
          </cell>
        </row>
        <row r="376">
          <cell r="B376" t="str">
            <v>P.S.C빔제작</v>
          </cell>
          <cell r="C376" t="str">
            <v>(L=25 M)</v>
          </cell>
          <cell r="D376" t="str">
            <v>본</v>
          </cell>
          <cell r="E376">
            <v>11</v>
          </cell>
        </row>
        <row r="377">
          <cell r="B377" t="str">
            <v>P.S.C빔운반및가설</v>
          </cell>
          <cell r="C377" t="str">
            <v>(L=25 M)</v>
          </cell>
          <cell r="D377" t="str">
            <v>EA</v>
          </cell>
          <cell r="E377">
            <v>11</v>
          </cell>
        </row>
        <row r="380">
          <cell r="B380" t="str">
            <v>강관PILE자재비</v>
          </cell>
          <cell r="C380" t="str">
            <v>(φ508.0M/M,T=12M/M)</v>
          </cell>
          <cell r="D380" t="str">
            <v>M</v>
          </cell>
          <cell r="E380">
            <v>726</v>
          </cell>
        </row>
        <row r="381">
          <cell r="B381" t="str">
            <v>강관PILE천공및항타</v>
          </cell>
          <cell r="C381" t="str">
            <v>(φ508M/M,토사,직항)</v>
          </cell>
          <cell r="D381" t="str">
            <v>M</v>
          </cell>
          <cell r="E381">
            <v>257.39999999999998</v>
          </cell>
        </row>
        <row r="382">
          <cell r="B382" t="str">
            <v>강관PILE천공및항타</v>
          </cell>
          <cell r="C382" t="str">
            <v>(φ508MM,풍화암,직항</v>
          </cell>
          <cell r="D382" t="str">
            <v>M</v>
          </cell>
          <cell r="E382">
            <v>442.2</v>
          </cell>
        </row>
        <row r="383">
          <cell r="B383" t="str">
            <v>두부및선단보강</v>
          </cell>
          <cell r="C383" t="str">
            <v>(φ508.0 M/M)</v>
          </cell>
          <cell r="D383" t="str">
            <v>EA</v>
          </cell>
          <cell r="E383">
            <v>132</v>
          </cell>
        </row>
        <row r="385">
          <cell r="B385" t="str">
            <v>슬라브양생</v>
          </cell>
          <cell r="C385" t="str">
            <v>(피막양생재)</v>
          </cell>
          <cell r="D385" t="str">
            <v>M2</v>
          </cell>
          <cell r="E385">
            <v>560</v>
          </cell>
        </row>
        <row r="386">
          <cell r="B386" t="str">
            <v>교면방수</v>
          </cell>
          <cell r="C386" t="str">
            <v>(도막방수)</v>
          </cell>
          <cell r="D386" t="str">
            <v>M2</v>
          </cell>
          <cell r="E386">
            <v>560</v>
          </cell>
        </row>
        <row r="387">
          <cell r="B387" t="str">
            <v>슬라브면고르기</v>
          </cell>
          <cell r="D387" t="str">
            <v>M2</v>
          </cell>
          <cell r="E387">
            <v>560</v>
          </cell>
        </row>
        <row r="388">
          <cell r="B388" t="str">
            <v>스페이샤설치</v>
          </cell>
          <cell r="D388" t="str">
            <v>M2</v>
          </cell>
          <cell r="E388">
            <v>3526</v>
          </cell>
        </row>
        <row r="389">
          <cell r="B389" t="str">
            <v>아스팔트방수</v>
          </cell>
          <cell r="C389" t="str">
            <v>(2 회)</v>
          </cell>
          <cell r="D389" t="str">
            <v>M2</v>
          </cell>
          <cell r="E389">
            <v>611</v>
          </cell>
        </row>
        <row r="391">
          <cell r="B391" t="str">
            <v>육교용집수구</v>
          </cell>
          <cell r="C391" t="str">
            <v>(주 철)</v>
          </cell>
          <cell r="D391" t="str">
            <v>EA</v>
          </cell>
          <cell r="E391">
            <v>2</v>
          </cell>
        </row>
        <row r="392">
          <cell r="B392" t="str">
            <v>직  관</v>
          </cell>
          <cell r="C392" t="str">
            <v>(Φ150)</v>
          </cell>
          <cell r="D392" t="str">
            <v>M</v>
          </cell>
          <cell r="E392">
            <v>9</v>
          </cell>
        </row>
        <row r="393">
          <cell r="B393" t="str">
            <v>정착부</v>
          </cell>
          <cell r="D393" t="str">
            <v>EA</v>
          </cell>
          <cell r="E393">
            <v>3</v>
          </cell>
        </row>
        <row r="395">
          <cell r="B395" t="str">
            <v>T.B.M 설치</v>
          </cell>
          <cell r="D395" t="str">
            <v>EA</v>
          </cell>
          <cell r="E395">
            <v>2</v>
          </cell>
        </row>
        <row r="397">
          <cell r="B397" t="str">
            <v>DOWEL BAR 설치</v>
          </cell>
          <cell r="C397" t="str">
            <v>(D25,L=600)</v>
          </cell>
          <cell r="D397" t="str">
            <v>EA</v>
          </cell>
          <cell r="E397">
            <v>118</v>
          </cell>
        </row>
        <row r="398">
          <cell r="B398" t="str">
            <v>DOWEL BAR 설치</v>
          </cell>
          <cell r="C398" t="str">
            <v>(D25,L=800)</v>
          </cell>
          <cell r="D398" t="str">
            <v>EA</v>
          </cell>
          <cell r="E398">
            <v>12</v>
          </cell>
        </row>
        <row r="401">
          <cell r="B401" t="str">
            <v>스치로폴</v>
          </cell>
          <cell r="C401" t="str">
            <v>(T=10 M/M)</v>
          </cell>
          <cell r="D401" t="str">
            <v>M2</v>
          </cell>
          <cell r="E401">
            <v>73</v>
          </cell>
        </row>
        <row r="402">
          <cell r="B402" t="str">
            <v>스치로폴</v>
          </cell>
          <cell r="C402" t="str">
            <v>(T=20 M/M)</v>
          </cell>
          <cell r="D402" t="str">
            <v>M2</v>
          </cell>
          <cell r="E402">
            <v>54</v>
          </cell>
        </row>
        <row r="404">
          <cell r="B404" t="str">
            <v>교명판</v>
          </cell>
          <cell r="D404" t="str">
            <v>EA</v>
          </cell>
          <cell r="E404">
            <v>4</v>
          </cell>
        </row>
        <row r="405">
          <cell r="B405" t="str">
            <v>설명판</v>
          </cell>
          <cell r="D405" t="str">
            <v>EA</v>
          </cell>
          <cell r="E405">
            <v>4</v>
          </cell>
        </row>
        <row r="406">
          <cell r="B406" t="str">
            <v>교명주</v>
          </cell>
          <cell r="C406" t="str">
            <v>(화강암)</v>
          </cell>
          <cell r="D406" t="str">
            <v>EA</v>
          </cell>
          <cell r="E406">
            <v>4</v>
          </cell>
        </row>
        <row r="407">
          <cell r="B407" t="str">
            <v>전선관설치</v>
          </cell>
          <cell r="C407" t="str">
            <v>(PVC,D150 M/M)</v>
          </cell>
          <cell r="D407" t="str">
            <v>M</v>
          </cell>
          <cell r="E407">
            <v>72</v>
          </cell>
        </row>
        <row r="408">
          <cell r="B408" t="str">
            <v>스라브 NOTCH</v>
          </cell>
          <cell r="C408" t="str">
            <v>(알루미늄 30*20)</v>
          </cell>
          <cell r="D408" t="str">
            <v>M</v>
          </cell>
          <cell r="E408">
            <v>100</v>
          </cell>
        </row>
        <row r="410">
          <cell r="B410" t="str">
            <v>철근가공조립</v>
          </cell>
          <cell r="C410" t="str">
            <v>(간 단)</v>
          </cell>
          <cell r="D410" t="str">
            <v>TON</v>
          </cell>
          <cell r="E410">
            <v>1.054</v>
          </cell>
        </row>
        <row r="411">
          <cell r="B411" t="str">
            <v>철근가공조립</v>
          </cell>
          <cell r="C411" t="str">
            <v>(보 통)</v>
          </cell>
          <cell r="D411" t="str">
            <v>TON</v>
          </cell>
          <cell r="E411">
            <v>45.485999999999997</v>
          </cell>
        </row>
        <row r="412">
          <cell r="B412" t="str">
            <v>철근가공조립</v>
          </cell>
          <cell r="C412" t="str">
            <v>(복 잡)</v>
          </cell>
          <cell r="D412" t="str">
            <v>TON</v>
          </cell>
          <cell r="E412">
            <v>281.65600000000001</v>
          </cell>
        </row>
        <row r="414">
          <cell r="B414" t="str">
            <v>무수축몰탈</v>
          </cell>
          <cell r="D414" t="str">
            <v>M3</v>
          </cell>
          <cell r="E414">
            <v>0.84699999999999998</v>
          </cell>
        </row>
        <row r="415">
          <cell r="B415" t="str">
            <v>무수축콘크리트</v>
          </cell>
          <cell r="D415" t="str">
            <v>M3</v>
          </cell>
          <cell r="E415">
            <v>8.4</v>
          </cell>
        </row>
        <row r="416">
          <cell r="B416" t="str">
            <v>교대및교각번호판설치</v>
          </cell>
          <cell r="C416" t="str">
            <v>(600x600)</v>
          </cell>
          <cell r="D416" t="str">
            <v>EA</v>
          </cell>
          <cell r="E416">
            <v>4</v>
          </cell>
        </row>
        <row r="418">
          <cell r="B418" t="str">
            <v>교대법면보호</v>
          </cell>
          <cell r="C418" t="str">
            <v>(기초및천단)</v>
          </cell>
          <cell r="D418" t="str">
            <v>M</v>
          </cell>
          <cell r="E418">
            <v>50</v>
          </cell>
        </row>
        <row r="419">
          <cell r="B419" t="str">
            <v>교대보호공</v>
          </cell>
          <cell r="C419" t="str">
            <v>(블럭:228*112*60)</v>
          </cell>
          <cell r="D419" t="str">
            <v>M2</v>
          </cell>
          <cell r="E419">
            <v>234</v>
          </cell>
        </row>
        <row r="420">
          <cell r="B420" t="str">
            <v>교대보호도수로</v>
          </cell>
          <cell r="C420" t="str">
            <v>(B=0.3M)</v>
          </cell>
          <cell r="D420" t="str">
            <v>M</v>
          </cell>
          <cell r="E420">
            <v>12</v>
          </cell>
        </row>
        <row r="421">
          <cell r="B421" t="str">
            <v>구조물뒷채움</v>
          </cell>
          <cell r="D421" t="str">
            <v>M3</v>
          </cell>
          <cell r="E421">
            <v>34</v>
          </cell>
        </row>
        <row r="422">
          <cell r="B422" t="str">
            <v>레미콘</v>
          </cell>
          <cell r="C422" t="str">
            <v>40-180-12</v>
          </cell>
          <cell r="D422" t="str">
            <v>M3</v>
          </cell>
          <cell r="E422">
            <v>3</v>
          </cell>
        </row>
        <row r="423">
          <cell r="B423" t="str">
            <v>레미콘</v>
          </cell>
          <cell r="C423" t="str">
            <v>40-160- 8</v>
          </cell>
          <cell r="D423" t="str">
            <v>M3</v>
          </cell>
          <cell r="E423">
            <v>38</v>
          </cell>
        </row>
        <row r="425">
          <cell r="B425" t="str">
            <v>PVC PIPE 설치</v>
          </cell>
          <cell r="C425" t="str">
            <v>(D=100 M/M)</v>
          </cell>
          <cell r="D425" t="str">
            <v>M</v>
          </cell>
          <cell r="E425">
            <v>9</v>
          </cell>
        </row>
        <row r="426">
          <cell r="B426" t="str">
            <v>기초잡석부설및다짐</v>
          </cell>
          <cell r="D426" t="str">
            <v>M3</v>
          </cell>
          <cell r="E426">
            <v>38</v>
          </cell>
        </row>
        <row r="427">
          <cell r="B427" t="str">
            <v>부직포</v>
          </cell>
          <cell r="D427" t="str">
            <v>M2</v>
          </cell>
          <cell r="E427">
            <v>47</v>
          </cell>
        </row>
        <row r="428">
          <cell r="B428" t="str">
            <v>우레탄실란트</v>
          </cell>
          <cell r="D428" t="str">
            <v>KG</v>
          </cell>
          <cell r="E428">
            <v>9</v>
          </cell>
        </row>
        <row r="430">
          <cell r="B430" t="str">
            <v>철근운반</v>
          </cell>
          <cell r="D430" t="str">
            <v>TON</v>
          </cell>
          <cell r="E430">
            <v>338</v>
          </cell>
        </row>
        <row r="431">
          <cell r="B431" t="str">
            <v>시멘트운반</v>
          </cell>
          <cell r="C431" t="str">
            <v>(40 KG/대)</v>
          </cell>
          <cell r="D431" t="str">
            <v>대</v>
          </cell>
          <cell r="E431">
            <v>215</v>
          </cell>
        </row>
        <row r="435">
          <cell r="B435" t="str">
            <v>레미콘</v>
          </cell>
          <cell r="C435" t="str">
            <v>25-350-12</v>
          </cell>
          <cell r="D435" t="str">
            <v>M3</v>
          </cell>
          <cell r="E435">
            <v>184</v>
          </cell>
        </row>
        <row r="436">
          <cell r="B436" t="str">
            <v>레미콘</v>
          </cell>
          <cell r="C436" t="str">
            <v>25-270-12</v>
          </cell>
          <cell r="D436" t="str">
            <v>M3</v>
          </cell>
          <cell r="E436">
            <v>424</v>
          </cell>
        </row>
        <row r="437">
          <cell r="B437" t="str">
            <v>레미콘</v>
          </cell>
          <cell r="C437" t="str">
            <v>25-240-12</v>
          </cell>
          <cell r="D437" t="str">
            <v>M3</v>
          </cell>
          <cell r="E437">
            <v>1672</v>
          </cell>
        </row>
        <row r="438">
          <cell r="B438" t="str">
            <v>레미콘</v>
          </cell>
          <cell r="C438" t="str">
            <v>25-210-12</v>
          </cell>
          <cell r="D438" t="str">
            <v>M3</v>
          </cell>
          <cell r="E438">
            <v>103</v>
          </cell>
        </row>
        <row r="439">
          <cell r="B439" t="str">
            <v>레미콘</v>
          </cell>
          <cell r="C439" t="str">
            <v>40-160- 8</v>
          </cell>
          <cell r="D439" t="str">
            <v>M3</v>
          </cell>
          <cell r="E439">
            <v>107</v>
          </cell>
        </row>
        <row r="441">
          <cell r="B441" t="str">
            <v>철  근</v>
          </cell>
          <cell r="C441" t="str">
            <v>D 10 M/M</v>
          </cell>
          <cell r="D441" t="str">
            <v>TON</v>
          </cell>
          <cell r="E441">
            <v>0.442</v>
          </cell>
        </row>
        <row r="442">
          <cell r="B442" t="str">
            <v>철  근</v>
          </cell>
          <cell r="C442" t="str">
            <v>D 13 M/M</v>
          </cell>
          <cell r="D442" t="str">
            <v>TON</v>
          </cell>
          <cell r="E442">
            <v>2.5680000000000001</v>
          </cell>
        </row>
        <row r="443">
          <cell r="B443" t="str">
            <v>철  근</v>
          </cell>
          <cell r="C443" t="str">
            <v>D 16 M/M 이상</v>
          </cell>
          <cell r="D443" t="str">
            <v>TON</v>
          </cell>
          <cell r="E443">
            <v>258.44600000000003</v>
          </cell>
        </row>
        <row r="444">
          <cell r="B444" t="str">
            <v>철  근</v>
          </cell>
          <cell r="C444" t="str">
            <v>H 13 M/M</v>
          </cell>
          <cell r="D444" t="str">
            <v>TON</v>
          </cell>
          <cell r="E444">
            <v>18.562000000000001</v>
          </cell>
        </row>
        <row r="445">
          <cell r="B445" t="str">
            <v>철  근</v>
          </cell>
          <cell r="C445" t="str">
            <v>H 16 M/M 이상</v>
          </cell>
          <cell r="D445" t="str">
            <v>TON</v>
          </cell>
          <cell r="E445">
            <v>57.96</v>
          </cell>
        </row>
        <row r="446">
          <cell r="B446" t="str">
            <v>고  철</v>
          </cell>
          <cell r="D446" t="str">
            <v>TON</v>
          </cell>
          <cell r="E446">
            <v>10.138999999999999</v>
          </cell>
        </row>
        <row r="451">
          <cell r="B451" t="str">
            <v>구조물터파기</v>
          </cell>
          <cell r="C451" t="str">
            <v>(육상토사0-4M)</v>
          </cell>
          <cell r="D451" t="str">
            <v>M3</v>
          </cell>
          <cell r="E451">
            <v>3145</v>
          </cell>
        </row>
        <row r="452">
          <cell r="B452" t="str">
            <v>되메우기및다짐</v>
          </cell>
          <cell r="C452" t="str">
            <v>(인력50%+기계50%)</v>
          </cell>
          <cell r="D452" t="str">
            <v>M3</v>
          </cell>
          <cell r="E452">
            <v>2472</v>
          </cell>
        </row>
        <row r="455">
          <cell r="B455" t="str">
            <v>콘크리트펌프카타설</v>
          </cell>
          <cell r="C455" t="str">
            <v>(철  근)</v>
          </cell>
          <cell r="D455" t="str">
            <v>M3</v>
          </cell>
          <cell r="E455">
            <v>1246</v>
          </cell>
        </row>
        <row r="456">
          <cell r="B456" t="str">
            <v>콘크리트타설</v>
          </cell>
          <cell r="C456" t="str">
            <v>(철근,VIB포함)</v>
          </cell>
          <cell r="D456" t="str">
            <v>M3</v>
          </cell>
          <cell r="E456">
            <v>38</v>
          </cell>
        </row>
        <row r="457">
          <cell r="B457" t="str">
            <v>콘크리트타설</v>
          </cell>
          <cell r="C457" t="str">
            <v>(무근,VIB제외)</v>
          </cell>
          <cell r="D457" t="str">
            <v>M3</v>
          </cell>
          <cell r="E457">
            <v>80</v>
          </cell>
        </row>
        <row r="460">
          <cell r="B460" t="str">
            <v>합판거푸집</v>
          </cell>
          <cell r="C460" t="str">
            <v>(3회 0- 7M)</v>
          </cell>
          <cell r="D460" t="str">
            <v>M2</v>
          </cell>
          <cell r="E460">
            <v>1765</v>
          </cell>
        </row>
        <row r="461">
          <cell r="B461" t="str">
            <v>합판거푸집</v>
          </cell>
          <cell r="C461" t="str">
            <v>(4 회)</v>
          </cell>
          <cell r="D461" t="str">
            <v>M2</v>
          </cell>
          <cell r="E461">
            <v>246</v>
          </cell>
        </row>
        <row r="462">
          <cell r="B462" t="str">
            <v>합판거푸집</v>
          </cell>
          <cell r="C462" t="str">
            <v>(6 회)</v>
          </cell>
          <cell r="D462" t="str">
            <v>M2</v>
          </cell>
          <cell r="E462">
            <v>38</v>
          </cell>
        </row>
        <row r="463">
          <cell r="B463" t="str">
            <v>문양거푸집(0-7M)</v>
          </cell>
          <cell r="C463" t="str">
            <v>20회사용</v>
          </cell>
          <cell r="D463" t="str">
            <v>M2</v>
          </cell>
          <cell r="E463">
            <v>58</v>
          </cell>
        </row>
        <row r="465">
          <cell r="B465" t="str">
            <v>강관비계</v>
          </cell>
          <cell r="D465" t="str">
            <v>M2</v>
          </cell>
          <cell r="E465">
            <v>706</v>
          </cell>
        </row>
        <row r="466">
          <cell r="B466" t="str">
            <v>강관동바리</v>
          </cell>
          <cell r="C466" t="str">
            <v>(교량용)</v>
          </cell>
          <cell r="D466" t="str">
            <v>공/M3</v>
          </cell>
          <cell r="E466">
            <v>2053</v>
          </cell>
        </row>
        <row r="468">
          <cell r="B468" t="str">
            <v>강관PILE자재비</v>
          </cell>
          <cell r="C468" t="str">
            <v>(φ508.0M/M,T=12M/M)</v>
          </cell>
          <cell r="D468" t="str">
            <v>M</v>
          </cell>
          <cell r="E468">
            <v>330</v>
          </cell>
        </row>
        <row r="469">
          <cell r="B469" t="str">
            <v>강관PILE천공및항타</v>
          </cell>
          <cell r="C469" t="str">
            <v>(φ508M/M,토사,직항)</v>
          </cell>
          <cell r="D469" t="str">
            <v>M</v>
          </cell>
          <cell r="E469">
            <v>150</v>
          </cell>
        </row>
        <row r="470">
          <cell r="B470" t="str">
            <v>강관PILE천공및항타</v>
          </cell>
          <cell r="C470" t="str">
            <v>(φ508MM,풍화암,직항</v>
          </cell>
          <cell r="D470" t="str">
            <v>M</v>
          </cell>
          <cell r="E470">
            <v>180</v>
          </cell>
        </row>
        <row r="471">
          <cell r="B471" t="str">
            <v>두부및선단보강</v>
          </cell>
          <cell r="C471" t="str">
            <v>(φ508.0 M/M)</v>
          </cell>
          <cell r="D471" t="str">
            <v>EA</v>
          </cell>
          <cell r="E471">
            <v>60</v>
          </cell>
        </row>
        <row r="473">
          <cell r="B473" t="str">
            <v>스페이샤설치</v>
          </cell>
          <cell r="D473" t="str">
            <v>M2</v>
          </cell>
          <cell r="E473">
            <v>2726</v>
          </cell>
        </row>
        <row r="474">
          <cell r="B474" t="str">
            <v>아스팔트방수</v>
          </cell>
          <cell r="C474" t="str">
            <v>(2 회)</v>
          </cell>
          <cell r="D474" t="str">
            <v>M2</v>
          </cell>
          <cell r="E474">
            <v>978</v>
          </cell>
        </row>
        <row r="475">
          <cell r="B475" t="str">
            <v>T.B.M 설치</v>
          </cell>
          <cell r="D475" t="str">
            <v>EA</v>
          </cell>
          <cell r="E475">
            <v>1</v>
          </cell>
        </row>
        <row r="477">
          <cell r="B477" t="str">
            <v>DOWEL BAR 설치</v>
          </cell>
          <cell r="C477" t="str">
            <v>(D25,L=600)</v>
          </cell>
          <cell r="D477" t="str">
            <v>EA</v>
          </cell>
          <cell r="E477">
            <v>144</v>
          </cell>
        </row>
        <row r="478">
          <cell r="B478" t="str">
            <v>DOWEL BAR 설치</v>
          </cell>
          <cell r="C478" t="str">
            <v>(D25,L=800)</v>
          </cell>
          <cell r="D478" t="str">
            <v>EA</v>
          </cell>
          <cell r="E478">
            <v>130</v>
          </cell>
        </row>
        <row r="480">
          <cell r="B480" t="str">
            <v>스치로폴</v>
          </cell>
          <cell r="C480" t="str">
            <v>(T=20 M/M)</v>
          </cell>
          <cell r="D480" t="str">
            <v>M2</v>
          </cell>
          <cell r="E480">
            <v>51</v>
          </cell>
        </row>
        <row r="482">
          <cell r="B482" t="str">
            <v>철근가공조립</v>
          </cell>
          <cell r="C482" t="str">
            <v>(간 단)</v>
          </cell>
          <cell r="D482" t="str">
            <v>TON</v>
          </cell>
          <cell r="E482">
            <v>5.0789999999999997</v>
          </cell>
        </row>
        <row r="483">
          <cell r="B483" t="str">
            <v>철근가공조립</v>
          </cell>
          <cell r="C483" t="str">
            <v>(보 통)</v>
          </cell>
          <cell r="D483" t="str">
            <v>TON</v>
          </cell>
          <cell r="E483">
            <v>22.61</v>
          </cell>
        </row>
        <row r="484">
          <cell r="B484" t="str">
            <v>철근가공조립</v>
          </cell>
          <cell r="C484" t="str">
            <v>(복 잡)</v>
          </cell>
          <cell r="D484" t="str">
            <v>TON</v>
          </cell>
          <cell r="E484">
            <v>186.90600000000001</v>
          </cell>
        </row>
        <row r="486">
          <cell r="B486" t="str">
            <v>PVC PIPE 설치</v>
          </cell>
          <cell r="C486" t="str">
            <v>(D=100 M/M)</v>
          </cell>
          <cell r="D486" t="str">
            <v>M</v>
          </cell>
          <cell r="E486">
            <v>10</v>
          </cell>
        </row>
        <row r="487">
          <cell r="B487" t="str">
            <v>부직포</v>
          </cell>
          <cell r="D487" t="str">
            <v>M2</v>
          </cell>
          <cell r="E487">
            <v>45</v>
          </cell>
        </row>
        <row r="488">
          <cell r="B488" t="str">
            <v>기초잡석부설및다짐</v>
          </cell>
          <cell r="D488" t="str">
            <v>M3</v>
          </cell>
          <cell r="E488">
            <v>44</v>
          </cell>
        </row>
        <row r="489">
          <cell r="B489" t="str">
            <v>우레탄실란트</v>
          </cell>
          <cell r="D489" t="str">
            <v>KG</v>
          </cell>
          <cell r="E489">
            <v>0.32800000000000001</v>
          </cell>
        </row>
        <row r="490">
          <cell r="B490" t="str">
            <v>난간설치</v>
          </cell>
          <cell r="D490" t="str">
            <v>M</v>
          </cell>
          <cell r="E490">
            <v>31.6</v>
          </cell>
        </row>
        <row r="491">
          <cell r="B491" t="str">
            <v>지수판설치</v>
          </cell>
          <cell r="C491" t="str">
            <v>(d200 * 5)</v>
          </cell>
          <cell r="D491" t="str">
            <v>M</v>
          </cell>
          <cell r="E491">
            <v>24</v>
          </cell>
        </row>
        <row r="493">
          <cell r="B493" t="str">
            <v>철근운반</v>
          </cell>
          <cell r="D493" t="str">
            <v>TON</v>
          </cell>
          <cell r="E493">
            <v>216</v>
          </cell>
        </row>
        <row r="497">
          <cell r="B497" t="str">
            <v>레미콘</v>
          </cell>
          <cell r="C497" t="str">
            <v>25-270-12</v>
          </cell>
          <cell r="D497" t="str">
            <v>M3</v>
          </cell>
          <cell r="E497">
            <v>997</v>
          </cell>
        </row>
        <row r="498">
          <cell r="B498" t="str">
            <v>레미콘</v>
          </cell>
          <cell r="C498" t="str">
            <v>25-240-12</v>
          </cell>
          <cell r="D498" t="str">
            <v>M3</v>
          </cell>
          <cell r="E498">
            <v>261</v>
          </cell>
        </row>
        <row r="499">
          <cell r="B499" t="str">
            <v>레미콘</v>
          </cell>
          <cell r="C499" t="str">
            <v>25-210-12</v>
          </cell>
          <cell r="D499" t="str">
            <v>M3</v>
          </cell>
          <cell r="E499">
            <v>38</v>
          </cell>
        </row>
        <row r="500">
          <cell r="B500" t="str">
            <v>레미콘</v>
          </cell>
          <cell r="C500" t="str">
            <v>40-160- 8</v>
          </cell>
          <cell r="D500" t="str">
            <v>M3</v>
          </cell>
          <cell r="E500">
            <v>81</v>
          </cell>
        </row>
        <row r="502">
          <cell r="B502" t="str">
            <v>철  근</v>
          </cell>
          <cell r="C502" t="str">
            <v>D 10 M/M</v>
          </cell>
          <cell r="D502" t="str">
            <v>TON</v>
          </cell>
          <cell r="E502">
            <v>1.0580000000000001</v>
          </cell>
        </row>
        <row r="503">
          <cell r="B503" t="str">
            <v>철  근</v>
          </cell>
          <cell r="C503" t="str">
            <v>D 13 M/M</v>
          </cell>
          <cell r="D503" t="str">
            <v>TON</v>
          </cell>
          <cell r="E503">
            <v>1.1719999999999999</v>
          </cell>
        </row>
        <row r="504">
          <cell r="B504" t="str">
            <v>철  근</v>
          </cell>
          <cell r="C504" t="str">
            <v>D 16 M/M 이상</v>
          </cell>
          <cell r="D504" t="str">
            <v>TON</v>
          </cell>
          <cell r="E504">
            <v>16.460999999999999</v>
          </cell>
        </row>
        <row r="505">
          <cell r="B505" t="str">
            <v>철  근</v>
          </cell>
          <cell r="C505" t="str">
            <v>H 13 M/M</v>
          </cell>
          <cell r="D505" t="str">
            <v>TON</v>
          </cell>
          <cell r="E505">
            <v>1.4710000000000001</v>
          </cell>
        </row>
        <row r="506">
          <cell r="B506" t="str">
            <v>철  근</v>
          </cell>
          <cell r="C506" t="str">
            <v>H 16 M/M 이상</v>
          </cell>
          <cell r="D506" t="str">
            <v>TON</v>
          </cell>
          <cell r="E506">
            <v>200.87</v>
          </cell>
        </row>
        <row r="507">
          <cell r="B507" t="str">
            <v>고  철</v>
          </cell>
          <cell r="D507" t="str">
            <v>TON</v>
          </cell>
          <cell r="E507">
            <v>6.63</v>
          </cell>
        </row>
        <row r="512">
          <cell r="B512" t="str">
            <v>구조물터파기</v>
          </cell>
          <cell r="C512" t="str">
            <v>(육상토사0-4M)</v>
          </cell>
          <cell r="D512" t="str">
            <v>M3</v>
          </cell>
          <cell r="E512">
            <v>4018</v>
          </cell>
        </row>
        <row r="513">
          <cell r="B513" t="str">
            <v>구조물터파기</v>
          </cell>
          <cell r="C513" t="str">
            <v>(육상토사4M이상)</v>
          </cell>
          <cell r="D513" t="str">
            <v>M3</v>
          </cell>
          <cell r="E513">
            <v>237</v>
          </cell>
        </row>
        <row r="514">
          <cell r="B514" t="str">
            <v>되메우기및다짐</v>
          </cell>
          <cell r="C514" t="str">
            <v>(인력50%+기계50%)</v>
          </cell>
          <cell r="D514" t="str">
            <v>M3</v>
          </cell>
          <cell r="E514">
            <v>2446</v>
          </cell>
        </row>
        <row r="515">
          <cell r="B515" t="str">
            <v>구조물뒷채움</v>
          </cell>
          <cell r="D515" t="str">
            <v>M3</v>
          </cell>
          <cell r="E515">
            <v>1865</v>
          </cell>
        </row>
        <row r="518">
          <cell r="B518" t="str">
            <v>콘크리트펌프카타설</v>
          </cell>
          <cell r="C518" t="str">
            <v>(철  근)</v>
          </cell>
          <cell r="D518" t="str">
            <v>M3</v>
          </cell>
          <cell r="E518">
            <v>2434</v>
          </cell>
        </row>
        <row r="519">
          <cell r="B519" t="str">
            <v>콘크리트타설</v>
          </cell>
          <cell r="C519" t="str">
            <v>(철근,VIB포함)</v>
          </cell>
          <cell r="D519" t="str">
            <v>M3</v>
          </cell>
          <cell r="E519">
            <v>42</v>
          </cell>
        </row>
        <row r="520">
          <cell r="B520" t="str">
            <v>콘크리트타설</v>
          </cell>
          <cell r="C520" t="str">
            <v>(무근,VIB포함)</v>
          </cell>
          <cell r="D520" t="str">
            <v>M3</v>
          </cell>
          <cell r="E520">
            <v>980</v>
          </cell>
        </row>
        <row r="521">
          <cell r="B521" t="str">
            <v>콘크리트타설</v>
          </cell>
          <cell r="C521" t="str">
            <v>(무근,VIB제외)</v>
          </cell>
          <cell r="D521" t="str">
            <v>M3</v>
          </cell>
          <cell r="E521">
            <v>18</v>
          </cell>
        </row>
        <row r="524">
          <cell r="B524" t="str">
            <v>합판거푸집</v>
          </cell>
          <cell r="C524" t="str">
            <v>(3회 0- 7M)</v>
          </cell>
          <cell r="D524" t="str">
            <v>M2</v>
          </cell>
          <cell r="E524">
            <v>1861</v>
          </cell>
        </row>
        <row r="525">
          <cell r="B525" t="str">
            <v>합판거푸집</v>
          </cell>
          <cell r="C525" t="str">
            <v>(3회 7-10M)</v>
          </cell>
          <cell r="D525" t="str">
            <v>M2</v>
          </cell>
          <cell r="E525">
            <v>396</v>
          </cell>
        </row>
        <row r="526">
          <cell r="B526" t="str">
            <v>합판거푸집</v>
          </cell>
          <cell r="C526" t="str">
            <v>(4 회)</v>
          </cell>
          <cell r="D526" t="str">
            <v>M2</v>
          </cell>
          <cell r="E526">
            <v>346</v>
          </cell>
        </row>
        <row r="527">
          <cell r="B527" t="str">
            <v>합판거푸집</v>
          </cell>
          <cell r="C527" t="str">
            <v>(6 회)</v>
          </cell>
          <cell r="D527" t="str">
            <v>M2</v>
          </cell>
          <cell r="E527">
            <v>357</v>
          </cell>
        </row>
        <row r="528">
          <cell r="B528" t="str">
            <v>문양거푸집(0-7M)</v>
          </cell>
          <cell r="C528" t="str">
            <v>20회사용</v>
          </cell>
          <cell r="D528" t="str">
            <v>M2</v>
          </cell>
          <cell r="E528">
            <v>516</v>
          </cell>
        </row>
        <row r="530">
          <cell r="B530" t="str">
            <v>강관비계</v>
          </cell>
          <cell r="D530" t="str">
            <v>M2</v>
          </cell>
          <cell r="E530">
            <v>1806</v>
          </cell>
        </row>
        <row r="532">
          <cell r="B532" t="str">
            <v>목재동바리</v>
          </cell>
          <cell r="C532" t="str">
            <v>(1 회)</v>
          </cell>
          <cell r="D532" t="str">
            <v>공/M3</v>
          </cell>
          <cell r="E532">
            <v>105</v>
          </cell>
        </row>
        <row r="533">
          <cell r="B533" t="str">
            <v>목재동바리</v>
          </cell>
          <cell r="C533" t="str">
            <v>(4 회)</v>
          </cell>
          <cell r="D533" t="str">
            <v>공/M3</v>
          </cell>
          <cell r="E533">
            <v>592</v>
          </cell>
        </row>
        <row r="534">
          <cell r="B534" t="str">
            <v>강관동바리</v>
          </cell>
          <cell r="C534" t="str">
            <v>(교량용)</v>
          </cell>
          <cell r="D534" t="str">
            <v>공/M3</v>
          </cell>
          <cell r="E534">
            <v>127</v>
          </cell>
        </row>
        <row r="537">
          <cell r="B537" t="str">
            <v>교좌장치(내줄IC교)</v>
          </cell>
          <cell r="C537" t="str">
            <v>135TON,고정단</v>
          </cell>
          <cell r="D537" t="str">
            <v>EA</v>
          </cell>
          <cell r="E537">
            <v>2</v>
          </cell>
        </row>
        <row r="538">
          <cell r="B538" t="str">
            <v>교좌장치(내줄IC교)</v>
          </cell>
          <cell r="C538" t="str">
            <v>135TON,종방향,가동</v>
          </cell>
          <cell r="D538" t="str">
            <v>EA</v>
          </cell>
          <cell r="E538">
            <v>2</v>
          </cell>
        </row>
        <row r="539">
          <cell r="B539" t="str">
            <v>교좌장치(내줄IC교)</v>
          </cell>
          <cell r="C539" t="str">
            <v>135TON,횡방향,가동</v>
          </cell>
          <cell r="D539" t="str">
            <v>EA</v>
          </cell>
          <cell r="E539">
            <v>8</v>
          </cell>
        </row>
        <row r="540">
          <cell r="B540" t="str">
            <v>교좌장치(내줄IC교)</v>
          </cell>
          <cell r="C540" t="str">
            <v>135TON,양방향,가동</v>
          </cell>
          <cell r="D540" t="str">
            <v>EA</v>
          </cell>
          <cell r="E540">
            <v>8</v>
          </cell>
        </row>
        <row r="542">
          <cell r="B542" t="str">
            <v>무수축몰탈</v>
          </cell>
          <cell r="D542" t="str">
            <v>M3</v>
          </cell>
          <cell r="E542">
            <v>0.872</v>
          </cell>
        </row>
        <row r="543">
          <cell r="B543" t="str">
            <v>무수축콘크리트</v>
          </cell>
          <cell r="D543" t="str">
            <v>M3</v>
          </cell>
          <cell r="E543">
            <v>7.3879999999999999</v>
          </cell>
        </row>
        <row r="545">
          <cell r="B545" t="str">
            <v>신축이음장치</v>
          </cell>
          <cell r="C545" t="str">
            <v>(KR-N035)</v>
          </cell>
          <cell r="D545" t="str">
            <v>M</v>
          </cell>
          <cell r="E545">
            <v>21.076000000000001</v>
          </cell>
        </row>
        <row r="546">
          <cell r="B546" t="str">
            <v>신축이음장치</v>
          </cell>
          <cell r="C546" t="str">
            <v>(KR-NO50)</v>
          </cell>
          <cell r="D546" t="str">
            <v>M</v>
          </cell>
          <cell r="E546">
            <v>21.076000000000001</v>
          </cell>
        </row>
        <row r="548">
          <cell r="B548" t="str">
            <v>슬라브양생</v>
          </cell>
          <cell r="C548" t="str">
            <v>(피막양생재)</v>
          </cell>
          <cell r="D548" t="str">
            <v>M2</v>
          </cell>
          <cell r="E548">
            <v>588</v>
          </cell>
        </row>
        <row r="549">
          <cell r="B549" t="str">
            <v>교면방수</v>
          </cell>
          <cell r="C549" t="str">
            <v>(도막방수)</v>
          </cell>
          <cell r="D549" t="str">
            <v>M2</v>
          </cell>
          <cell r="E549">
            <v>588</v>
          </cell>
        </row>
        <row r="550">
          <cell r="B550" t="str">
            <v>슬라브면고르기</v>
          </cell>
          <cell r="D550" t="str">
            <v>M2</v>
          </cell>
          <cell r="E550">
            <v>588</v>
          </cell>
        </row>
        <row r="551">
          <cell r="B551" t="str">
            <v>스페이샤설치</v>
          </cell>
          <cell r="D551" t="str">
            <v>M2</v>
          </cell>
          <cell r="E551">
            <v>4064</v>
          </cell>
        </row>
        <row r="552">
          <cell r="B552" t="str">
            <v>아스팔트방수</v>
          </cell>
          <cell r="C552" t="str">
            <v>(2 회)</v>
          </cell>
          <cell r="D552" t="str">
            <v>M2</v>
          </cell>
          <cell r="E552">
            <v>578</v>
          </cell>
        </row>
        <row r="554">
          <cell r="B554" t="str">
            <v>육교용집수구</v>
          </cell>
          <cell r="C554" t="str">
            <v>(주 철)</v>
          </cell>
          <cell r="D554" t="str">
            <v>EA</v>
          </cell>
          <cell r="E554">
            <v>2</v>
          </cell>
        </row>
        <row r="555">
          <cell r="B555" t="str">
            <v>직  관</v>
          </cell>
          <cell r="C555" t="str">
            <v>(Φ150)</v>
          </cell>
          <cell r="D555" t="str">
            <v>M</v>
          </cell>
          <cell r="E555">
            <v>9</v>
          </cell>
        </row>
        <row r="556">
          <cell r="B556" t="str">
            <v>정착부</v>
          </cell>
          <cell r="D556" t="str">
            <v>EA</v>
          </cell>
          <cell r="E556">
            <v>2</v>
          </cell>
        </row>
        <row r="558">
          <cell r="B558" t="str">
            <v>교명판</v>
          </cell>
          <cell r="D558" t="str">
            <v>EA</v>
          </cell>
          <cell r="E558">
            <v>4</v>
          </cell>
        </row>
        <row r="559">
          <cell r="B559" t="str">
            <v>설명판</v>
          </cell>
          <cell r="D559" t="str">
            <v>EA</v>
          </cell>
          <cell r="E559">
            <v>4</v>
          </cell>
        </row>
        <row r="560">
          <cell r="B560" t="str">
            <v>전선관설치</v>
          </cell>
          <cell r="C560" t="str">
            <v>(PVC,D150 M/M)</v>
          </cell>
          <cell r="D560" t="str">
            <v>M</v>
          </cell>
          <cell r="E560">
            <v>86</v>
          </cell>
        </row>
        <row r="561">
          <cell r="B561" t="str">
            <v>T.B.M 설치</v>
          </cell>
          <cell r="D561" t="str">
            <v>EA</v>
          </cell>
          <cell r="E561">
            <v>2</v>
          </cell>
        </row>
        <row r="563">
          <cell r="B563" t="str">
            <v>DOWEL BAR 설치</v>
          </cell>
          <cell r="C563" t="str">
            <v>(D25,L=600)</v>
          </cell>
          <cell r="D563" t="str">
            <v>EA</v>
          </cell>
          <cell r="E563">
            <v>104</v>
          </cell>
        </row>
        <row r="564">
          <cell r="B564" t="str">
            <v>DOWEL BAR 설치</v>
          </cell>
          <cell r="C564" t="str">
            <v>(D25,L=800)</v>
          </cell>
          <cell r="D564" t="str">
            <v>EA</v>
          </cell>
          <cell r="E564">
            <v>75</v>
          </cell>
        </row>
        <row r="567">
          <cell r="B567" t="str">
            <v>스치로폴</v>
          </cell>
          <cell r="C567" t="str">
            <v>(T=10 M/M)</v>
          </cell>
          <cell r="D567" t="str">
            <v>M2</v>
          </cell>
          <cell r="E567">
            <v>79</v>
          </cell>
        </row>
        <row r="568">
          <cell r="B568" t="str">
            <v>스치로폴</v>
          </cell>
          <cell r="C568" t="str">
            <v>(T=20 M/M)</v>
          </cell>
          <cell r="D568" t="str">
            <v>M2</v>
          </cell>
          <cell r="E568">
            <v>79</v>
          </cell>
        </row>
        <row r="570">
          <cell r="B570" t="str">
            <v>PVC PIPE 설치</v>
          </cell>
          <cell r="C570" t="str">
            <v>(D=100 M/M)</v>
          </cell>
          <cell r="D570" t="str">
            <v>M</v>
          </cell>
          <cell r="E570">
            <v>54</v>
          </cell>
        </row>
        <row r="571">
          <cell r="B571" t="str">
            <v>기초잡석부설및다짐</v>
          </cell>
          <cell r="D571" t="str">
            <v>M3</v>
          </cell>
          <cell r="E571">
            <v>83</v>
          </cell>
        </row>
        <row r="572">
          <cell r="B572" t="str">
            <v>부직포</v>
          </cell>
          <cell r="D572" t="str">
            <v>M2</v>
          </cell>
          <cell r="E572">
            <v>133</v>
          </cell>
        </row>
        <row r="573">
          <cell r="B573" t="str">
            <v>우레탄실란트</v>
          </cell>
          <cell r="D573" t="str">
            <v>KG</v>
          </cell>
          <cell r="E573">
            <v>45</v>
          </cell>
        </row>
        <row r="575">
          <cell r="B575" t="str">
            <v>P.S.C빔제작</v>
          </cell>
          <cell r="C575" t="str">
            <v>(L=30 M)</v>
          </cell>
          <cell r="D575" t="str">
            <v>본</v>
          </cell>
          <cell r="E575">
            <v>10</v>
          </cell>
        </row>
        <row r="576">
          <cell r="B576" t="str">
            <v>P.S.C빔운반및가설</v>
          </cell>
          <cell r="C576" t="str">
            <v>(L=30 M)</v>
          </cell>
          <cell r="D576" t="str">
            <v>본</v>
          </cell>
          <cell r="E576">
            <v>10</v>
          </cell>
        </row>
        <row r="579">
          <cell r="B579" t="str">
            <v>철근가공조립</v>
          </cell>
          <cell r="C579" t="str">
            <v>(간 단)</v>
          </cell>
          <cell r="D579" t="str">
            <v>TON</v>
          </cell>
          <cell r="E579">
            <v>1.25</v>
          </cell>
        </row>
        <row r="580">
          <cell r="B580" t="str">
            <v>철근가공조립</v>
          </cell>
          <cell r="C580" t="str">
            <v>(보 통)</v>
          </cell>
          <cell r="D580" t="str">
            <v>TON</v>
          </cell>
          <cell r="E580">
            <v>40.161000000000001</v>
          </cell>
        </row>
        <row r="581">
          <cell r="B581" t="str">
            <v>철근가공조립</v>
          </cell>
          <cell r="C581" t="str">
            <v>(복 잡)</v>
          </cell>
          <cell r="D581" t="str">
            <v>TON</v>
          </cell>
          <cell r="E581">
            <v>304.95600000000002</v>
          </cell>
        </row>
        <row r="584">
          <cell r="B584" t="str">
            <v>교대법면보호</v>
          </cell>
          <cell r="C584" t="str">
            <v>(기초및천단)</v>
          </cell>
          <cell r="D584" t="str">
            <v>M</v>
          </cell>
          <cell r="E584">
            <v>24</v>
          </cell>
        </row>
        <row r="585">
          <cell r="B585" t="str">
            <v>교대보호공</v>
          </cell>
          <cell r="C585" t="str">
            <v>(블럭:228*112*60)</v>
          </cell>
          <cell r="D585" t="str">
            <v>M2</v>
          </cell>
          <cell r="E585">
            <v>102</v>
          </cell>
        </row>
        <row r="586">
          <cell r="B586" t="str">
            <v>교대보호도수로</v>
          </cell>
          <cell r="C586" t="str">
            <v>(B=0.3M)</v>
          </cell>
          <cell r="D586" t="str">
            <v>M</v>
          </cell>
          <cell r="E586">
            <v>8</v>
          </cell>
        </row>
        <row r="587">
          <cell r="B587" t="str">
            <v>구조물뒷채움</v>
          </cell>
          <cell r="D587" t="str">
            <v>M3</v>
          </cell>
          <cell r="E587">
            <v>17</v>
          </cell>
        </row>
        <row r="588">
          <cell r="B588" t="str">
            <v>레미콘</v>
          </cell>
          <cell r="C588" t="str">
            <v>40-180-12</v>
          </cell>
          <cell r="D588" t="str">
            <v>M3</v>
          </cell>
          <cell r="E588">
            <v>2</v>
          </cell>
        </row>
        <row r="589">
          <cell r="B589" t="str">
            <v>레미콘</v>
          </cell>
          <cell r="C589" t="str">
            <v>40-160- 8</v>
          </cell>
          <cell r="D589" t="str">
            <v>M3</v>
          </cell>
          <cell r="E589">
            <v>17</v>
          </cell>
        </row>
        <row r="591">
          <cell r="B591" t="str">
            <v>스라브 NOTCH</v>
          </cell>
          <cell r="C591" t="str">
            <v>(알루미늄 30*20)</v>
          </cell>
          <cell r="D591" t="str">
            <v>M</v>
          </cell>
          <cell r="E591">
            <v>121</v>
          </cell>
        </row>
        <row r="592">
          <cell r="B592" t="str">
            <v>교대및교각번호판설치</v>
          </cell>
          <cell r="C592" t="str">
            <v>(600x600)</v>
          </cell>
          <cell r="D592" t="str">
            <v>EA</v>
          </cell>
          <cell r="E592">
            <v>4</v>
          </cell>
        </row>
        <row r="594">
          <cell r="B594" t="str">
            <v>시멘트운반</v>
          </cell>
          <cell r="C594" t="str">
            <v>(40 KG/대)</v>
          </cell>
          <cell r="D594" t="str">
            <v>대</v>
          </cell>
          <cell r="E594">
            <v>230</v>
          </cell>
        </row>
        <row r="595">
          <cell r="B595" t="str">
            <v>철근운반</v>
          </cell>
          <cell r="D595" t="str">
            <v>TON</v>
          </cell>
          <cell r="E595">
            <v>357</v>
          </cell>
        </row>
        <row r="598">
          <cell r="B598" t="str">
            <v>시멘트</v>
          </cell>
          <cell r="C598" t="str">
            <v>(40 KG/대)</v>
          </cell>
          <cell r="D598" t="str">
            <v>대</v>
          </cell>
          <cell r="E598">
            <v>230</v>
          </cell>
        </row>
        <row r="600">
          <cell r="B600" t="str">
            <v>레미콘</v>
          </cell>
          <cell r="C600" t="str">
            <v>25-350-12</v>
          </cell>
          <cell r="D600" t="str">
            <v>M3</v>
          </cell>
          <cell r="E600">
            <v>245</v>
          </cell>
        </row>
        <row r="601">
          <cell r="B601" t="str">
            <v>레미콘</v>
          </cell>
          <cell r="C601" t="str">
            <v>25-270-12</v>
          </cell>
          <cell r="D601" t="str">
            <v>M3</v>
          </cell>
          <cell r="E601">
            <v>413</v>
          </cell>
        </row>
        <row r="602">
          <cell r="B602" t="str">
            <v>레미콘</v>
          </cell>
          <cell r="C602" t="str">
            <v>25-240-12</v>
          </cell>
          <cell r="D602" t="str">
            <v>M3</v>
          </cell>
          <cell r="E602">
            <v>1799</v>
          </cell>
        </row>
        <row r="603">
          <cell r="B603" t="str">
            <v>레미콘</v>
          </cell>
          <cell r="C603" t="str">
            <v>25-210-12</v>
          </cell>
          <cell r="D603" t="str">
            <v>M3</v>
          </cell>
          <cell r="E603">
            <v>42</v>
          </cell>
        </row>
        <row r="604">
          <cell r="B604" t="str">
            <v>레미콘</v>
          </cell>
          <cell r="C604" t="str">
            <v>40-180-12</v>
          </cell>
          <cell r="D604" t="str">
            <v>M3</v>
          </cell>
          <cell r="E604">
            <v>1000</v>
          </cell>
        </row>
        <row r="605">
          <cell r="B605" t="str">
            <v>레미콘</v>
          </cell>
          <cell r="C605" t="str">
            <v>40-160- 8</v>
          </cell>
          <cell r="D605" t="str">
            <v>M3</v>
          </cell>
          <cell r="E605">
            <v>18</v>
          </cell>
        </row>
        <row r="607">
          <cell r="B607" t="str">
            <v>철  근</v>
          </cell>
          <cell r="C607" t="str">
            <v>D 10 M/M</v>
          </cell>
          <cell r="D607" t="str">
            <v>TON</v>
          </cell>
          <cell r="E607">
            <v>0.56699999999999995</v>
          </cell>
        </row>
        <row r="608">
          <cell r="B608" t="str">
            <v>철  근</v>
          </cell>
          <cell r="C608" t="str">
            <v>D 13 M/M</v>
          </cell>
          <cell r="D608" t="str">
            <v>TON</v>
          </cell>
          <cell r="E608">
            <v>4.0590000000000002</v>
          </cell>
        </row>
        <row r="609">
          <cell r="B609" t="str">
            <v>철  근</v>
          </cell>
          <cell r="C609" t="str">
            <v>D 16 M/M 이상</v>
          </cell>
          <cell r="D609" t="str">
            <v>TON</v>
          </cell>
          <cell r="E609">
            <v>279.39800000000002</v>
          </cell>
        </row>
        <row r="610">
          <cell r="B610" t="str">
            <v>철  근</v>
          </cell>
          <cell r="C610" t="str">
            <v>H 13 M/M</v>
          </cell>
          <cell r="D610" t="str">
            <v>TON</v>
          </cell>
          <cell r="E610">
            <v>18.431999999999999</v>
          </cell>
        </row>
        <row r="611">
          <cell r="B611" t="str">
            <v>철  근</v>
          </cell>
          <cell r="C611" t="str">
            <v>H 16 M/M 이상</v>
          </cell>
          <cell r="D611" t="str">
            <v>TON</v>
          </cell>
          <cell r="E611">
            <v>54.301000000000002</v>
          </cell>
        </row>
        <row r="612">
          <cell r="B612" t="str">
            <v>고  철</v>
          </cell>
          <cell r="D612" t="str">
            <v>TON</v>
          </cell>
          <cell r="E612">
            <v>10.702</v>
          </cell>
        </row>
        <row r="617">
          <cell r="B617" t="str">
            <v>구조물터파기</v>
          </cell>
          <cell r="C617" t="str">
            <v>(육상토사0-4M)</v>
          </cell>
          <cell r="D617" t="str">
            <v>M3</v>
          </cell>
          <cell r="E617">
            <v>3677</v>
          </cell>
        </row>
        <row r="618">
          <cell r="B618" t="str">
            <v>구조물터파기</v>
          </cell>
          <cell r="C618" t="str">
            <v>(육상토사4M이상)</v>
          </cell>
          <cell r="D618" t="str">
            <v>M3</v>
          </cell>
          <cell r="E618">
            <v>136</v>
          </cell>
        </row>
        <row r="619">
          <cell r="B619" t="str">
            <v>구조물터파기</v>
          </cell>
          <cell r="C619" t="str">
            <v>(육상리핑암0-4M)</v>
          </cell>
          <cell r="D619" t="str">
            <v>M3</v>
          </cell>
          <cell r="E619">
            <v>424</v>
          </cell>
        </row>
        <row r="620">
          <cell r="B620" t="str">
            <v>구조물터파기</v>
          </cell>
          <cell r="C620" t="str">
            <v>(육상리핑암4M이상)</v>
          </cell>
          <cell r="D620" t="str">
            <v>M3</v>
          </cell>
          <cell r="E620">
            <v>119</v>
          </cell>
        </row>
        <row r="621">
          <cell r="B621" t="str">
            <v>되메우기및다짐</v>
          </cell>
          <cell r="C621" t="str">
            <v>(인력50%+기계50%)</v>
          </cell>
          <cell r="D621" t="str">
            <v>M3</v>
          </cell>
          <cell r="E621">
            <v>2898</v>
          </cell>
        </row>
        <row r="622">
          <cell r="B622" t="str">
            <v>구조물뒷채움</v>
          </cell>
          <cell r="D622" t="str">
            <v>M3</v>
          </cell>
          <cell r="E622">
            <v>1386</v>
          </cell>
        </row>
        <row r="625">
          <cell r="B625" t="str">
            <v>콘크리트펌프카타설</v>
          </cell>
          <cell r="C625" t="str">
            <v>(철  근)</v>
          </cell>
          <cell r="D625" t="str">
            <v>M3</v>
          </cell>
          <cell r="E625">
            <v>4490</v>
          </cell>
        </row>
        <row r="626">
          <cell r="B626" t="str">
            <v>콘크리트타설</v>
          </cell>
          <cell r="C626" t="str">
            <v>(철근,VIB포함)</v>
          </cell>
          <cell r="D626" t="str">
            <v>M3</v>
          </cell>
          <cell r="E626">
            <v>72</v>
          </cell>
        </row>
        <row r="627">
          <cell r="B627" t="str">
            <v>콘크리트타설</v>
          </cell>
          <cell r="C627" t="str">
            <v>(무근,VIB포함)</v>
          </cell>
          <cell r="D627" t="str">
            <v>M3</v>
          </cell>
          <cell r="E627">
            <v>12</v>
          </cell>
        </row>
        <row r="628">
          <cell r="B628" t="str">
            <v>콘크리트타설</v>
          </cell>
          <cell r="C628" t="str">
            <v>(무근,VIB제외)</v>
          </cell>
          <cell r="D628" t="str">
            <v>M3</v>
          </cell>
          <cell r="E628">
            <v>105</v>
          </cell>
        </row>
        <row r="631">
          <cell r="B631" t="str">
            <v>합판거푸집</v>
          </cell>
          <cell r="C631" t="str">
            <v>(3회 0- 7M)</v>
          </cell>
          <cell r="D631" t="str">
            <v>M2</v>
          </cell>
          <cell r="E631">
            <v>3820</v>
          </cell>
        </row>
        <row r="632">
          <cell r="B632" t="str">
            <v>합판거푸집</v>
          </cell>
          <cell r="C632" t="str">
            <v>(3회 7-10M)</v>
          </cell>
          <cell r="D632" t="str">
            <v>M2</v>
          </cell>
          <cell r="E632">
            <v>203</v>
          </cell>
        </row>
        <row r="633">
          <cell r="B633" t="str">
            <v>합판거푸집</v>
          </cell>
          <cell r="C633" t="str">
            <v>(3회13-16M)</v>
          </cell>
          <cell r="D633" t="str">
            <v>M2</v>
          </cell>
          <cell r="E633">
            <v>296</v>
          </cell>
        </row>
        <row r="634">
          <cell r="B634" t="str">
            <v>합판거푸집</v>
          </cell>
          <cell r="C634" t="str">
            <v>(4 회)</v>
          </cell>
          <cell r="D634" t="str">
            <v>M2</v>
          </cell>
          <cell r="E634">
            <v>597</v>
          </cell>
        </row>
        <row r="635">
          <cell r="B635" t="str">
            <v>합판거푸집</v>
          </cell>
          <cell r="C635" t="str">
            <v>(6 회)</v>
          </cell>
          <cell r="D635" t="str">
            <v>M2</v>
          </cell>
          <cell r="E635">
            <v>28</v>
          </cell>
        </row>
        <row r="636">
          <cell r="B636" t="str">
            <v>강재거푸집</v>
          </cell>
          <cell r="C636" t="str">
            <v>STEEL 3.2m/m</v>
          </cell>
          <cell r="D636" t="str">
            <v>M2</v>
          </cell>
          <cell r="E636">
            <v>440</v>
          </cell>
        </row>
        <row r="637">
          <cell r="B637" t="str">
            <v>강재거푸집</v>
          </cell>
          <cell r="C637" t="str">
            <v>STEEL 3.2m/m(10-13)</v>
          </cell>
          <cell r="D637" t="str">
            <v>M2</v>
          </cell>
          <cell r="E637">
            <v>188</v>
          </cell>
        </row>
        <row r="638">
          <cell r="B638" t="str">
            <v>강재거푸집</v>
          </cell>
          <cell r="C638" t="str">
            <v>STEEL 3.2m/m(7-10)</v>
          </cell>
          <cell r="D638" t="str">
            <v>M2</v>
          </cell>
          <cell r="E638">
            <v>115</v>
          </cell>
        </row>
        <row r="640">
          <cell r="B640" t="str">
            <v>강관비계</v>
          </cell>
          <cell r="D640" t="str">
            <v>M2</v>
          </cell>
          <cell r="E640">
            <v>2900</v>
          </cell>
        </row>
        <row r="642">
          <cell r="B642" t="str">
            <v>목재동바리</v>
          </cell>
          <cell r="C642" t="str">
            <v>(4 회)</v>
          </cell>
          <cell r="D642" t="str">
            <v>공/M3</v>
          </cell>
          <cell r="E642">
            <v>1975</v>
          </cell>
        </row>
        <row r="643">
          <cell r="B643" t="str">
            <v>강관동바리</v>
          </cell>
          <cell r="C643" t="str">
            <v>(교량용)</v>
          </cell>
          <cell r="D643" t="str">
            <v>공/M3</v>
          </cell>
          <cell r="E643">
            <v>925</v>
          </cell>
        </row>
        <row r="644">
          <cell r="B644" t="str">
            <v>목재동바리</v>
          </cell>
          <cell r="C644" t="str">
            <v>(1 회)</v>
          </cell>
          <cell r="D644" t="str">
            <v>공/M3</v>
          </cell>
          <cell r="E644">
            <v>326</v>
          </cell>
        </row>
        <row r="647">
          <cell r="B647" t="str">
            <v>교좌장치(내줄교)</v>
          </cell>
          <cell r="C647" t="str">
            <v>135TON,고정단</v>
          </cell>
          <cell r="D647" t="str">
            <v>EA</v>
          </cell>
          <cell r="E647">
            <v>4</v>
          </cell>
        </row>
        <row r="648">
          <cell r="B648" t="str">
            <v>교좌장치(내줄교)</v>
          </cell>
          <cell r="C648" t="str">
            <v>135TON,종방향,가동단</v>
          </cell>
          <cell r="D648" t="str">
            <v>EA</v>
          </cell>
          <cell r="E648">
            <v>8</v>
          </cell>
        </row>
        <row r="649">
          <cell r="B649" t="str">
            <v>교좌장치(내줄교)</v>
          </cell>
          <cell r="C649" t="str">
            <v>135TON,횡방향,가동단</v>
          </cell>
          <cell r="D649" t="str">
            <v>EA</v>
          </cell>
          <cell r="E649">
            <v>18</v>
          </cell>
        </row>
        <row r="650">
          <cell r="B650" t="str">
            <v>교좌장치(내줄교)</v>
          </cell>
          <cell r="C650" t="str">
            <v>135TON,양방향,가동단</v>
          </cell>
          <cell r="D650" t="str">
            <v>EA</v>
          </cell>
          <cell r="E650">
            <v>36</v>
          </cell>
        </row>
        <row r="653">
          <cell r="B653" t="str">
            <v>신축이음장치</v>
          </cell>
          <cell r="C653" t="str">
            <v>(KR-NO50)</v>
          </cell>
          <cell r="D653" t="str">
            <v>M</v>
          </cell>
          <cell r="E653">
            <v>22.58</v>
          </cell>
        </row>
        <row r="654">
          <cell r="B654" t="str">
            <v>신축이음장치</v>
          </cell>
          <cell r="C654" t="str">
            <v>(KR-NO80)</v>
          </cell>
          <cell r="D654" t="str">
            <v>M</v>
          </cell>
          <cell r="E654">
            <v>22.58</v>
          </cell>
        </row>
        <row r="657">
          <cell r="B657" t="str">
            <v>P.S.C빔제작</v>
          </cell>
          <cell r="C657" t="str">
            <v>(L=30 M)</v>
          </cell>
          <cell r="D657" t="str">
            <v>본</v>
          </cell>
          <cell r="E657">
            <v>33</v>
          </cell>
        </row>
        <row r="658">
          <cell r="B658" t="str">
            <v>P.S.C빔운반및가설</v>
          </cell>
          <cell r="C658" t="str">
            <v>(L=30 M)</v>
          </cell>
          <cell r="D658" t="str">
            <v>본</v>
          </cell>
          <cell r="E658">
            <v>33</v>
          </cell>
        </row>
        <row r="661">
          <cell r="B661" t="str">
            <v>강관PILE자재비</v>
          </cell>
          <cell r="C661" t="str">
            <v>(φ508.0M/M,T=12M/M)</v>
          </cell>
          <cell r="D661" t="str">
            <v>M</v>
          </cell>
          <cell r="E661">
            <v>1170</v>
          </cell>
        </row>
        <row r="662">
          <cell r="B662" t="str">
            <v>강관PILE천공및항타</v>
          </cell>
          <cell r="C662" t="str">
            <v>(φ508M/M,토사,직항)</v>
          </cell>
          <cell r="D662" t="str">
            <v>M</v>
          </cell>
          <cell r="E662">
            <v>777.6</v>
          </cell>
        </row>
        <row r="663">
          <cell r="B663" t="str">
            <v>강관PILE천공및항타</v>
          </cell>
          <cell r="C663" t="str">
            <v>(φ508MM,풍화암,직항</v>
          </cell>
          <cell r="D663" t="str">
            <v>M</v>
          </cell>
          <cell r="E663">
            <v>144</v>
          </cell>
        </row>
        <row r="664">
          <cell r="B664" t="str">
            <v>강관PILE천공및항타</v>
          </cell>
          <cell r="C664" t="str">
            <v>Φ508MM,토사,경사항</v>
          </cell>
          <cell r="D664" t="str">
            <v>M</v>
          </cell>
          <cell r="E664">
            <v>194.4</v>
          </cell>
        </row>
        <row r="665">
          <cell r="B665" t="str">
            <v>강관PILE천공및항타</v>
          </cell>
          <cell r="C665" t="str">
            <v>φ508MM,풍화암경사항</v>
          </cell>
          <cell r="D665" t="str">
            <v>M</v>
          </cell>
          <cell r="E665">
            <v>36</v>
          </cell>
        </row>
        <row r="666">
          <cell r="B666" t="str">
            <v>두부및선단보강</v>
          </cell>
          <cell r="C666" t="str">
            <v>(φ508.0 M/M)</v>
          </cell>
          <cell r="D666" t="str">
            <v>EA</v>
          </cell>
          <cell r="E666">
            <v>90</v>
          </cell>
        </row>
        <row r="668">
          <cell r="B668" t="str">
            <v>슬라브양생</v>
          </cell>
          <cell r="C668" t="str">
            <v>(피막양생재)</v>
          </cell>
          <cell r="D668" t="str">
            <v>M2</v>
          </cell>
          <cell r="E668">
            <v>1996</v>
          </cell>
        </row>
        <row r="669">
          <cell r="B669" t="str">
            <v>교면방수</v>
          </cell>
          <cell r="C669" t="str">
            <v>(도막방수)</v>
          </cell>
          <cell r="D669" t="str">
            <v>M2</v>
          </cell>
          <cell r="E669">
            <v>1996</v>
          </cell>
        </row>
        <row r="670">
          <cell r="B670" t="str">
            <v>슬라브면고르기</v>
          </cell>
          <cell r="D670" t="str">
            <v>M2</v>
          </cell>
          <cell r="E670">
            <v>1996</v>
          </cell>
        </row>
        <row r="671">
          <cell r="B671" t="str">
            <v>스페이샤설치</v>
          </cell>
          <cell r="D671" t="str">
            <v>M2</v>
          </cell>
          <cell r="E671">
            <v>6084</v>
          </cell>
        </row>
        <row r="672">
          <cell r="B672" t="str">
            <v>아스팔트방수</v>
          </cell>
          <cell r="C672" t="str">
            <v>(2 회)</v>
          </cell>
          <cell r="D672" t="str">
            <v>M2</v>
          </cell>
          <cell r="E672">
            <v>464</v>
          </cell>
        </row>
        <row r="674">
          <cell r="B674" t="str">
            <v>하천용배수구</v>
          </cell>
          <cell r="C674" t="str">
            <v>(D165 M/M)</v>
          </cell>
          <cell r="D674" t="str">
            <v>M</v>
          </cell>
          <cell r="E674">
            <v>25</v>
          </cell>
        </row>
        <row r="675">
          <cell r="B675" t="str">
            <v>하천용집수구</v>
          </cell>
          <cell r="D675" t="str">
            <v>EA</v>
          </cell>
          <cell r="E675">
            <v>12</v>
          </cell>
        </row>
        <row r="677">
          <cell r="B677" t="str">
            <v>T.B.M 설치</v>
          </cell>
          <cell r="D677" t="str">
            <v>EA</v>
          </cell>
          <cell r="E677">
            <v>2</v>
          </cell>
        </row>
        <row r="678">
          <cell r="B678" t="str">
            <v>DOWEL BAR 설치</v>
          </cell>
          <cell r="C678" t="str">
            <v>(D25,L=600)</v>
          </cell>
          <cell r="D678" t="str">
            <v>EA</v>
          </cell>
          <cell r="E678">
            <v>109</v>
          </cell>
        </row>
        <row r="680">
          <cell r="B680" t="str">
            <v>스치로폴</v>
          </cell>
          <cell r="C680" t="str">
            <v>(T=10 M/M)</v>
          </cell>
          <cell r="D680" t="str">
            <v>M2</v>
          </cell>
          <cell r="E680">
            <v>125</v>
          </cell>
        </row>
        <row r="681">
          <cell r="B681" t="str">
            <v>스치로폴</v>
          </cell>
          <cell r="C681" t="str">
            <v>(T=20 M/M)</v>
          </cell>
          <cell r="D681" t="str">
            <v>M2</v>
          </cell>
          <cell r="E681">
            <v>46</v>
          </cell>
        </row>
        <row r="683">
          <cell r="B683" t="str">
            <v>교명판</v>
          </cell>
          <cell r="D683" t="str">
            <v>EA</v>
          </cell>
          <cell r="E683">
            <v>4</v>
          </cell>
        </row>
        <row r="684">
          <cell r="B684" t="str">
            <v>설명판</v>
          </cell>
          <cell r="D684" t="str">
            <v>EA</v>
          </cell>
          <cell r="E684">
            <v>4</v>
          </cell>
        </row>
        <row r="685">
          <cell r="B685" t="str">
            <v>교명주</v>
          </cell>
          <cell r="C685" t="str">
            <v>(화강암)</v>
          </cell>
          <cell r="D685" t="str">
            <v>EA</v>
          </cell>
          <cell r="E685">
            <v>4</v>
          </cell>
        </row>
        <row r="686">
          <cell r="B686" t="str">
            <v>전선관설치</v>
          </cell>
          <cell r="C686" t="str">
            <v>(PVC,D150 M/M)</v>
          </cell>
          <cell r="D686" t="str">
            <v>M</v>
          </cell>
          <cell r="E686">
            <v>200</v>
          </cell>
        </row>
        <row r="687">
          <cell r="B687" t="str">
            <v>스라브 NOTCH</v>
          </cell>
          <cell r="C687" t="str">
            <v>(알루미늄 30*20)</v>
          </cell>
          <cell r="D687" t="str">
            <v>M</v>
          </cell>
          <cell r="E687">
            <v>360</v>
          </cell>
        </row>
        <row r="689">
          <cell r="B689" t="str">
            <v>철근가공조립</v>
          </cell>
          <cell r="C689" t="str">
            <v>(간 단)</v>
          </cell>
          <cell r="D689" t="str">
            <v>TON</v>
          </cell>
          <cell r="E689">
            <v>0.91800000000000004</v>
          </cell>
        </row>
        <row r="690">
          <cell r="B690" t="str">
            <v>철근가공조립</v>
          </cell>
          <cell r="C690" t="str">
            <v>(보 통)</v>
          </cell>
          <cell r="D690" t="str">
            <v>TON</v>
          </cell>
          <cell r="E690">
            <v>41.698</v>
          </cell>
        </row>
        <row r="691">
          <cell r="B691" t="str">
            <v>철근가공조립</v>
          </cell>
          <cell r="C691" t="str">
            <v>(복 잡)</v>
          </cell>
          <cell r="D691" t="str">
            <v>TON</v>
          </cell>
          <cell r="E691">
            <v>617.83699999999999</v>
          </cell>
        </row>
        <row r="693">
          <cell r="B693" t="str">
            <v>무수축몰탈</v>
          </cell>
          <cell r="D693" t="str">
            <v>M3</v>
          </cell>
          <cell r="E693">
            <v>2.9620000000000002</v>
          </cell>
        </row>
        <row r="694">
          <cell r="B694" t="str">
            <v>무수축콘크리트</v>
          </cell>
          <cell r="D694" t="str">
            <v>M3</v>
          </cell>
          <cell r="E694">
            <v>7.8959999999999999</v>
          </cell>
        </row>
        <row r="695">
          <cell r="B695" t="str">
            <v>교대및교각번호판설치</v>
          </cell>
          <cell r="C695" t="str">
            <v>(600x600)</v>
          </cell>
          <cell r="D695" t="str">
            <v>EA</v>
          </cell>
          <cell r="E695">
            <v>8</v>
          </cell>
        </row>
        <row r="696">
          <cell r="B696" t="str">
            <v>교량안전점검 통로</v>
          </cell>
          <cell r="C696" t="str">
            <v>(내줄교)</v>
          </cell>
          <cell r="D696" t="str">
            <v>PS</v>
          </cell>
          <cell r="E696">
            <v>1</v>
          </cell>
        </row>
        <row r="698">
          <cell r="B698" t="str">
            <v>교대법면보호</v>
          </cell>
          <cell r="C698" t="str">
            <v>(기초및천단)</v>
          </cell>
          <cell r="D698" t="str">
            <v>M</v>
          </cell>
          <cell r="E698">
            <v>29</v>
          </cell>
        </row>
        <row r="699">
          <cell r="B699" t="str">
            <v>교대보호공</v>
          </cell>
          <cell r="C699" t="str">
            <v>(블럭:228*112*60)</v>
          </cell>
          <cell r="D699" t="str">
            <v>M2</v>
          </cell>
          <cell r="E699">
            <v>652</v>
          </cell>
        </row>
        <row r="700">
          <cell r="B700" t="str">
            <v>교대보호도수로</v>
          </cell>
          <cell r="C700" t="str">
            <v>(B=0.3M)</v>
          </cell>
          <cell r="D700" t="str">
            <v>M</v>
          </cell>
          <cell r="E700">
            <v>22</v>
          </cell>
        </row>
        <row r="701">
          <cell r="B701" t="str">
            <v>구조물뒷채움</v>
          </cell>
          <cell r="D701" t="str">
            <v>M3</v>
          </cell>
          <cell r="E701">
            <v>20</v>
          </cell>
        </row>
        <row r="702">
          <cell r="B702" t="str">
            <v>레미콘</v>
          </cell>
          <cell r="C702" t="str">
            <v>40-180-12</v>
          </cell>
          <cell r="D702" t="str">
            <v>M3</v>
          </cell>
          <cell r="E702">
            <v>6</v>
          </cell>
        </row>
        <row r="703">
          <cell r="B703" t="str">
            <v>레미콘</v>
          </cell>
          <cell r="C703" t="str">
            <v>40-160- 8</v>
          </cell>
          <cell r="D703" t="str">
            <v>M3</v>
          </cell>
          <cell r="E703">
            <v>77</v>
          </cell>
        </row>
        <row r="705">
          <cell r="B705" t="str">
            <v>물푸기</v>
          </cell>
          <cell r="C705" t="str">
            <v>(교  량)</v>
          </cell>
          <cell r="D705" t="str">
            <v>HR</v>
          </cell>
          <cell r="E705">
            <v>64</v>
          </cell>
        </row>
        <row r="707">
          <cell r="B707" t="str">
            <v>철근운반</v>
          </cell>
          <cell r="D707" t="str">
            <v>TON</v>
          </cell>
          <cell r="E707">
            <v>674</v>
          </cell>
        </row>
        <row r="708">
          <cell r="B708" t="str">
            <v>시멘트운반</v>
          </cell>
          <cell r="C708" t="str">
            <v>(40 KG/대)</v>
          </cell>
          <cell r="D708" t="str">
            <v>대</v>
          </cell>
          <cell r="E708">
            <v>509</v>
          </cell>
        </row>
        <row r="712">
          <cell r="B712" t="str">
            <v>레미콘</v>
          </cell>
          <cell r="C712" t="str">
            <v>25-350-12</v>
          </cell>
          <cell r="D712" t="str">
            <v>M3</v>
          </cell>
          <cell r="E712">
            <v>811</v>
          </cell>
        </row>
        <row r="713">
          <cell r="B713" t="str">
            <v>레미콘</v>
          </cell>
          <cell r="C713" t="str">
            <v>25-270-12</v>
          </cell>
          <cell r="D713" t="str">
            <v>M3</v>
          </cell>
          <cell r="E713">
            <v>945</v>
          </cell>
        </row>
        <row r="714">
          <cell r="B714" t="str">
            <v>레미콘</v>
          </cell>
          <cell r="C714" t="str">
            <v>25-240-12</v>
          </cell>
          <cell r="D714" t="str">
            <v>M3</v>
          </cell>
          <cell r="E714">
            <v>2778</v>
          </cell>
        </row>
        <row r="715">
          <cell r="B715" t="str">
            <v>레미콘</v>
          </cell>
          <cell r="C715" t="str">
            <v>25-210-12</v>
          </cell>
          <cell r="D715" t="str">
            <v>M3</v>
          </cell>
          <cell r="E715">
            <v>74</v>
          </cell>
        </row>
        <row r="716">
          <cell r="B716" t="str">
            <v>레미콘</v>
          </cell>
          <cell r="C716" t="str">
            <v>40-180-12</v>
          </cell>
          <cell r="D716" t="str">
            <v>M3</v>
          </cell>
          <cell r="E716">
            <v>12</v>
          </cell>
        </row>
        <row r="717">
          <cell r="B717" t="str">
            <v>레미콘</v>
          </cell>
          <cell r="C717" t="str">
            <v>40-160- 8</v>
          </cell>
          <cell r="D717" t="str">
            <v>M3</v>
          </cell>
          <cell r="E717">
            <v>107</v>
          </cell>
        </row>
        <row r="719">
          <cell r="B719" t="str">
            <v>철  근</v>
          </cell>
          <cell r="C719" t="str">
            <v>D 10 M/M</v>
          </cell>
          <cell r="D719" t="str">
            <v>TON</v>
          </cell>
          <cell r="E719">
            <v>1.869</v>
          </cell>
        </row>
        <row r="720">
          <cell r="B720" t="str">
            <v>철  근</v>
          </cell>
          <cell r="C720" t="str">
            <v>D 13 M/M</v>
          </cell>
          <cell r="D720" t="str">
            <v>TON</v>
          </cell>
          <cell r="E720">
            <v>4.1959999999999997</v>
          </cell>
        </row>
        <row r="721">
          <cell r="B721" t="str">
            <v>철  근</v>
          </cell>
          <cell r="C721" t="str">
            <v>D 16 M/M 이상</v>
          </cell>
          <cell r="D721" t="str">
            <v>TON</v>
          </cell>
          <cell r="E721">
            <v>510.96600000000001</v>
          </cell>
        </row>
        <row r="722">
          <cell r="B722" t="str">
            <v>철  근</v>
          </cell>
          <cell r="C722" t="str">
            <v>H 13 M/M</v>
          </cell>
          <cell r="D722" t="str">
            <v>TON</v>
          </cell>
          <cell r="E722">
            <v>39.258000000000003</v>
          </cell>
        </row>
        <row r="723">
          <cell r="B723" t="str">
            <v>철  근</v>
          </cell>
          <cell r="C723" t="str">
            <v>H 16 M/M 이상</v>
          </cell>
          <cell r="D723" t="str">
            <v>TON</v>
          </cell>
          <cell r="E723">
            <v>123.97799999999999</v>
          </cell>
        </row>
        <row r="724">
          <cell r="B724" t="str">
            <v>고  철</v>
          </cell>
          <cell r="D724" t="str">
            <v>TON</v>
          </cell>
          <cell r="E724">
            <v>20.408000000000001</v>
          </cell>
        </row>
        <row r="729">
          <cell r="B729" t="str">
            <v>구조물터파기</v>
          </cell>
          <cell r="C729" t="str">
            <v>(육상토사0-4M)</v>
          </cell>
          <cell r="D729" t="str">
            <v>M3</v>
          </cell>
          <cell r="E729">
            <v>149</v>
          </cell>
        </row>
        <row r="730">
          <cell r="B730" t="str">
            <v>되메우기및다짐</v>
          </cell>
          <cell r="C730" t="str">
            <v>(인력50%+기계50%)</v>
          </cell>
          <cell r="D730" t="str">
            <v>M3</v>
          </cell>
          <cell r="E730">
            <v>60</v>
          </cell>
        </row>
        <row r="731">
          <cell r="B731" t="str">
            <v>구조물뒷채움</v>
          </cell>
          <cell r="D731" t="str">
            <v>M3</v>
          </cell>
          <cell r="E731">
            <v>1365</v>
          </cell>
        </row>
        <row r="734">
          <cell r="B734" t="str">
            <v>콘크리트펌프카타설</v>
          </cell>
          <cell r="C734" t="str">
            <v>(철  근)</v>
          </cell>
          <cell r="D734" t="str">
            <v>M3</v>
          </cell>
          <cell r="E734">
            <v>1760</v>
          </cell>
        </row>
        <row r="735">
          <cell r="B735" t="str">
            <v>콘크리트타설</v>
          </cell>
          <cell r="C735" t="str">
            <v>(철근,VIB포함)</v>
          </cell>
          <cell r="D735" t="str">
            <v>M3</v>
          </cell>
          <cell r="E735">
            <v>30</v>
          </cell>
        </row>
        <row r="736">
          <cell r="B736" t="str">
            <v>콘크리트타설</v>
          </cell>
          <cell r="C736" t="str">
            <v>(무근,VIB제외)</v>
          </cell>
          <cell r="D736" t="str">
            <v>M3</v>
          </cell>
          <cell r="E736">
            <v>67</v>
          </cell>
        </row>
        <row r="739">
          <cell r="B739" t="str">
            <v>합판거푸집</v>
          </cell>
          <cell r="C739" t="str">
            <v>(3회 0- 7M)</v>
          </cell>
          <cell r="D739" t="str">
            <v>M2</v>
          </cell>
          <cell r="E739">
            <v>1394</v>
          </cell>
        </row>
        <row r="740">
          <cell r="B740" t="str">
            <v>합판거푸집</v>
          </cell>
          <cell r="C740" t="str">
            <v>(3회 7-10M)</v>
          </cell>
          <cell r="D740" t="str">
            <v>M2</v>
          </cell>
          <cell r="E740">
            <v>277</v>
          </cell>
        </row>
        <row r="741">
          <cell r="B741" t="str">
            <v>합판거푸집</v>
          </cell>
          <cell r="C741" t="str">
            <v>(4 회)</v>
          </cell>
          <cell r="D741" t="str">
            <v>M2</v>
          </cell>
          <cell r="E741">
            <v>241</v>
          </cell>
        </row>
        <row r="742">
          <cell r="B742" t="str">
            <v>합판거푸집</v>
          </cell>
          <cell r="C742" t="str">
            <v>(6 회)</v>
          </cell>
          <cell r="D742" t="str">
            <v>M2</v>
          </cell>
          <cell r="E742">
            <v>20</v>
          </cell>
        </row>
        <row r="743">
          <cell r="B743" t="str">
            <v>문양거푸집(0-7M)</v>
          </cell>
          <cell r="C743" t="str">
            <v>20회사용</v>
          </cell>
          <cell r="D743" t="str">
            <v>M2</v>
          </cell>
          <cell r="E743">
            <v>327</v>
          </cell>
        </row>
        <row r="745">
          <cell r="B745" t="str">
            <v>강관비계</v>
          </cell>
          <cell r="D745" t="str">
            <v>M2</v>
          </cell>
          <cell r="E745">
            <v>1255</v>
          </cell>
        </row>
        <row r="747">
          <cell r="B747" t="str">
            <v>목재동바리</v>
          </cell>
          <cell r="C747" t="str">
            <v>(4 회)</v>
          </cell>
          <cell r="D747" t="str">
            <v>공/M3</v>
          </cell>
          <cell r="E747">
            <v>593</v>
          </cell>
        </row>
        <row r="748">
          <cell r="B748" t="str">
            <v>강관동바리</v>
          </cell>
          <cell r="C748" t="str">
            <v>(교량용)</v>
          </cell>
          <cell r="D748" t="str">
            <v>공/M3</v>
          </cell>
          <cell r="E748">
            <v>161</v>
          </cell>
        </row>
        <row r="749">
          <cell r="B749" t="str">
            <v>목재동바리</v>
          </cell>
          <cell r="C749" t="str">
            <v>(1 회)</v>
          </cell>
          <cell r="D749" t="str">
            <v>공/M3</v>
          </cell>
          <cell r="E749">
            <v>105</v>
          </cell>
        </row>
        <row r="752">
          <cell r="B752" t="str">
            <v>교좌장치(신전IC교)</v>
          </cell>
          <cell r="C752" t="str">
            <v>135TON,고정단</v>
          </cell>
          <cell r="D752" t="str">
            <v>EA</v>
          </cell>
          <cell r="E752">
            <v>2</v>
          </cell>
        </row>
        <row r="753">
          <cell r="B753" t="str">
            <v>교좌장치(신전IC교)</v>
          </cell>
          <cell r="C753" t="str">
            <v>135TON,종방향,가동단</v>
          </cell>
          <cell r="D753" t="str">
            <v>EA</v>
          </cell>
          <cell r="E753">
            <v>2</v>
          </cell>
        </row>
        <row r="754">
          <cell r="B754" t="str">
            <v>교좌장치(신전IC교)</v>
          </cell>
          <cell r="C754" t="str">
            <v>135TON,횡방향,가동단</v>
          </cell>
          <cell r="D754" t="str">
            <v>EA</v>
          </cell>
          <cell r="E754">
            <v>8</v>
          </cell>
        </row>
        <row r="755">
          <cell r="B755" t="str">
            <v>교좌장치(신전IC교)</v>
          </cell>
          <cell r="C755" t="str">
            <v>135TON,양방향,가동단</v>
          </cell>
          <cell r="D755" t="str">
            <v>EA</v>
          </cell>
          <cell r="E755">
            <v>8</v>
          </cell>
        </row>
        <row r="758">
          <cell r="B758" t="str">
            <v>신축이음장치</v>
          </cell>
          <cell r="C758" t="str">
            <v>(KR-N035)</v>
          </cell>
          <cell r="D758" t="str">
            <v>M</v>
          </cell>
          <cell r="E758">
            <v>19.829999999999998</v>
          </cell>
        </row>
        <row r="759">
          <cell r="B759" t="str">
            <v>신축이음장치</v>
          </cell>
          <cell r="C759" t="str">
            <v>(KR-NO50)</v>
          </cell>
          <cell r="D759" t="str">
            <v>M</v>
          </cell>
          <cell r="E759">
            <v>19.829999999999998</v>
          </cell>
        </row>
        <row r="762">
          <cell r="B762" t="str">
            <v>P.S.C빔제작</v>
          </cell>
          <cell r="C762" t="str">
            <v>(L=30 M)</v>
          </cell>
          <cell r="D762" t="str">
            <v>본</v>
          </cell>
          <cell r="E762">
            <v>10</v>
          </cell>
        </row>
        <row r="763">
          <cell r="B763" t="str">
            <v>P.S.C빔운반및가설</v>
          </cell>
          <cell r="C763" t="str">
            <v>(L=30 M)</v>
          </cell>
          <cell r="D763" t="str">
            <v>본</v>
          </cell>
          <cell r="E763">
            <v>10</v>
          </cell>
        </row>
        <row r="766">
          <cell r="B766" t="str">
            <v>강관PILE자재비</v>
          </cell>
          <cell r="C766" t="str">
            <v>(φ508.0M/M,T=12M/M)</v>
          </cell>
          <cell r="D766" t="str">
            <v>M</v>
          </cell>
          <cell r="E766">
            <v>1300</v>
          </cell>
        </row>
        <row r="767">
          <cell r="B767" t="str">
            <v>강관PILE천공및항타</v>
          </cell>
          <cell r="C767" t="str">
            <v>(φ508M/M,토사,직항)</v>
          </cell>
          <cell r="D767" t="str">
            <v>M</v>
          </cell>
          <cell r="E767">
            <v>1015</v>
          </cell>
        </row>
        <row r="768">
          <cell r="B768" t="str">
            <v>강관PILE천공및항타</v>
          </cell>
          <cell r="C768" t="str">
            <v>(φ508MM,풍화암,직항</v>
          </cell>
          <cell r="D768" t="str">
            <v>M</v>
          </cell>
          <cell r="E768">
            <v>265</v>
          </cell>
        </row>
        <row r="769">
          <cell r="B769" t="str">
            <v>두부및선단보강</v>
          </cell>
          <cell r="C769" t="str">
            <v>(φ508.0 M/M)</v>
          </cell>
          <cell r="D769" t="str">
            <v>EA</v>
          </cell>
          <cell r="E769">
            <v>100</v>
          </cell>
        </row>
        <row r="771">
          <cell r="B771" t="str">
            <v>슬라브양생</v>
          </cell>
          <cell r="C771" t="str">
            <v>(피막양생재)</v>
          </cell>
          <cell r="D771" t="str">
            <v>M2</v>
          </cell>
          <cell r="E771">
            <v>583</v>
          </cell>
        </row>
        <row r="772">
          <cell r="B772" t="str">
            <v>교면방수</v>
          </cell>
          <cell r="C772" t="str">
            <v>(도막방수)</v>
          </cell>
          <cell r="D772" t="str">
            <v>M2</v>
          </cell>
          <cell r="E772">
            <v>583</v>
          </cell>
        </row>
        <row r="773">
          <cell r="B773" t="str">
            <v>슬라브면고르기</v>
          </cell>
          <cell r="D773" t="str">
            <v>M2</v>
          </cell>
          <cell r="E773">
            <v>583</v>
          </cell>
        </row>
        <row r="774">
          <cell r="B774" t="str">
            <v>스페이샤설치</v>
          </cell>
          <cell r="D774" t="str">
            <v>M2</v>
          </cell>
          <cell r="E774">
            <v>2673</v>
          </cell>
        </row>
        <row r="775">
          <cell r="B775" t="str">
            <v>아스팔트방수</v>
          </cell>
          <cell r="C775" t="str">
            <v>(2 회)</v>
          </cell>
          <cell r="D775" t="str">
            <v>M2</v>
          </cell>
          <cell r="E775">
            <v>471</v>
          </cell>
        </row>
        <row r="777">
          <cell r="B777" t="str">
            <v>육교용집수구</v>
          </cell>
          <cell r="C777" t="str">
            <v>(주 철)</v>
          </cell>
          <cell r="D777" t="str">
            <v>EA</v>
          </cell>
          <cell r="E777">
            <v>2</v>
          </cell>
        </row>
        <row r="778">
          <cell r="B778" t="str">
            <v>직  관</v>
          </cell>
          <cell r="C778" t="str">
            <v>(Φ150)</v>
          </cell>
          <cell r="D778" t="str">
            <v>M</v>
          </cell>
          <cell r="E778">
            <v>11</v>
          </cell>
        </row>
        <row r="779">
          <cell r="B779" t="str">
            <v>정착부</v>
          </cell>
          <cell r="D779" t="str">
            <v>EA</v>
          </cell>
          <cell r="E779">
            <v>3</v>
          </cell>
        </row>
        <row r="781">
          <cell r="B781" t="str">
            <v>T.B.M 설치</v>
          </cell>
          <cell r="D781" t="str">
            <v>EA</v>
          </cell>
          <cell r="E781">
            <v>2</v>
          </cell>
        </row>
        <row r="782">
          <cell r="B782" t="str">
            <v>DOWEL BAR 설치</v>
          </cell>
          <cell r="C782" t="str">
            <v>(D25,L=600)</v>
          </cell>
          <cell r="D782" t="str">
            <v>EA</v>
          </cell>
          <cell r="E782">
            <v>96</v>
          </cell>
        </row>
        <row r="784">
          <cell r="B784" t="str">
            <v>스치로폴</v>
          </cell>
          <cell r="C784" t="str">
            <v>(T=10 M/M)</v>
          </cell>
          <cell r="D784" t="str">
            <v>M2</v>
          </cell>
          <cell r="E784">
            <v>63</v>
          </cell>
        </row>
        <row r="785">
          <cell r="B785" t="str">
            <v>스치로폴</v>
          </cell>
          <cell r="C785" t="str">
            <v>(T=20 M/M)</v>
          </cell>
          <cell r="D785" t="str">
            <v>M2</v>
          </cell>
          <cell r="E785">
            <v>40</v>
          </cell>
        </row>
        <row r="787">
          <cell r="B787" t="str">
            <v>교명판</v>
          </cell>
          <cell r="D787" t="str">
            <v>EA</v>
          </cell>
          <cell r="E787">
            <v>4</v>
          </cell>
        </row>
        <row r="788">
          <cell r="B788" t="str">
            <v>설명판</v>
          </cell>
          <cell r="D788" t="str">
            <v>EA</v>
          </cell>
          <cell r="E788">
            <v>4</v>
          </cell>
        </row>
        <row r="789">
          <cell r="B789" t="str">
            <v>교명주</v>
          </cell>
          <cell r="C789" t="str">
            <v>(화강암)</v>
          </cell>
          <cell r="D789" t="str">
            <v>EA</v>
          </cell>
          <cell r="E789">
            <v>4</v>
          </cell>
        </row>
        <row r="790">
          <cell r="B790" t="str">
            <v>전선관설치</v>
          </cell>
          <cell r="C790" t="str">
            <v>(PVC,D150 M/M)</v>
          </cell>
          <cell r="D790" t="str">
            <v>M</v>
          </cell>
          <cell r="E790">
            <v>84</v>
          </cell>
        </row>
        <row r="791">
          <cell r="B791" t="str">
            <v>스라브 NOTCH</v>
          </cell>
          <cell r="C791" t="str">
            <v>(알루미늄 30*20)</v>
          </cell>
          <cell r="D791" t="str">
            <v>M</v>
          </cell>
          <cell r="E791">
            <v>120</v>
          </cell>
        </row>
        <row r="793">
          <cell r="B793" t="str">
            <v>철근가공조립</v>
          </cell>
          <cell r="C793" t="str">
            <v>(간 단)</v>
          </cell>
          <cell r="D793" t="str">
            <v>TON</v>
          </cell>
          <cell r="E793">
            <v>0.80800000000000005</v>
          </cell>
        </row>
        <row r="794">
          <cell r="B794" t="str">
            <v>철근가공조립</v>
          </cell>
          <cell r="C794" t="str">
            <v>(보 통)</v>
          </cell>
          <cell r="D794" t="str">
            <v>TON</v>
          </cell>
          <cell r="E794">
            <v>33.411999999999999</v>
          </cell>
        </row>
        <row r="795">
          <cell r="B795" t="str">
            <v>철근가공조립</v>
          </cell>
          <cell r="C795" t="str">
            <v>(복 잡)</v>
          </cell>
          <cell r="D795" t="str">
            <v>TON</v>
          </cell>
          <cell r="E795">
            <v>217.43100000000001</v>
          </cell>
        </row>
        <row r="797">
          <cell r="B797" t="str">
            <v>무수축몰탈</v>
          </cell>
          <cell r="D797" t="str">
            <v>M3</v>
          </cell>
          <cell r="E797">
            <v>0.872</v>
          </cell>
        </row>
        <row r="798">
          <cell r="B798" t="str">
            <v>무수축콘크리트</v>
          </cell>
          <cell r="D798" t="str">
            <v>M3</v>
          </cell>
          <cell r="E798">
            <v>6.944</v>
          </cell>
        </row>
        <row r="799">
          <cell r="B799" t="str">
            <v>교대및교각번호판설치</v>
          </cell>
          <cell r="C799" t="str">
            <v>(600x600)</v>
          </cell>
          <cell r="D799" t="str">
            <v>EA</v>
          </cell>
          <cell r="E799">
            <v>4</v>
          </cell>
        </row>
        <row r="801">
          <cell r="B801" t="str">
            <v>교대법면보호</v>
          </cell>
          <cell r="C801" t="str">
            <v>(기초및천단)</v>
          </cell>
          <cell r="D801" t="str">
            <v>M</v>
          </cell>
          <cell r="E801">
            <v>45</v>
          </cell>
        </row>
        <row r="802">
          <cell r="B802" t="str">
            <v>교대보호공</v>
          </cell>
          <cell r="C802" t="str">
            <v>(블럭:228*112*60)</v>
          </cell>
          <cell r="D802" t="str">
            <v>M2</v>
          </cell>
          <cell r="E802">
            <v>314</v>
          </cell>
        </row>
        <row r="803">
          <cell r="B803" t="str">
            <v>교대보호도수로</v>
          </cell>
          <cell r="C803" t="str">
            <v>(B=0.3M)</v>
          </cell>
          <cell r="D803" t="str">
            <v>M</v>
          </cell>
          <cell r="E803">
            <v>14</v>
          </cell>
        </row>
        <row r="804">
          <cell r="B804" t="str">
            <v>구조물뒷채움</v>
          </cell>
          <cell r="D804" t="str">
            <v>M3</v>
          </cell>
          <cell r="E804">
            <v>31</v>
          </cell>
        </row>
        <row r="805">
          <cell r="B805" t="str">
            <v>레미콘</v>
          </cell>
          <cell r="C805" t="str">
            <v>40-180-12</v>
          </cell>
          <cell r="D805" t="str">
            <v>M3</v>
          </cell>
          <cell r="E805">
            <v>4</v>
          </cell>
        </row>
        <row r="806">
          <cell r="B806" t="str">
            <v>레미콘</v>
          </cell>
          <cell r="C806" t="str">
            <v>40-160- 8</v>
          </cell>
          <cell r="D806" t="str">
            <v>M3</v>
          </cell>
          <cell r="E806">
            <v>44</v>
          </cell>
        </row>
        <row r="809">
          <cell r="B809" t="str">
            <v>철근운반</v>
          </cell>
          <cell r="D809" t="str">
            <v>TON</v>
          </cell>
          <cell r="E809">
            <v>259</v>
          </cell>
        </row>
        <row r="810">
          <cell r="B810" t="str">
            <v>시멘트운반</v>
          </cell>
          <cell r="C810" t="str">
            <v>(40 KG/대)</v>
          </cell>
          <cell r="D810" t="str">
            <v>대</v>
          </cell>
          <cell r="E810">
            <v>223</v>
          </cell>
        </row>
        <row r="814">
          <cell r="B814" t="str">
            <v>레미콘</v>
          </cell>
          <cell r="C814" t="str">
            <v>25-350-12</v>
          </cell>
          <cell r="D814" t="str">
            <v>M3</v>
          </cell>
          <cell r="E814">
            <v>245</v>
          </cell>
        </row>
        <row r="815">
          <cell r="B815" t="str">
            <v>레미콘</v>
          </cell>
          <cell r="C815" t="str">
            <v>25-270-12</v>
          </cell>
          <cell r="D815" t="str">
            <v>M3</v>
          </cell>
          <cell r="E815">
            <v>281</v>
          </cell>
        </row>
        <row r="816">
          <cell r="B816" t="str">
            <v>레미콘</v>
          </cell>
          <cell r="C816" t="str">
            <v>25-240-12</v>
          </cell>
          <cell r="D816" t="str">
            <v>M3</v>
          </cell>
          <cell r="E816">
            <v>1250</v>
          </cell>
        </row>
        <row r="817">
          <cell r="B817" t="str">
            <v>레미콘</v>
          </cell>
          <cell r="C817" t="str">
            <v>25-210-12</v>
          </cell>
          <cell r="D817" t="str">
            <v>M3</v>
          </cell>
          <cell r="E817">
            <v>30</v>
          </cell>
        </row>
        <row r="818">
          <cell r="B818" t="str">
            <v>레미콘</v>
          </cell>
          <cell r="C818" t="str">
            <v>40-160- 8</v>
          </cell>
          <cell r="D818" t="str">
            <v>M3</v>
          </cell>
          <cell r="E818">
            <v>68</v>
          </cell>
        </row>
        <row r="820">
          <cell r="B820" t="str">
            <v>철  근</v>
          </cell>
          <cell r="C820" t="str">
            <v>D 10 M/M</v>
          </cell>
          <cell r="D820" t="str">
            <v>TON</v>
          </cell>
          <cell r="E820">
            <v>0.56699999999999995</v>
          </cell>
        </row>
        <row r="821">
          <cell r="B821" t="str">
            <v>철  근</v>
          </cell>
          <cell r="C821" t="str">
            <v>D 13 M/M</v>
          </cell>
          <cell r="D821" t="str">
            <v>TON</v>
          </cell>
          <cell r="E821">
            <v>5.0090000000000003</v>
          </cell>
        </row>
        <row r="822">
          <cell r="B822" t="str">
            <v>철  근</v>
          </cell>
          <cell r="C822" t="str">
            <v>D 16 M/M 이상</v>
          </cell>
          <cell r="D822" t="str">
            <v>TON</v>
          </cell>
          <cell r="E822">
            <v>203.709</v>
          </cell>
        </row>
        <row r="823">
          <cell r="B823" t="str">
            <v>철  근</v>
          </cell>
          <cell r="C823" t="str">
            <v>H 13 M/M</v>
          </cell>
          <cell r="D823" t="str">
            <v>TON</v>
          </cell>
          <cell r="E823">
            <v>14.323</v>
          </cell>
        </row>
        <row r="824">
          <cell r="B824" t="str">
            <v>철  근</v>
          </cell>
          <cell r="C824" t="str">
            <v>H 16 M/M 이상</v>
          </cell>
          <cell r="D824" t="str">
            <v>TON</v>
          </cell>
          <cell r="E824">
            <v>35.593000000000004</v>
          </cell>
        </row>
        <row r="825">
          <cell r="B825" t="str">
            <v>고  철</v>
          </cell>
          <cell r="D825" t="str">
            <v>TON</v>
          </cell>
          <cell r="E825">
            <v>7.7759999999999998</v>
          </cell>
        </row>
        <row r="832">
          <cell r="B832" t="str">
            <v>구조물터파기</v>
          </cell>
          <cell r="C832" t="str">
            <v>(육상토사0-4M)</v>
          </cell>
          <cell r="D832" t="str">
            <v>M3</v>
          </cell>
          <cell r="E832">
            <v>2517</v>
          </cell>
        </row>
        <row r="833">
          <cell r="B833" t="str">
            <v>되메우기및다짐</v>
          </cell>
          <cell r="C833" t="str">
            <v>(인력50%+기계50%)</v>
          </cell>
          <cell r="D833" t="str">
            <v>M3</v>
          </cell>
          <cell r="E833">
            <v>1852</v>
          </cell>
        </row>
        <row r="834">
          <cell r="B834" t="str">
            <v>기초잡석부설및다짐</v>
          </cell>
          <cell r="D834" t="str">
            <v>M3</v>
          </cell>
          <cell r="E834">
            <v>211</v>
          </cell>
        </row>
        <row r="837">
          <cell r="B837" t="str">
            <v>콘크리트타설</v>
          </cell>
          <cell r="C837" t="str">
            <v>(철근,VIB포함)</v>
          </cell>
          <cell r="D837" t="str">
            <v>M3</v>
          </cell>
          <cell r="E837">
            <v>771</v>
          </cell>
        </row>
        <row r="838">
          <cell r="B838" t="str">
            <v>콘크리트타설</v>
          </cell>
          <cell r="C838" t="str">
            <v>(무근,VIB제외)</v>
          </cell>
          <cell r="D838" t="str">
            <v>M3</v>
          </cell>
          <cell r="E838">
            <v>32</v>
          </cell>
        </row>
        <row r="841">
          <cell r="B841" t="str">
            <v>문양거푸집(0-7M)</v>
          </cell>
          <cell r="C841" t="str">
            <v>20회사용</v>
          </cell>
          <cell r="D841" t="str">
            <v>M2</v>
          </cell>
          <cell r="E841">
            <v>413</v>
          </cell>
        </row>
        <row r="842">
          <cell r="B842" t="str">
            <v>합판거푸집</v>
          </cell>
          <cell r="C842" t="str">
            <v>(3회 0- 7M)</v>
          </cell>
          <cell r="D842" t="str">
            <v>M2</v>
          </cell>
          <cell r="E842">
            <v>772</v>
          </cell>
        </row>
        <row r="843">
          <cell r="B843" t="str">
            <v>합판거푸집</v>
          </cell>
          <cell r="C843" t="str">
            <v>(4 회)</v>
          </cell>
          <cell r="D843" t="str">
            <v>M2</v>
          </cell>
          <cell r="E843">
            <v>160</v>
          </cell>
        </row>
        <row r="844">
          <cell r="B844" t="str">
            <v>합판거푸집</v>
          </cell>
          <cell r="C844" t="str">
            <v>(6 회)</v>
          </cell>
          <cell r="D844" t="str">
            <v>M2</v>
          </cell>
          <cell r="E844">
            <v>23</v>
          </cell>
        </row>
        <row r="846">
          <cell r="B846" t="str">
            <v>강관비계</v>
          </cell>
          <cell r="C846" t="str">
            <v>(암거및소형구조물)</v>
          </cell>
          <cell r="D846" t="str">
            <v>M2</v>
          </cell>
          <cell r="E846">
            <v>1063</v>
          </cell>
        </row>
        <row r="847">
          <cell r="B847" t="str">
            <v>PVC PIPE 설치</v>
          </cell>
          <cell r="C847" t="str">
            <v>(D=100 M/M)</v>
          </cell>
          <cell r="D847" t="str">
            <v>M</v>
          </cell>
          <cell r="E847">
            <v>106</v>
          </cell>
        </row>
        <row r="848">
          <cell r="B848" t="str">
            <v>부직포</v>
          </cell>
          <cell r="D848" t="str">
            <v>M2</v>
          </cell>
          <cell r="E848">
            <v>273</v>
          </cell>
        </row>
        <row r="849">
          <cell r="B849" t="str">
            <v>DOWEL BAR 설치</v>
          </cell>
          <cell r="C849" t="str">
            <v>(D25,L=800)</v>
          </cell>
          <cell r="D849" t="str">
            <v>EA</v>
          </cell>
          <cell r="E849">
            <v>58</v>
          </cell>
        </row>
        <row r="850">
          <cell r="B850" t="str">
            <v>스치로폴</v>
          </cell>
          <cell r="C850" t="str">
            <v>(T=20 M/M)</v>
          </cell>
          <cell r="D850" t="str">
            <v>M2</v>
          </cell>
          <cell r="E850">
            <v>51</v>
          </cell>
        </row>
        <row r="851">
          <cell r="B851" t="str">
            <v>스페이샤설치</v>
          </cell>
          <cell r="D851" t="str">
            <v>M2</v>
          </cell>
          <cell r="E851">
            <v>1248</v>
          </cell>
        </row>
        <row r="853">
          <cell r="B853" t="str">
            <v>철근가공조립</v>
          </cell>
          <cell r="C853" t="str">
            <v>(간 단)</v>
          </cell>
          <cell r="D853" t="str">
            <v>TON</v>
          </cell>
          <cell r="E853">
            <v>0.28999999999999998</v>
          </cell>
        </row>
        <row r="854">
          <cell r="B854" t="str">
            <v>철근가공조립</v>
          </cell>
          <cell r="C854" t="str">
            <v>(복 잡)</v>
          </cell>
          <cell r="D854" t="str">
            <v>TON</v>
          </cell>
          <cell r="E854">
            <v>79.78</v>
          </cell>
        </row>
        <row r="856">
          <cell r="B856" t="str">
            <v>우레탄실란트</v>
          </cell>
          <cell r="D856" t="str">
            <v>KG</v>
          </cell>
          <cell r="E856">
            <v>0.57099999999999995</v>
          </cell>
        </row>
        <row r="857">
          <cell r="B857" t="str">
            <v>철근운반</v>
          </cell>
          <cell r="D857" t="str">
            <v>TON</v>
          </cell>
          <cell r="E857">
            <v>75</v>
          </cell>
        </row>
        <row r="860">
          <cell r="B860" t="str">
            <v>레미콘</v>
          </cell>
          <cell r="C860" t="str">
            <v>25-240-12</v>
          </cell>
          <cell r="D860" t="str">
            <v>M3</v>
          </cell>
          <cell r="E860">
            <v>778</v>
          </cell>
        </row>
        <row r="861">
          <cell r="B861" t="str">
            <v>레미콘</v>
          </cell>
          <cell r="C861" t="str">
            <v>40-160- 8</v>
          </cell>
          <cell r="D861" t="str">
            <v>M3</v>
          </cell>
          <cell r="E861">
            <v>32</v>
          </cell>
        </row>
        <row r="863">
          <cell r="B863" t="str">
            <v>철  근</v>
          </cell>
          <cell r="C863" t="str">
            <v>D 13 M/M</v>
          </cell>
          <cell r="D863" t="str">
            <v>TON</v>
          </cell>
          <cell r="E863">
            <v>4.6189999999999998</v>
          </cell>
        </row>
        <row r="864">
          <cell r="B864" t="str">
            <v>철  근</v>
          </cell>
          <cell r="C864" t="str">
            <v>D 16 M/M 이상</v>
          </cell>
          <cell r="D864" t="str">
            <v>TON</v>
          </cell>
          <cell r="E864">
            <v>75.450999999999993</v>
          </cell>
        </row>
        <row r="865">
          <cell r="B865" t="str">
            <v>고  철</v>
          </cell>
          <cell r="D865" t="str">
            <v>TON</v>
          </cell>
          <cell r="E865">
            <v>2.4020000000000001</v>
          </cell>
        </row>
        <row r="870">
          <cell r="B870" t="str">
            <v>암거구조물터파기</v>
          </cell>
          <cell r="C870" t="str">
            <v>(육상토사0-4M)</v>
          </cell>
          <cell r="D870" t="str">
            <v>M3</v>
          </cell>
          <cell r="E870">
            <v>6062</v>
          </cell>
        </row>
        <row r="871">
          <cell r="B871" t="str">
            <v>되메우기및다짐</v>
          </cell>
          <cell r="C871" t="str">
            <v>(인력50%+기계50%)</v>
          </cell>
          <cell r="D871" t="str">
            <v>M3</v>
          </cell>
          <cell r="E871">
            <v>1520</v>
          </cell>
        </row>
        <row r="872">
          <cell r="B872" t="str">
            <v>구조물뒷채움</v>
          </cell>
          <cell r="D872" t="str">
            <v>M3</v>
          </cell>
          <cell r="E872">
            <v>1907</v>
          </cell>
        </row>
        <row r="873">
          <cell r="B873" t="str">
            <v>기초잡석부설및다짐</v>
          </cell>
          <cell r="D873" t="str">
            <v>M3</v>
          </cell>
          <cell r="E873">
            <v>940</v>
          </cell>
        </row>
        <row r="876">
          <cell r="B876" t="str">
            <v>합판거푸집</v>
          </cell>
          <cell r="C876" t="str">
            <v>(3회 0- 7M)</v>
          </cell>
          <cell r="D876" t="str">
            <v>M2</v>
          </cell>
          <cell r="E876">
            <v>7058</v>
          </cell>
        </row>
        <row r="877">
          <cell r="B877" t="str">
            <v>합판거푸집</v>
          </cell>
          <cell r="C877" t="str">
            <v>(4 회)</v>
          </cell>
          <cell r="D877" t="str">
            <v>M2</v>
          </cell>
          <cell r="E877">
            <v>1731</v>
          </cell>
        </row>
        <row r="878">
          <cell r="B878" t="str">
            <v>합판거푸집</v>
          </cell>
          <cell r="C878" t="str">
            <v>(6 회)</v>
          </cell>
          <cell r="D878" t="str">
            <v>M2</v>
          </cell>
          <cell r="E878">
            <v>154</v>
          </cell>
        </row>
        <row r="879">
          <cell r="B879" t="str">
            <v>문양거푸집(0-7M)</v>
          </cell>
          <cell r="C879" t="str">
            <v>20회사용</v>
          </cell>
          <cell r="D879" t="str">
            <v>M2</v>
          </cell>
          <cell r="E879">
            <v>1055</v>
          </cell>
        </row>
        <row r="881">
          <cell r="B881" t="str">
            <v>강관비계</v>
          </cell>
          <cell r="C881" t="str">
            <v>(암거및소형구조물)</v>
          </cell>
          <cell r="D881" t="str">
            <v>M2</v>
          </cell>
          <cell r="E881">
            <v>4586</v>
          </cell>
        </row>
        <row r="882">
          <cell r="B882" t="str">
            <v>강관동바리</v>
          </cell>
          <cell r="C882" t="str">
            <v>(암거용)</v>
          </cell>
          <cell r="D882" t="str">
            <v>공/M3</v>
          </cell>
          <cell r="E882">
            <v>5360</v>
          </cell>
        </row>
        <row r="884">
          <cell r="B884" t="str">
            <v>콘크리트펌프카타설</v>
          </cell>
          <cell r="C884" t="str">
            <v>(철  근)</v>
          </cell>
          <cell r="D884" t="str">
            <v>M3</v>
          </cell>
          <cell r="E884">
            <v>4281</v>
          </cell>
        </row>
        <row r="885">
          <cell r="B885" t="str">
            <v>콘크리트타설</v>
          </cell>
          <cell r="C885" t="str">
            <v>(무근,VIB제외)</v>
          </cell>
          <cell r="D885" t="str">
            <v>M3</v>
          </cell>
          <cell r="E885">
            <v>323</v>
          </cell>
        </row>
        <row r="888">
          <cell r="B888" t="str">
            <v>PVC지수판</v>
          </cell>
          <cell r="C888" t="str">
            <v>(200*5T)</v>
          </cell>
          <cell r="D888" t="str">
            <v>M</v>
          </cell>
          <cell r="E888">
            <v>258</v>
          </cell>
        </row>
        <row r="889">
          <cell r="B889" t="str">
            <v>DOWEL BAR 설치</v>
          </cell>
          <cell r="C889" t="str">
            <v>(D25,L=800)</v>
          </cell>
          <cell r="D889" t="str">
            <v>EA</v>
          </cell>
          <cell r="E889">
            <v>524</v>
          </cell>
        </row>
        <row r="890">
          <cell r="B890" t="str">
            <v>우레탄실란트</v>
          </cell>
          <cell r="D890" t="str">
            <v>KG</v>
          </cell>
          <cell r="E890">
            <v>2.2799999999999998</v>
          </cell>
        </row>
        <row r="893">
          <cell r="B893" t="str">
            <v>DOWEL BAR 설치</v>
          </cell>
          <cell r="C893" t="str">
            <v>(D25,L=600)</v>
          </cell>
          <cell r="D893" t="str">
            <v>EA</v>
          </cell>
          <cell r="E893">
            <v>418</v>
          </cell>
        </row>
        <row r="894">
          <cell r="B894" t="str">
            <v>타르페이퍼</v>
          </cell>
          <cell r="C894" t="str">
            <v>T=15 M/M</v>
          </cell>
          <cell r="D894" t="str">
            <v>M2</v>
          </cell>
          <cell r="E894">
            <v>40</v>
          </cell>
        </row>
        <row r="895">
          <cell r="B895" t="str">
            <v>스틸파이프.</v>
          </cell>
          <cell r="C895" t="str">
            <v>(D=65*1.5T)</v>
          </cell>
          <cell r="D895" t="str">
            <v>M</v>
          </cell>
          <cell r="E895">
            <v>100</v>
          </cell>
        </row>
        <row r="897">
          <cell r="B897" t="str">
            <v>스치로폴</v>
          </cell>
          <cell r="C897" t="str">
            <v>(T=20 M/M)</v>
          </cell>
          <cell r="D897" t="str">
            <v>M2</v>
          </cell>
          <cell r="E897">
            <v>232</v>
          </cell>
        </row>
        <row r="898">
          <cell r="B898" t="str">
            <v>PVC PIPE 설치</v>
          </cell>
          <cell r="C898" t="str">
            <v>(D=100 M/M)</v>
          </cell>
          <cell r="D898" t="str">
            <v>M</v>
          </cell>
          <cell r="E898">
            <v>113</v>
          </cell>
        </row>
        <row r="899">
          <cell r="B899" t="str">
            <v>부직포</v>
          </cell>
          <cell r="D899" t="str">
            <v>M2</v>
          </cell>
          <cell r="E899">
            <v>515</v>
          </cell>
        </row>
        <row r="900">
          <cell r="B900" t="str">
            <v>아스팔트방수</v>
          </cell>
          <cell r="C900" t="str">
            <v>(2 회)</v>
          </cell>
          <cell r="D900" t="str">
            <v>M2</v>
          </cell>
          <cell r="E900">
            <v>4574</v>
          </cell>
        </row>
        <row r="901">
          <cell r="B901" t="str">
            <v>스페이샤설치</v>
          </cell>
          <cell r="D901" t="str">
            <v>M2</v>
          </cell>
          <cell r="E901">
            <v>11478</v>
          </cell>
        </row>
        <row r="903">
          <cell r="B903" t="str">
            <v>철근가공조립</v>
          </cell>
          <cell r="C903" t="str">
            <v>(간 단)</v>
          </cell>
          <cell r="D903" t="str">
            <v>TON</v>
          </cell>
          <cell r="E903">
            <v>6.1340000000000003</v>
          </cell>
        </row>
        <row r="904">
          <cell r="B904" t="str">
            <v>철근가공조립</v>
          </cell>
          <cell r="C904" t="str">
            <v>(복 잡)</v>
          </cell>
          <cell r="D904" t="str">
            <v>TON</v>
          </cell>
          <cell r="E904">
            <v>925.26499999999999</v>
          </cell>
        </row>
        <row r="906">
          <cell r="B906" t="str">
            <v>전선관설치</v>
          </cell>
          <cell r="C906" t="str">
            <v>(D=100 M/M)</v>
          </cell>
          <cell r="D906" t="str">
            <v>M</v>
          </cell>
          <cell r="E906">
            <v>556</v>
          </cell>
        </row>
        <row r="907">
          <cell r="B907" t="str">
            <v>철근운반</v>
          </cell>
          <cell r="D907" t="str">
            <v>TON</v>
          </cell>
          <cell r="E907">
            <v>931</v>
          </cell>
        </row>
        <row r="910">
          <cell r="B910" t="str">
            <v>레미콘</v>
          </cell>
          <cell r="C910" t="str">
            <v>25-240-12</v>
          </cell>
          <cell r="D910" t="str">
            <v>M3</v>
          </cell>
          <cell r="E910">
            <v>4280</v>
          </cell>
        </row>
        <row r="911">
          <cell r="B911" t="str">
            <v>레미콘</v>
          </cell>
          <cell r="C911" t="str">
            <v>40-160- 8</v>
          </cell>
          <cell r="D911" t="str">
            <v>M3</v>
          </cell>
          <cell r="E911">
            <v>323</v>
          </cell>
        </row>
        <row r="913">
          <cell r="B913" t="str">
            <v>철  근</v>
          </cell>
          <cell r="C913" t="str">
            <v>D 13 M/M</v>
          </cell>
          <cell r="D913" t="str">
            <v>TON</v>
          </cell>
          <cell r="E913">
            <v>4.3789999999999996</v>
          </cell>
        </row>
        <row r="914">
          <cell r="B914" t="str">
            <v>철  근</v>
          </cell>
          <cell r="C914" t="str">
            <v>D 16 M/M 이상</v>
          </cell>
          <cell r="D914" t="str">
            <v>TON</v>
          </cell>
          <cell r="E914">
            <v>926.31200000000001</v>
          </cell>
        </row>
        <row r="915">
          <cell r="B915" t="str">
            <v>고  철</v>
          </cell>
          <cell r="D915" t="str">
            <v>TON</v>
          </cell>
          <cell r="E915">
            <v>27.940999999999999</v>
          </cell>
        </row>
        <row r="921">
          <cell r="B921" t="str">
            <v>보조기층구입및운반 .</v>
          </cell>
          <cell r="D921" t="str">
            <v>M3</v>
          </cell>
          <cell r="E921">
            <v>42820</v>
          </cell>
        </row>
        <row r="922">
          <cell r="B922" t="str">
            <v>보조기층포설및다짐</v>
          </cell>
          <cell r="C922" t="str">
            <v>(T = 15 CM)</v>
          </cell>
          <cell r="D922" t="str">
            <v>M3</v>
          </cell>
          <cell r="E922">
            <v>17067</v>
          </cell>
        </row>
        <row r="923">
          <cell r="B923" t="str">
            <v>보조기층포설및다짐</v>
          </cell>
          <cell r="C923" t="str">
            <v>(T = 20 CM)</v>
          </cell>
          <cell r="D923" t="str">
            <v>M3</v>
          </cell>
          <cell r="E923">
            <v>1619</v>
          </cell>
        </row>
        <row r="924">
          <cell r="B924" t="str">
            <v>보조기층포설및다짐</v>
          </cell>
          <cell r="C924" t="str">
            <v>(T = 30 CM)</v>
          </cell>
          <cell r="D924" t="str">
            <v>M3</v>
          </cell>
          <cell r="E924">
            <v>11397</v>
          </cell>
        </row>
        <row r="925">
          <cell r="B925" t="str">
            <v>보조기층포설및다짐</v>
          </cell>
          <cell r="C925" t="str">
            <v>(백호우포설T=15CM)</v>
          </cell>
          <cell r="D925" t="str">
            <v>M3</v>
          </cell>
          <cell r="E925">
            <v>3205</v>
          </cell>
        </row>
        <row r="928">
          <cell r="B928" t="str">
            <v>린콘크리트 기층</v>
          </cell>
          <cell r="C928" t="str">
            <v>(포설및다짐)T=15 CM</v>
          </cell>
          <cell r="D928" t="str">
            <v>M3</v>
          </cell>
          <cell r="E928">
            <v>14631</v>
          </cell>
        </row>
        <row r="932">
          <cell r="B932" t="str">
            <v>시멘트콘크리트포장</v>
          </cell>
          <cell r="C932" t="str">
            <v>(본선2차선,기계포설)</v>
          </cell>
          <cell r="D932" t="str">
            <v>M3</v>
          </cell>
          <cell r="E932">
            <v>19087</v>
          </cell>
        </row>
        <row r="933">
          <cell r="B933" t="str">
            <v>시멘트콘크리트포장</v>
          </cell>
          <cell r="C933" t="str">
            <v>(본선1차선기계포설)</v>
          </cell>
          <cell r="D933" t="str">
            <v>M3</v>
          </cell>
          <cell r="E933">
            <v>1181</v>
          </cell>
        </row>
        <row r="936">
          <cell r="B936" t="str">
            <v>시멘트콘크리트포장</v>
          </cell>
          <cell r="C936" t="str">
            <v>교량접속,완충슬래브</v>
          </cell>
          <cell r="D936" t="str">
            <v>M3</v>
          </cell>
          <cell r="E936">
            <v>441</v>
          </cell>
        </row>
        <row r="937">
          <cell r="B937" t="str">
            <v>시멘트콘크리트포장</v>
          </cell>
          <cell r="C937" t="str">
            <v>연결로접속,암거보강</v>
          </cell>
          <cell r="D937" t="str">
            <v>M3</v>
          </cell>
          <cell r="E937">
            <v>902</v>
          </cell>
        </row>
        <row r="938">
          <cell r="B938" t="str">
            <v>시멘트콘크리트포장</v>
          </cell>
          <cell r="C938" t="str">
            <v>(절성경계보강부)</v>
          </cell>
          <cell r="D938" t="str">
            <v>M3</v>
          </cell>
          <cell r="E938">
            <v>3607</v>
          </cell>
        </row>
        <row r="939">
          <cell r="B939" t="str">
            <v>시멘트콘크리트포장</v>
          </cell>
          <cell r="C939" t="str">
            <v>(부체도로인력포설)</v>
          </cell>
          <cell r="D939" t="str">
            <v>M3</v>
          </cell>
          <cell r="E939">
            <v>1343</v>
          </cell>
        </row>
        <row r="940">
          <cell r="B940" t="str">
            <v>시멘트콘크리트포장</v>
          </cell>
          <cell r="C940" t="str">
            <v>(중분대기초,인력포설</v>
          </cell>
          <cell r="D940" t="str">
            <v>M3</v>
          </cell>
          <cell r="E940">
            <v>696</v>
          </cell>
        </row>
        <row r="944">
          <cell r="B944" t="str">
            <v>철근운반</v>
          </cell>
          <cell r="D944" t="str">
            <v>TON</v>
          </cell>
          <cell r="E944">
            <v>367</v>
          </cell>
        </row>
        <row r="945">
          <cell r="B945" t="str">
            <v>철근가공조립</v>
          </cell>
          <cell r="C945" t="str">
            <v>(간 단)</v>
          </cell>
          <cell r="D945" t="str">
            <v>TON</v>
          </cell>
          <cell r="E945">
            <v>17.077000000000002</v>
          </cell>
        </row>
        <row r="946">
          <cell r="B946" t="str">
            <v>철근가공조립</v>
          </cell>
          <cell r="C946" t="str">
            <v>(보 통)</v>
          </cell>
          <cell r="D946" t="str">
            <v>TON</v>
          </cell>
          <cell r="E946">
            <v>338.923</v>
          </cell>
        </row>
        <row r="947">
          <cell r="B947" t="str">
            <v>와이어메쉬설치</v>
          </cell>
          <cell r="C947" t="str">
            <v>(#8-150*150)</v>
          </cell>
          <cell r="D947" t="str">
            <v>M2</v>
          </cell>
          <cell r="E947">
            <v>6872</v>
          </cell>
        </row>
        <row r="948">
          <cell r="B948" t="str">
            <v>스페이샤설치</v>
          </cell>
          <cell r="D948" t="str">
            <v>M2</v>
          </cell>
          <cell r="E948">
            <v>13123</v>
          </cell>
        </row>
        <row r="949">
          <cell r="B949" t="str">
            <v>비닐깔기</v>
          </cell>
          <cell r="D949" t="str">
            <v>M2</v>
          </cell>
          <cell r="E949">
            <v>95033</v>
          </cell>
        </row>
        <row r="950">
          <cell r="B950" t="str">
            <v>합판거푸집</v>
          </cell>
          <cell r="C950" t="str">
            <v>(4 회)</v>
          </cell>
          <cell r="D950" t="str">
            <v>M2</v>
          </cell>
          <cell r="E950">
            <v>2112</v>
          </cell>
        </row>
        <row r="954">
          <cell r="B954" t="str">
            <v>줄눈설치(세로줄눈)</v>
          </cell>
          <cell r="C954" t="str">
            <v>(본선2차선)</v>
          </cell>
          <cell r="D954" t="str">
            <v>M</v>
          </cell>
          <cell r="E954">
            <v>9463</v>
          </cell>
        </row>
        <row r="955">
          <cell r="B955" t="str">
            <v>줄눈설치(세로줄눈)</v>
          </cell>
          <cell r="C955" t="str">
            <v>(1차선포설)</v>
          </cell>
          <cell r="D955" t="str">
            <v>M</v>
          </cell>
          <cell r="E955">
            <v>3287</v>
          </cell>
        </row>
        <row r="956">
          <cell r="B956" t="str">
            <v>줄눈설치(세로줄눈)</v>
          </cell>
          <cell r="C956" t="str">
            <v>(중분대기초)</v>
          </cell>
          <cell r="D956" t="str">
            <v>M</v>
          </cell>
          <cell r="E956">
            <v>8787</v>
          </cell>
        </row>
        <row r="959">
          <cell r="B959" t="str">
            <v>줄눈설치(가로줄눈)</v>
          </cell>
          <cell r="C959" t="str">
            <v>(본선2차선)</v>
          </cell>
          <cell r="D959" t="str">
            <v>M</v>
          </cell>
          <cell r="E959">
            <v>13531</v>
          </cell>
        </row>
        <row r="960">
          <cell r="B960" t="str">
            <v>줄눈설치(가로줄눈)</v>
          </cell>
          <cell r="C960" t="str">
            <v>(교량접속부)</v>
          </cell>
          <cell r="D960" t="str">
            <v>M</v>
          </cell>
          <cell r="E960">
            <v>199</v>
          </cell>
        </row>
        <row r="961">
          <cell r="B961" t="str">
            <v>줄눈설치(가로줄눈)</v>
          </cell>
          <cell r="C961" t="str">
            <v>(중분대기초)</v>
          </cell>
          <cell r="D961" t="str">
            <v>M</v>
          </cell>
          <cell r="E961">
            <v>769</v>
          </cell>
        </row>
        <row r="964">
          <cell r="B964" t="str">
            <v>줄눈설치(팽창줄눈)</v>
          </cell>
          <cell r="C964" t="str">
            <v>(본선2차선)</v>
          </cell>
          <cell r="D964" t="str">
            <v>M</v>
          </cell>
          <cell r="E964">
            <v>249</v>
          </cell>
        </row>
        <row r="965">
          <cell r="B965" t="str">
            <v>줄눈설치(팽창줄눈)</v>
          </cell>
          <cell r="C965" t="str">
            <v>(교량접속부)</v>
          </cell>
          <cell r="D965" t="str">
            <v>M</v>
          </cell>
          <cell r="E965">
            <v>161</v>
          </cell>
        </row>
        <row r="966">
          <cell r="B966" t="str">
            <v>줄눈설치(팽창줄눈)</v>
          </cell>
          <cell r="C966" t="str">
            <v>(아스콘포장접속부)</v>
          </cell>
          <cell r="D966" t="str">
            <v>M</v>
          </cell>
          <cell r="E966">
            <v>37</v>
          </cell>
        </row>
        <row r="967">
          <cell r="B967" t="str">
            <v>줄눈설치(팽창줄눈)</v>
          </cell>
          <cell r="C967" t="str">
            <v>(중분대기초)</v>
          </cell>
          <cell r="D967" t="str">
            <v>M</v>
          </cell>
          <cell r="E967">
            <v>13</v>
          </cell>
        </row>
        <row r="968">
          <cell r="B968" t="str">
            <v>줄눈설치(부체도로용)</v>
          </cell>
          <cell r="C968" t="str">
            <v>(판재 200*15)</v>
          </cell>
          <cell r="D968" t="str">
            <v>M</v>
          </cell>
          <cell r="E968">
            <v>1287</v>
          </cell>
        </row>
        <row r="971">
          <cell r="B971" t="str">
            <v>콘크리트포장 연마</v>
          </cell>
          <cell r="D971" t="str">
            <v>M2</v>
          </cell>
          <cell r="E971">
            <v>1296</v>
          </cell>
        </row>
        <row r="973">
          <cell r="B973" t="str">
            <v>프라임코팅</v>
          </cell>
          <cell r="C973" t="str">
            <v>(MC-1,80L/a)</v>
          </cell>
          <cell r="D973" t="str">
            <v>a</v>
          </cell>
          <cell r="E973">
            <v>358</v>
          </cell>
        </row>
        <row r="974">
          <cell r="B974" t="str">
            <v>아스팔트운반</v>
          </cell>
          <cell r="C974" t="str">
            <v>(MC-1)</v>
          </cell>
          <cell r="D974" t="str">
            <v>D/M</v>
          </cell>
          <cell r="E974">
            <v>146</v>
          </cell>
        </row>
        <row r="977">
          <cell r="B977" t="str">
            <v>택코팅</v>
          </cell>
          <cell r="C977" t="str">
            <v>(RSC-4,35L/a)</v>
          </cell>
          <cell r="D977" t="str">
            <v>a</v>
          </cell>
          <cell r="E977">
            <v>794</v>
          </cell>
        </row>
        <row r="978">
          <cell r="B978" t="str">
            <v>아스팔트운반</v>
          </cell>
          <cell r="C978" t="str">
            <v>(RSC-4)</v>
          </cell>
          <cell r="D978" t="str">
            <v>D/M</v>
          </cell>
          <cell r="E978">
            <v>142</v>
          </cell>
        </row>
        <row r="980">
          <cell r="B980" t="str">
            <v>기층아스콘포설및다짐</v>
          </cell>
          <cell r="C980" t="str">
            <v>(T=20 CM)</v>
          </cell>
          <cell r="D980" t="str">
            <v>a</v>
          </cell>
          <cell r="E980">
            <v>355</v>
          </cell>
        </row>
        <row r="982">
          <cell r="B982" t="str">
            <v>표층포설및다짐</v>
          </cell>
          <cell r="C982" t="str">
            <v>(T= 8 CM)</v>
          </cell>
          <cell r="D982" t="str">
            <v>a</v>
          </cell>
          <cell r="E982">
            <v>81</v>
          </cell>
        </row>
        <row r="983">
          <cell r="B983" t="str">
            <v>표층포설및다짐</v>
          </cell>
          <cell r="C983" t="str">
            <v>(T=10 CM)</v>
          </cell>
          <cell r="D983" t="str">
            <v>a</v>
          </cell>
          <cell r="E983">
            <v>358</v>
          </cell>
        </row>
        <row r="986">
          <cell r="B986" t="str">
            <v>노견토</v>
          </cell>
          <cell r="C986" t="str">
            <v>(구입및운반)</v>
          </cell>
          <cell r="D986" t="str">
            <v>M3</v>
          </cell>
          <cell r="E986">
            <v>2949</v>
          </cell>
        </row>
        <row r="987">
          <cell r="B987" t="str">
            <v>노견토포설및다짐</v>
          </cell>
          <cell r="C987" t="str">
            <v>(T=30 CM)</v>
          </cell>
          <cell r="D987" t="str">
            <v>M3</v>
          </cell>
          <cell r="E987">
            <v>2293</v>
          </cell>
        </row>
        <row r="989">
          <cell r="B989" t="str">
            <v>포장장비임대료</v>
          </cell>
          <cell r="C989" t="str">
            <v>(2차로포설장비)</v>
          </cell>
          <cell r="D989" t="str">
            <v>개월</v>
          </cell>
          <cell r="E989">
            <v>8</v>
          </cell>
        </row>
        <row r="992">
          <cell r="B992" t="str">
            <v>레미콘</v>
          </cell>
          <cell r="C992" t="str">
            <v>32-45- 5</v>
          </cell>
          <cell r="D992" t="str">
            <v>M3</v>
          </cell>
          <cell r="E992">
            <v>25949</v>
          </cell>
        </row>
        <row r="993">
          <cell r="B993" t="str">
            <v>레미콘</v>
          </cell>
          <cell r="C993" t="str">
            <v>40-100-8</v>
          </cell>
          <cell r="D993" t="str">
            <v>M3</v>
          </cell>
          <cell r="E993">
            <v>14924</v>
          </cell>
        </row>
        <row r="994">
          <cell r="B994" t="str">
            <v>레미콘</v>
          </cell>
          <cell r="C994" t="str">
            <v>25-270-15</v>
          </cell>
          <cell r="D994" t="str">
            <v>M3</v>
          </cell>
          <cell r="E994">
            <v>445</v>
          </cell>
        </row>
        <row r="995">
          <cell r="B995" t="str">
            <v>레미콘</v>
          </cell>
          <cell r="C995" t="str">
            <v>40-180- 8</v>
          </cell>
          <cell r="D995" t="str">
            <v>M3</v>
          </cell>
          <cell r="E995">
            <v>1370</v>
          </cell>
        </row>
        <row r="998">
          <cell r="B998" t="str">
            <v>기층아스콘</v>
          </cell>
          <cell r="C998" t="str">
            <v>기층용(#467)</v>
          </cell>
          <cell r="D998" t="str">
            <v>TON</v>
          </cell>
          <cell r="E998">
            <v>16978</v>
          </cell>
        </row>
        <row r="999">
          <cell r="B999" t="str">
            <v>표층아스콘</v>
          </cell>
          <cell r="C999" t="str">
            <v>표층용(# 78)</v>
          </cell>
          <cell r="D999" t="str">
            <v>TON</v>
          </cell>
          <cell r="E999">
            <v>10031</v>
          </cell>
        </row>
        <row r="1002">
          <cell r="B1002" t="str">
            <v>아스팔트</v>
          </cell>
          <cell r="C1002" t="str">
            <v>MC -1</v>
          </cell>
          <cell r="D1002" t="str">
            <v>D/M</v>
          </cell>
          <cell r="E1002">
            <v>146</v>
          </cell>
        </row>
        <row r="1003">
          <cell r="B1003" t="str">
            <v>아스팔트</v>
          </cell>
          <cell r="C1003" t="str">
            <v>RSC-4</v>
          </cell>
          <cell r="D1003" t="str">
            <v>D/M</v>
          </cell>
          <cell r="E1003">
            <v>142</v>
          </cell>
        </row>
        <row r="1006">
          <cell r="B1006" t="str">
            <v>철  근</v>
          </cell>
          <cell r="C1006" t="str">
            <v>D 13 M/M</v>
          </cell>
          <cell r="D1006" t="str">
            <v>TON</v>
          </cell>
          <cell r="E1006">
            <v>79.335999999999999</v>
          </cell>
        </row>
        <row r="1007">
          <cell r="B1007" t="str">
            <v>철  근</v>
          </cell>
          <cell r="C1007" t="str">
            <v>D 16 M/M 이상</v>
          </cell>
          <cell r="D1007" t="str">
            <v>TON</v>
          </cell>
          <cell r="E1007">
            <v>287.34399999999999</v>
          </cell>
        </row>
        <row r="1009">
          <cell r="B1009" t="str">
            <v>고  철</v>
          </cell>
          <cell r="D1009" t="str">
            <v>TON</v>
          </cell>
          <cell r="E1009">
            <v>11</v>
          </cell>
        </row>
        <row r="1011">
          <cell r="B1011" t="str">
            <v>철근운반</v>
          </cell>
          <cell r="D1011" t="str">
            <v>TON</v>
          </cell>
          <cell r="E1011">
            <v>366.68</v>
          </cell>
        </row>
        <row r="1015">
          <cell r="B1015" t="str">
            <v>백색실선</v>
          </cell>
          <cell r="C1015" t="str">
            <v>(가열형)</v>
          </cell>
          <cell r="D1015" t="str">
            <v>M2</v>
          </cell>
          <cell r="E1015">
            <v>3303</v>
          </cell>
        </row>
        <row r="1016">
          <cell r="B1016" t="str">
            <v>백색파선</v>
          </cell>
          <cell r="C1016" t="str">
            <v>(가열형)</v>
          </cell>
          <cell r="D1016" t="str">
            <v>M2</v>
          </cell>
          <cell r="E1016">
            <v>4081</v>
          </cell>
        </row>
        <row r="1017">
          <cell r="B1017" t="str">
            <v>황색실선</v>
          </cell>
          <cell r="C1017" t="str">
            <v>(가열형)</v>
          </cell>
          <cell r="D1017" t="str">
            <v>M2</v>
          </cell>
          <cell r="E1017">
            <v>1861</v>
          </cell>
        </row>
        <row r="1018">
          <cell r="B1018" t="str">
            <v>황색파선</v>
          </cell>
          <cell r="C1018" t="str">
            <v>(가열형)</v>
          </cell>
          <cell r="D1018" t="str">
            <v>M2</v>
          </cell>
          <cell r="E1018">
            <v>15</v>
          </cell>
        </row>
        <row r="1019">
          <cell r="B1019" t="str">
            <v>문자기호및횡단보도</v>
          </cell>
          <cell r="C1019" t="str">
            <v>(융착식:백색)</v>
          </cell>
          <cell r="D1019" t="str">
            <v>M2</v>
          </cell>
          <cell r="E1019">
            <v>126</v>
          </cell>
        </row>
        <row r="1022">
          <cell r="B1022" t="str">
            <v>터파기</v>
          </cell>
          <cell r="C1022" t="str">
            <v>(인력100%)</v>
          </cell>
          <cell r="D1022" t="str">
            <v>M3</v>
          </cell>
          <cell r="E1022">
            <v>753</v>
          </cell>
        </row>
        <row r="1023">
          <cell r="B1023" t="str">
            <v>되메우기</v>
          </cell>
          <cell r="C1023" t="str">
            <v>(인력100%)</v>
          </cell>
          <cell r="D1023" t="str">
            <v>M3</v>
          </cell>
          <cell r="E1023">
            <v>649</v>
          </cell>
        </row>
        <row r="1024">
          <cell r="B1024" t="str">
            <v>콘크리트타설</v>
          </cell>
          <cell r="C1024" t="str">
            <v>(소형,VIB제외)</v>
          </cell>
          <cell r="D1024" t="str">
            <v>M3</v>
          </cell>
          <cell r="E1024">
            <v>59</v>
          </cell>
        </row>
        <row r="1025">
          <cell r="B1025" t="str">
            <v>콘크리트타설</v>
          </cell>
          <cell r="C1025" t="str">
            <v>(철근,VIB제외)</v>
          </cell>
          <cell r="D1025" t="str">
            <v>M3</v>
          </cell>
          <cell r="E1025">
            <v>43</v>
          </cell>
        </row>
        <row r="1026">
          <cell r="B1026" t="str">
            <v>합판거푸집</v>
          </cell>
          <cell r="C1026" t="str">
            <v>(4 회)</v>
          </cell>
          <cell r="D1026" t="str">
            <v>M2</v>
          </cell>
          <cell r="E1026">
            <v>409</v>
          </cell>
        </row>
        <row r="1027">
          <cell r="B1027" t="str">
            <v>철근가공조립</v>
          </cell>
          <cell r="C1027" t="str">
            <v>(간 단)</v>
          </cell>
          <cell r="D1027" t="str">
            <v>TON</v>
          </cell>
          <cell r="E1027">
            <v>3.2879999999999998</v>
          </cell>
        </row>
        <row r="1028">
          <cell r="B1028" t="str">
            <v>삼각표지판</v>
          </cell>
          <cell r="C1028" t="str">
            <v>(120 CM)</v>
          </cell>
          <cell r="D1028" t="str">
            <v>EA</v>
          </cell>
          <cell r="E1028">
            <v>32</v>
          </cell>
        </row>
        <row r="1029">
          <cell r="B1029" t="str">
            <v>원형표지판</v>
          </cell>
          <cell r="C1029" t="str">
            <v>90 CM</v>
          </cell>
          <cell r="D1029" t="str">
            <v>EA</v>
          </cell>
          <cell r="E1029">
            <v>19</v>
          </cell>
        </row>
        <row r="1030">
          <cell r="B1030" t="str">
            <v>삼각이중표지판</v>
          </cell>
          <cell r="D1030" t="str">
            <v>EA</v>
          </cell>
          <cell r="E1030">
            <v>17</v>
          </cell>
        </row>
        <row r="1031">
          <cell r="B1031" t="str">
            <v>삼각+원형표지판</v>
          </cell>
          <cell r="C1031" t="str">
            <v>120*900</v>
          </cell>
          <cell r="D1031" t="str">
            <v>EA</v>
          </cell>
          <cell r="E1031">
            <v>4</v>
          </cell>
        </row>
        <row r="1032">
          <cell r="B1032" t="str">
            <v>1지명방향표지판</v>
          </cell>
          <cell r="C1032" t="str">
            <v>(1850*1350)</v>
          </cell>
          <cell r="D1032" t="str">
            <v>EA</v>
          </cell>
          <cell r="E1032">
            <v>1</v>
          </cell>
        </row>
        <row r="1033">
          <cell r="B1033" t="str">
            <v>1지명출구예고표지판</v>
          </cell>
          <cell r="C1033" t="str">
            <v>(2500*1750)</v>
          </cell>
          <cell r="D1033" t="str">
            <v>EA</v>
          </cell>
          <cell r="E1033">
            <v>6</v>
          </cell>
        </row>
        <row r="1034">
          <cell r="B1034" t="str">
            <v>1지명출구점표지판</v>
          </cell>
          <cell r="C1034" t="str">
            <v>(2500*1750)</v>
          </cell>
          <cell r="D1034" t="str">
            <v>EA</v>
          </cell>
          <cell r="E1034">
            <v>6</v>
          </cell>
        </row>
        <row r="1035">
          <cell r="B1035" t="str">
            <v>2지명이정표지판</v>
          </cell>
          <cell r="C1035" t="str">
            <v>(3000*2000)</v>
          </cell>
          <cell r="D1035" t="str">
            <v>EA</v>
          </cell>
          <cell r="E1035">
            <v>2</v>
          </cell>
        </row>
        <row r="1036">
          <cell r="B1036" t="str">
            <v>2방향표지판</v>
          </cell>
          <cell r="C1036" t="str">
            <v>(3600*2200)</v>
          </cell>
          <cell r="D1036" t="str">
            <v>EA</v>
          </cell>
          <cell r="E1036">
            <v>4</v>
          </cell>
        </row>
        <row r="1037">
          <cell r="B1037" t="str">
            <v>2방향예고표지판</v>
          </cell>
          <cell r="C1037" t="str">
            <v>(4000*2500)</v>
          </cell>
          <cell r="D1037" t="str">
            <v>EA</v>
          </cell>
          <cell r="E1037">
            <v>6</v>
          </cell>
        </row>
        <row r="1038">
          <cell r="B1038" t="str">
            <v>2지명출구예고표지판</v>
          </cell>
          <cell r="C1038" t="str">
            <v>(3600*2200)</v>
          </cell>
          <cell r="D1038" t="str">
            <v>EA</v>
          </cell>
          <cell r="E1038">
            <v>2</v>
          </cell>
        </row>
        <row r="1039">
          <cell r="B1039" t="str">
            <v>2지명출구점표지판</v>
          </cell>
          <cell r="C1039" t="str">
            <v>(3600*2200)</v>
          </cell>
          <cell r="D1039" t="str">
            <v>EA</v>
          </cell>
          <cell r="E1039">
            <v>2</v>
          </cell>
        </row>
        <row r="1040">
          <cell r="B1040" t="str">
            <v>3방향예고표지판</v>
          </cell>
          <cell r="C1040" t="str">
            <v>4450*2200</v>
          </cell>
          <cell r="D1040" t="str">
            <v>EA</v>
          </cell>
          <cell r="E1040">
            <v>2</v>
          </cell>
        </row>
        <row r="1041">
          <cell r="B1041" t="str">
            <v>3방향표지판</v>
          </cell>
          <cell r="C1041" t="str">
            <v>4450*2200</v>
          </cell>
          <cell r="D1041" t="str">
            <v>EA</v>
          </cell>
          <cell r="E1041">
            <v>2</v>
          </cell>
        </row>
        <row r="1042">
          <cell r="B1042" t="str">
            <v>자동차전용도로표지판</v>
          </cell>
          <cell r="C1042" t="str">
            <v>765*900</v>
          </cell>
          <cell r="D1042" t="str">
            <v>EA</v>
          </cell>
          <cell r="E1042">
            <v>1</v>
          </cell>
        </row>
        <row r="1043">
          <cell r="B1043" t="str">
            <v>자동차전용도로해제표</v>
          </cell>
          <cell r="C1043" t="str">
            <v>지판(765*900)</v>
          </cell>
          <cell r="D1043" t="str">
            <v>EA</v>
          </cell>
          <cell r="E1043">
            <v>1</v>
          </cell>
        </row>
        <row r="1046">
          <cell r="B1046" t="str">
            <v>터파기</v>
          </cell>
          <cell r="C1046" t="str">
            <v>(인력100%)</v>
          </cell>
          <cell r="D1046" t="str">
            <v>M3</v>
          </cell>
          <cell r="E1046">
            <v>7</v>
          </cell>
        </row>
        <row r="1047">
          <cell r="B1047" t="str">
            <v>되메우기</v>
          </cell>
          <cell r="C1047" t="str">
            <v>(인력100%)</v>
          </cell>
          <cell r="D1047" t="str">
            <v>M3</v>
          </cell>
          <cell r="E1047">
            <v>6</v>
          </cell>
        </row>
        <row r="1048">
          <cell r="B1048" t="str">
            <v>콘크리트타설</v>
          </cell>
          <cell r="C1048" t="str">
            <v>(소형,VIB제외)</v>
          </cell>
          <cell r="D1048" t="str">
            <v>M3</v>
          </cell>
          <cell r="E1048">
            <v>1</v>
          </cell>
        </row>
        <row r="1049">
          <cell r="B1049" t="str">
            <v>합판거푸집</v>
          </cell>
          <cell r="C1049" t="str">
            <v>(소형 4회)</v>
          </cell>
          <cell r="D1049" t="str">
            <v>M2</v>
          </cell>
          <cell r="E1049">
            <v>4</v>
          </cell>
        </row>
        <row r="1050">
          <cell r="B1050" t="str">
            <v>갈매기표지판 양면</v>
          </cell>
          <cell r="C1050" t="str">
            <v>(600*300)</v>
          </cell>
          <cell r="D1050" t="str">
            <v>EA</v>
          </cell>
          <cell r="E1050">
            <v>10</v>
          </cell>
        </row>
        <row r="1051">
          <cell r="B1051" t="str">
            <v>갈매기표지판 단면</v>
          </cell>
          <cell r="C1051" t="str">
            <v>(600*300)</v>
          </cell>
          <cell r="D1051" t="str">
            <v>EA</v>
          </cell>
          <cell r="E1051">
            <v>42</v>
          </cell>
        </row>
        <row r="1054">
          <cell r="B1054" t="str">
            <v>가드레일</v>
          </cell>
          <cell r="C1054" t="str">
            <v>(3.2*455*4330)</v>
          </cell>
          <cell r="D1054" t="str">
            <v>경간</v>
          </cell>
          <cell r="E1054">
            <v>2922</v>
          </cell>
        </row>
        <row r="1055">
          <cell r="B1055" t="str">
            <v>단부레일</v>
          </cell>
          <cell r="C1055" t="str">
            <v>(3.2*455*765)</v>
          </cell>
          <cell r="D1055" t="str">
            <v>EA</v>
          </cell>
          <cell r="E1055">
            <v>110</v>
          </cell>
        </row>
        <row r="1056">
          <cell r="B1056" t="str">
            <v>가드레일포스트</v>
          </cell>
          <cell r="C1056" t="str">
            <v>(L=2.2 M)</v>
          </cell>
          <cell r="D1056" t="str">
            <v>EA</v>
          </cell>
          <cell r="E1056">
            <v>1977</v>
          </cell>
        </row>
        <row r="1059">
          <cell r="B1059" t="str">
            <v>데리네이타</v>
          </cell>
          <cell r="C1059" t="str">
            <v>(토공용)</v>
          </cell>
          <cell r="D1059" t="str">
            <v>EA</v>
          </cell>
          <cell r="E1059">
            <v>48</v>
          </cell>
        </row>
        <row r="1060">
          <cell r="B1060" t="str">
            <v>데리네이터</v>
          </cell>
          <cell r="C1060" t="str">
            <v>(가드레일용)</v>
          </cell>
          <cell r="D1060" t="str">
            <v>EA</v>
          </cell>
          <cell r="E1060">
            <v>133</v>
          </cell>
        </row>
        <row r="1061">
          <cell r="B1061" t="str">
            <v>데리네이타</v>
          </cell>
          <cell r="C1061" t="str">
            <v>(교량용)</v>
          </cell>
          <cell r="D1061" t="str">
            <v>EA</v>
          </cell>
          <cell r="E1061">
            <v>4</v>
          </cell>
        </row>
        <row r="1062">
          <cell r="B1062" t="str">
            <v>데리네이터</v>
          </cell>
          <cell r="C1062" t="str">
            <v>(옹벽용)</v>
          </cell>
          <cell r="D1062" t="str">
            <v>EA</v>
          </cell>
          <cell r="E1062">
            <v>34</v>
          </cell>
        </row>
        <row r="1063">
          <cell r="B1063" t="str">
            <v>데리네이터</v>
          </cell>
          <cell r="C1063" t="str">
            <v>(중분대용)</v>
          </cell>
          <cell r="D1063" t="str">
            <v>EA</v>
          </cell>
          <cell r="E1063">
            <v>272</v>
          </cell>
        </row>
        <row r="1064">
          <cell r="B1064" t="str">
            <v>SOLAR형시선유도등</v>
          </cell>
          <cell r="D1064" t="str">
            <v>EA</v>
          </cell>
          <cell r="E1064">
            <v>12</v>
          </cell>
        </row>
        <row r="1066">
          <cell r="B1066" t="str">
            <v>도로표지병</v>
          </cell>
          <cell r="D1066" t="str">
            <v>EA</v>
          </cell>
          <cell r="E1066">
            <v>371</v>
          </cell>
        </row>
        <row r="1068">
          <cell r="B1068" t="str">
            <v>콘크리트타설</v>
          </cell>
          <cell r="C1068" t="str">
            <v>(무근,VIB제외)</v>
          </cell>
          <cell r="D1068" t="str">
            <v>M3</v>
          </cell>
          <cell r="E1068">
            <v>7</v>
          </cell>
        </row>
        <row r="1069">
          <cell r="B1069" t="str">
            <v>합판거푸집</v>
          </cell>
          <cell r="C1069" t="str">
            <v>(4 회)</v>
          </cell>
          <cell r="D1069" t="str">
            <v>M2</v>
          </cell>
          <cell r="E1069">
            <v>31</v>
          </cell>
        </row>
        <row r="1070">
          <cell r="B1070" t="str">
            <v>철근가공조립</v>
          </cell>
          <cell r="C1070" t="str">
            <v>(간 단)</v>
          </cell>
          <cell r="D1070" t="str">
            <v>TON</v>
          </cell>
          <cell r="E1070">
            <v>46.332000000000001</v>
          </cell>
        </row>
        <row r="1071">
          <cell r="B1071" t="str">
            <v>낙석방지책</v>
          </cell>
          <cell r="C1071" t="str">
            <v>(표준구간)</v>
          </cell>
          <cell r="D1071" t="str">
            <v>경간</v>
          </cell>
          <cell r="E1071">
            <v>21</v>
          </cell>
        </row>
        <row r="1072">
          <cell r="B1072" t="str">
            <v>낙석방지책</v>
          </cell>
          <cell r="C1072" t="str">
            <v>(단부)</v>
          </cell>
          <cell r="D1072" t="str">
            <v>EA</v>
          </cell>
          <cell r="E1072">
            <v>6</v>
          </cell>
        </row>
        <row r="1074">
          <cell r="B1074" t="str">
            <v>미끄럼방지공</v>
          </cell>
          <cell r="D1074" t="str">
            <v>M2</v>
          </cell>
          <cell r="E1074">
            <v>664</v>
          </cell>
        </row>
        <row r="1076">
          <cell r="B1076" t="str">
            <v>중앙분리대(토공용)</v>
          </cell>
          <cell r="C1076" t="str">
            <v>(콘크리트포장구간)</v>
          </cell>
          <cell r="D1076" t="str">
            <v>M</v>
          </cell>
          <cell r="E1076">
            <v>5086</v>
          </cell>
        </row>
        <row r="1077">
          <cell r="B1077" t="str">
            <v>중앙분리대(토공용)</v>
          </cell>
          <cell r="C1077" t="str">
            <v>(아스팔트포장구간)</v>
          </cell>
          <cell r="D1077" t="str">
            <v>M</v>
          </cell>
          <cell r="E1077">
            <v>303</v>
          </cell>
        </row>
        <row r="1078">
          <cell r="B1078" t="str">
            <v>중앙분리대(단부)</v>
          </cell>
          <cell r="C1078" t="str">
            <v>(콘크리트포장구간)</v>
          </cell>
          <cell r="D1078" t="str">
            <v>EA</v>
          </cell>
          <cell r="E1078">
            <v>6</v>
          </cell>
        </row>
        <row r="1079">
          <cell r="B1079" t="str">
            <v>중앙분리대(단부)</v>
          </cell>
          <cell r="C1079" t="str">
            <v>(아스팔트포장구간)</v>
          </cell>
          <cell r="D1079" t="str">
            <v>EA</v>
          </cell>
          <cell r="E1079">
            <v>1</v>
          </cell>
        </row>
        <row r="1081">
          <cell r="B1081" t="str">
            <v>중앙분리대개구부</v>
          </cell>
          <cell r="C1081" t="str">
            <v>콘크리트포장용</v>
          </cell>
          <cell r="D1081" t="str">
            <v>EA</v>
          </cell>
          <cell r="E1081">
            <v>5</v>
          </cell>
        </row>
        <row r="1082">
          <cell r="B1082" t="str">
            <v>방현망 설치</v>
          </cell>
          <cell r="D1082" t="str">
            <v>EA</v>
          </cell>
          <cell r="E1082">
            <v>1281</v>
          </cell>
        </row>
        <row r="1083">
          <cell r="B1083" t="str">
            <v>공사중 안전시설</v>
          </cell>
          <cell r="D1083" t="str">
            <v>PS</v>
          </cell>
          <cell r="E1083">
            <v>1</v>
          </cell>
        </row>
        <row r="1084">
          <cell r="B1084" t="str">
            <v>차선규제봉</v>
          </cell>
          <cell r="C1084" t="str">
            <v>(SHR-845,80*450*200)</v>
          </cell>
          <cell r="D1084" t="str">
            <v>M3</v>
          </cell>
          <cell r="E1084">
            <v>341</v>
          </cell>
        </row>
        <row r="1085">
          <cell r="B1085" t="str">
            <v>암절개면보호식재공</v>
          </cell>
          <cell r="C1085" t="str">
            <v>(T=10 CM)</v>
          </cell>
          <cell r="D1085" t="str">
            <v>M2</v>
          </cell>
          <cell r="E1085">
            <v>1575</v>
          </cell>
        </row>
        <row r="1086">
          <cell r="B1086" t="str">
            <v>철근운반</v>
          </cell>
          <cell r="D1086" t="str">
            <v>TON</v>
          </cell>
          <cell r="E1086">
            <v>62</v>
          </cell>
        </row>
        <row r="1089">
          <cell r="B1089" t="str">
            <v>레미콘</v>
          </cell>
          <cell r="C1089" t="str">
            <v>19-240- 8</v>
          </cell>
          <cell r="D1089" t="str">
            <v>M3</v>
          </cell>
          <cell r="E1089">
            <v>1314</v>
          </cell>
        </row>
        <row r="1090">
          <cell r="B1090" t="str">
            <v>레미콘</v>
          </cell>
          <cell r="C1090" t="str">
            <v>40-180- 8</v>
          </cell>
          <cell r="D1090" t="str">
            <v>M3</v>
          </cell>
          <cell r="E1090">
            <v>69</v>
          </cell>
        </row>
        <row r="1093">
          <cell r="B1093" t="str">
            <v>철  근</v>
          </cell>
          <cell r="C1093" t="str">
            <v>D 13 M/M</v>
          </cell>
          <cell r="D1093" t="str">
            <v>TON</v>
          </cell>
          <cell r="E1093">
            <v>0.14799999999999999</v>
          </cell>
        </row>
        <row r="1094">
          <cell r="B1094" t="str">
            <v>철  근</v>
          </cell>
          <cell r="C1094" t="str">
            <v>D 16 M/M 이상</v>
          </cell>
          <cell r="D1094" t="str">
            <v>TON</v>
          </cell>
          <cell r="E1094">
            <v>61.856999999999999</v>
          </cell>
        </row>
        <row r="1096">
          <cell r="B1096" t="str">
            <v>고  철</v>
          </cell>
          <cell r="D1096" t="str">
            <v>TON</v>
          </cell>
          <cell r="E1096">
            <v>1.86</v>
          </cell>
        </row>
        <row r="1102">
          <cell r="B1102" t="str">
            <v>터파기</v>
          </cell>
          <cell r="C1102" t="str">
            <v>(인력100%)</v>
          </cell>
          <cell r="D1102" t="str">
            <v>M3</v>
          </cell>
          <cell r="E1102">
            <v>14007</v>
          </cell>
        </row>
        <row r="1103">
          <cell r="B1103" t="str">
            <v>되메우기</v>
          </cell>
          <cell r="C1103" t="str">
            <v>(인력100%)</v>
          </cell>
          <cell r="D1103" t="str">
            <v>M3</v>
          </cell>
          <cell r="E1103">
            <v>9831</v>
          </cell>
        </row>
        <row r="1106">
          <cell r="B1106" t="str">
            <v>콘크리트타설</v>
          </cell>
          <cell r="C1106" t="str">
            <v>(무근,VIB제외)</v>
          </cell>
          <cell r="D1106" t="str">
            <v>M3</v>
          </cell>
          <cell r="E1106">
            <v>426</v>
          </cell>
        </row>
        <row r="1107">
          <cell r="B1107" t="str">
            <v>콘크리트타설</v>
          </cell>
          <cell r="C1107" t="str">
            <v>(철근,VIB포함)</v>
          </cell>
          <cell r="D1107" t="str">
            <v>M3</v>
          </cell>
          <cell r="E1107">
            <v>2909</v>
          </cell>
        </row>
        <row r="1110">
          <cell r="B1110" t="str">
            <v>합판거푸집</v>
          </cell>
          <cell r="C1110" t="str">
            <v>(4 회)</v>
          </cell>
          <cell r="D1110" t="str">
            <v>M2</v>
          </cell>
          <cell r="E1110">
            <v>5329</v>
          </cell>
        </row>
        <row r="1111">
          <cell r="B1111" t="str">
            <v>합판거푸집</v>
          </cell>
          <cell r="C1111" t="str">
            <v>(6 회)</v>
          </cell>
          <cell r="D1111" t="str">
            <v>M2</v>
          </cell>
          <cell r="E1111">
            <v>1654</v>
          </cell>
        </row>
        <row r="1112">
          <cell r="B1112" t="str">
            <v>문양거푸집</v>
          </cell>
          <cell r="C1112" t="str">
            <v>(20회사용)</v>
          </cell>
          <cell r="D1112" t="str">
            <v>M2</v>
          </cell>
          <cell r="E1112">
            <v>676</v>
          </cell>
        </row>
        <row r="1114">
          <cell r="B1114" t="str">
            <v>기초잡석부설및다짐</v>
          </cell>
          <cell r="D1114" t="str">
            <v>M3</v>
          </cell>
          <cell r="E1114">
            <v>1177</v>
          </cell>
        </row>
        <row r="1115">
          <cell r="B1115" t="str">
            <v>강관비계</v>
          </cell>
          <cell r="C1115" t="str">
            <v>(암거및소형구조물)</v>
          </cell>
          <cell r="D1115" t="str">
            <v>M2</v>
          </cell>
          <cell r="E1115">
            <v>2571</v>
          </cell>
        </row>
        <row r="1116">
          <cell r="B1116" t="str">
            <v>철근가공조립</v>
          </cell>
          <cell r="C1116" t="str">
            <v>(보 통)</v>
          </cell>
          <cell r="D1116" t="str">
            <v>TON</v>
          </cell>
          <cell r="E1116">
            <v>265.36799999999999</v>
          </cell>
        </row>
        <row r="1117">
          <cell r="B1117" t="str">
            <v>방음벽(흡음형)</v>
          </cell>
          <cell r="C1117" t="str">
            <v>(H = 3.0M)</v>
          </cell>
          <cell r="D1117" t="str">
            <v>M</v>
          </cell>
          <cell r="E1117">
            <v>1439</v>
          </cell>
        </row>
        <row r="1120">
          <cell r="B1120" t="str">
            <v>기초잡석부설및다짐</v>
          </cell>
          <cell r="D1120" t="str">
            <v>M3</v>
          </cell>
          <cell r="E1120">
            <v>37</v>
          </cell>
        </row>
        <row r="1121">
          <cell r="B1121" t="str">
            <v>철근가공조립</v>
          </cell>
          <cell r="C1121" t="str">
            <v>(보 통)</v>
          </cell>
          <cell r="D1121" t="str">
            <v>TON</v>
          </cell>
          <cell r="E1121">
            <v>1.3280000000000001</v>
          </cell>
        </row>
        <row r="1122">
          <cell r="B1122" t="str">
            <v>콘크리트타설</v>
          </cell>
          <cell r="C1122" t="str">
            <v>(철근,VIB포함)</v>
          </cell>
          <cell r="D1122" t="str">
            <v>M3</v>
          </cell>
          <cell r="E1122">
            <v>37</v>
          </cell>
        </row>
        <row r="1123">
          <cell r="B1123" t="str">
            <v>합판거푸집</v>
          </cell>
          <cell r="C1123" t="str">
            <v>(4 회)</v>
          </cell>
          <cell r="D1123" t="str">
            <v>M2</v>
          </cell>
          <cell r="E1123">
            <v>85</v>
          </cell>
        </row>
        <row r="1124">
          <cell r="B1124" t="str">
            <v>세륜세차기</v>
          </cell>
          <cell r="C1124" t="str">
            <v>(자동)</v>
          </cell>
          <cell r="D1124" t="str">
            <v>EA</v>
          </cell>
          <cell r="E1124">
            <v>2</v>
          </cell>
        </row>
        <row r="1128">
          <cell r="B1128" t="str">
            <v>기계기구 설치</v>
          </cell>
          <cell r="C1128" t="str">
            <v>(보링)</v>
          </cell>
          <cell r="D1128" t="str">
            <v>개소</v>
          </cell>
          <cell r="E1128">
            <v>6</v>
          </cell>
        </row>
        <row r="1129">
          <cell r="B1129" t="str">
            <v>보링기계급수비</v>
          </cell>
          <cell r="D1129" t="str">
            <v>개소</v>
          </cell>
          <cell r="E1129">
            <v>6</v>
          </cell>
        </row>
        <row r="1132">
          <cell r="B1132" t="str">
            <v>점토및풍화암층시추</v>
          </cell>
          <cell r="C1132" t="str">
            <v>(BX)</v>
          </cell>
          <cell r="D1132" t="str">
            <v>M</v>
          </cell>
          <cell r="E1132">
            <v>78</v>
          </cell>
        </row>
        <row r="1133">
          <cell r="B1133" t="str">
            <v>모래층시추</v>
          </cell>
          <cell r="C1133" t="str">
            <v>(BX)</v>
          </cell>
          <cell r="D1133" t="str">
            <v>M</v>
          </cell>
          <cell r="E1133">
            <v>18</v>
          </cell>
        </row>
        <row r="1134">
          <cell r="B1134" t="str">
            <v>자갈층시추</v>
          </cell>
          <cell r="C1134" t="str">
            <v>(BX)</v>
          </cell>
          <cell r="D1134" t="str">
            <v>M</v>
          </cell>
          <cell r="E1134">
            <v>21</v>
          </cell>
        </row>
        <row r="1135">
          <cell r="B1135" t="str">
            <v>연암층시추</v>
          </cell>
          <cell r="C1135" t="str">
            <v>(BX)</v>
          </cell>
          <cell r="D1135" t="str">
            <v>M</v>
          </cell>
          <cell r="E1135">
            <v>3</v>
          </cell>
        </row>
        <row r="1137">
          <cell r="B1137" t="str">
            <v>표준관입시험</v>
          </cell>
          <cell r="C1137" t="str">
            <v>(육상)</v>
          </cell>
          <cell r="D1137" t="str">
            <v>회</v>
          </cell>
          <cell r="E1137">
            <v>50</v>
          </cell>
        </row>
        <row r="1139">
          <cell r="B1139" t="str">
            <v>시험비</v>
          </cell>
          <cell r="C1139" t="str">
            <v>입  도</v>
          </cell>
          <cell r="D1139" t="str">
            <v>회</v>
          </cell>
          <cell r="E1139">
            <v>9</v>
          </cell>
        </row>
        <row r="1140">
          <cell r="B1140" t="str">
            <v>시험비</v>
          </cell>
          <cell r="C1140" t="str">
            <v>비  중</v>
          </cell>
          <cell r="D1140" t="str">
            <v>회</v>
          </cell>
          <cell r="E1140">
            <v>9</v>
          </cell>
        </row>
        <row r="1141">
          <cell r="B1141" t="str">
            <v>시험비</v>
          </cell>
          <cell r="C1141" t="str">
            <v>함수량</v>
          </cell>
          <cell r="D1141" t="str">
            <v>회</v>
          </cell>
          <cell r="E1141">
            <v>9</v>
          </cell>
        </row>
        <row r="1142">
          <cell r="B1142" t="str">
            <v>시험비</v>
          </cell>
          <cell r="C1142" t="str">
            <v>체가름</v>
          </cell>
          <cell r="D1142" t="str">
            <v>회</v>
          </cell>
          <cell r="E1142">
            <v>9</v>
          </cell>
        </row>
        <row r="1144">
          <cell r="B1144" t="str">
            <v>PILE재하시험비</v>
          </cell>
          <cell r="C1144" t="str">
            <v>강관PILE 정재하시험</v>
          </cell>
          <cell r="D1144" t="str">
            <v>회</v>
          </cell>
          <cell r="E1144">
            <v>5</v>
          </cell>
        </row>
        <row r="1145">
          <cell r="B1145" t="str">
            <v>PILE재하시험</v>
          </cell>
          <cell r="C1145" t="str">
            <v>강재운반및손료</v>
          </cell>
          <cell r="D1145" t="str">
            <v>PS</v>
          </cell>
          <cell r="E1145">
            <v>1</v>
          </cell>
        </row>
        <row r="1147">
          <cell r="B1147" t="str">
            <v>기존도로유지보수</v>
          </cell>
          <cell r="C1147" t="str">
            <v>(T=5 CM)</v>
          </cell>
          <cell r="D1147" t="str">
            <v>PS</v>
          </cell>
          <cell r="E1147">
            <v>1</v>
          </cell>
        </row>
        <row r="1148">
          <cell r="B1148" t="str">
            <v>기존교량유지보수비</v>
          </cell>
          <cell r="D1148" t="str">
            <v>회</v>
          </cell>
          <cell r="E1148">
            <v>5</v>
          </cell>
        </row>
        <row r="1150">
          <cell r="B1150" t="str">
            <v>건설폐기물처리비</v>
          </cell>
          <cell r="C1150" t="str">
            <v>폐콘크리트</v>
          </cell>
          <cell r="D1150" t="str">
            <v>TON</v>
          </cell>
          <cell r="E1150">
            <v>1542</v>
          </cell>
        </row>
        <row r="1151">
          <cell r="B1151" t="str">
            <v>건설폐기물처리</v>
          </cell>
          <cell r="C1151" t="str">
            <v>혼합물</v>
          </cell>
          <cell r="D1151" t="str">
            <v>M3</v>
          </cell>
          <cell r="E1151">
            <v>811</v>
          </cell>
        </row>
        <row r="1152">
          <cell r="B1152" t="str">
            <v>건설폐기물처리</v>
          </cell>
          <cell r="C1152" t="str">
            <v>아스콘</v>
          </cell>
          <cell r="D1152" t="str">
            <v>TON</v>
          </cell>
          <cell r="E1152">
            <v>790</v>
          </cell>
        </row>
        <row r="1154">
          <cell r="B1154" t="str">
            <v>시공측량비.</v>
          </cell>
          <cell r="D1154" t="str">
            <v>PS</v>
          </cell>
          <cell r="E1154">
            <v>1</v>
          </cell>
        </row>
        <row r="1155">
          <cell r="B1155" t="str">
            <v>도로대장</v>
          </cell>
          <cell r="D1155" t="str">
            <v>KM</v>
          </cell>
          <cell r="E1155">
            <v>5.44</v>
          </cell>
        </row>
        <row r="1156">
          <cell r="B1156" t="str">
            <v>도로경계표주</v>
          </cell>
          <cell r="C1156" t="str">
            <v>(10*10*75CM)</v>
          </cell>
          <cell r="D1156" t="str">
            <v>EA</v>
          </cell>
          <cell r="E1156">
            <v>174</v>
          </cell>
        </row>
        <row r="1157">
          <cell r="B1157" t="str">
            <v>준공표지석</v>
          </cell>
          <cell r="C1157" t="str">
            <v>(화강석)</v>
          </cell>
          <cell r="D1157" t="str">
            <v>EA</v>
          </cell>
          <cell r="E1157">
            <v>2</v>
          </cell>
        </row>
        <row r="1158">
          <cell r="B1158" t="str">
            <v>수목 이식</v>
          </cell>
          <cell r="C1158" t="str">
            <v>(흉고직경 10CM-20CM)</v>
          </cell>
          <cell r="D1158" t="str">
            <v>주</v>
          </cell>
          <cell r="E1158">
            <v>201</v>
          </cell>
        </row>
        <row r="1160">
          <cell r="B1160" t="str">
            <v>가설사무실</v>
          </cell>
          <cell r="C1160" t="str">
            <v>(조립식)</v>
          </cell>
          <cell r="D1160" t="str">
            <v>M2</v>
          </cell>
          <cell r="E1160">
            <v>580</v>
          </cell>
        </row>
        <row r="1161">
          <cell r="B1161" t="str">
            <v>가설창고</v>
          </cell>
          <cell r="C1161" t="str">
            <v>(조립식)</v>
          </cell>
          <cell r="D1161" t="str">
            <v>M2</v>
          </cell>
          <cell r="E1161">
            <v>120</v>
          </cell>
        </row>
        <row r="1162">
          <cell r="B1162" t="str">
            <v>가설작업소</v>
          </cell>
          <cell r="C1162" t="str">
            <v>(조립식)</v>
          </cell>
          <cell r="D1162" t="str">
            <v>M2</v>
          </cell>
          <cell r="E1162">
            <v>240</v>
          </cell>
        </row>
        <row r="1163">
          <cell r="B1163" t="str">
            <v>가설바닥콘크리트</v>
          </cell>
          <cell r="D1163" t="str">
            <v>M2</v>
          </cell>
          <cell r="E1163">
            <v>940</v>
          </cell>
        </row>
        <row r="1164">
          <cell r="B1164" t="str">
            <v>가설건물부지</v>
          </cell>
          <cell r="D1164" t="str">
            <v>M2</v>
          </cell>
          <cell r="E1164">
            <v>940</v>
          </cell>
        </row>
        <row r="1165">
          <cell r="B1165" t="str">
            <v>가설건물 잡공사</v>
          </cell>
          <cell r="D1165" t="str">
            <v>PS</v>
          </cell>
          <cell r="E1165">
            <v>1</v>
          </cell>
        </row>
        <row r="1168">
          <cell r="B1168" t="str">
            <v>시험비</v>
          </cell>
          <cell r="C1168" t="str">
            <v>(선정시험)</v>
          </cell>
          <cell r="D1168" t="str">
            <v>PS</v>
          </cell>
          <cell r="E1168">
            <v>1</v>
          </cell>
        </row>
        <row r="1169">
          <cell r="B1169" t="str">
            <v>시험비</v>
          </cell>
          <cell r="C1169" t="str">
            <v>(관리시험)</v>
          </cell>
          <cell r="D1169" t="str">
            <v>PS</v>
          </cell>
          <cell r="E1169">
            <v>1</v>
          </cell>
        </row>
        <row r="1170">
          <cell r="B1170" t="str">
            <v>품질관리차량비</v>
          </cell>
          <cell r="D1170" t="str">
            <v>개월</v>
          </cell>
          <cell r="E1170">
            <v>48</v>
          </cell>
        </row>
        <row r="1173">
          <cell r="B1173" t="str">
            <v>중기운반비</v>
          </cell>
          <cell r="C1173" t="str">
            <v>(트레일러20TON)</v>
          </cell>
          <cell r="D1173" t="str">
            <v>회</v>
          </cell>
          <cell r="E1173">
            <v>18</v>
          </cell>
        </row>
        <row r="1174">
          <cell r="B1174" t="str">
            <v>중기운반비</v>
          </cell>
          <cell r="C1174" t="str">
            <v>(트레일러30TON)</v>
          </cell>
          <cell r="D1174" t="str">
            <v>회</v>
          </cell>
          <cell r="E1174">
            <v>8</v>
          </cell>
        </row>
        <row r="1175">
          <cell r="B1175" t="str">
            <v>중기운반비</v>
          </cell>
          <cell r="C1175" t="str">
            <v>(카고운반10.5TON)</v>
          </cell>
          <cell r="D1175" t="str">
            <v>회</v>
          </cell>
          <cell r="E1175">
            <v>20</v>
          </cell>
        </row>
        <row r="1176">
          <cell r="B1176" t="str">
            <v>중기운반비</v>
          </cell>
          <cell r="C1176" t="str">
            <v>(자주식운반)</v>
          </cell>
          <cell r="D1176" t="str">
            <v>대</v>
          </cell>
          <cell r="E1176">
            <v>12</v>
          </cell>
        </row>
        <row r="1179">
          <cell r="B1179" t="str">
            <v>철근운반</v>
          </cell>
          <cell r="D1179" t="str">
            <v>TON</v>
          </cell>
          <cell r="E1179">
            <v>275</v>
          </cell>
        </row>
        <row r="1183">
          <cell r="B1183" t="str">
            <v>레미콘</v>
          </cell>
          <cell r="C1183" t="str">
            <v>25-210- 8</v>
          </cell>
          <cell r="D1183" t="str">
            <v>M3</v>
          </cell>
          <cell r="E1183">
            <v>2977</v>
          </cell>
        </row>
        <row r="1184">
          <cell r="B1184" t="str">
            <v>레미콘</v>
          </cell>
          <cell r="C1184" t="str">
            <v>40-180- 8</v>
          </cell>
          <cell r="D1184" t="str">
            <v>M3</v>
          </cell>
          <cell r="E1184">
            <v>434</v>
          </cell>
        </row>
        <row r="1187">
          <cell r="B1187" t="str">
            <v>철  근</v>
          </cell>
          <cell r="C1187" t="str">
            <v>D 13 M/M</v>
          </cell>
          <cell r="D1187" t="str">
            <v>TON</v>
          </cell>
          <cell r="E1187">
            <v>91.197999999999993</v>
          </cell>
        </row>
        <row r="1188">
          <cell r="B1188" t="str">
            <v>철  근</v>
          </cell>
          <cell r="C1188" t="str">
            <v>D 16 M/M 이상</v>
          </cell>
          <cell r="D1188" t="str">
            <v>TON</v>
          </cell>
          <cell r="E1188">
            <v>183.499</v>
          </cell>
        </row>
        <row r="1190">
          <cell r="B1190" t="str">
            <v>고  철</v>
          </cell>
          <cell r="D1190" t="str">
            <v>TON</v>
          </cell>
          <cell r="E1190">
            <v>8.24</v>
          </cell>
        </row>
        <row r="1194">
          <cell r="B1194" t="str">
            <v>간접 노무비</v>
          </cell>
          <cell r="D1194" t="str">
            <v>식</v>
          </cell>
          <cell r="E1194">
            <v>1</v>
          </cell>
        </row>
        <row r="1195">
          <cell r="B1195" t="str">
            <v>산재 보험료</v>
          </cell>
          <cell r="D1195" t="str">
            <v>식</v>
          </cell>
          <cell r="E1195">
            <v>1</v>
          </cell>
        </row>
        <row r="1196">
          <cell r="B1196" t="str">
            <v>고용 보험료</v>
          </cell>
          <cell r="D1196" t="str">
            <v>식</v>
          </cell>
          <cell r="E1196">
            <v>1</v>
          </cell>
        </row>
        <row r="1197">
          <cell r="B1197" t="str">
            <v>안전 관리비</v>
          </cell>
          <cell r="D1197" t="str">
            <v>식</v>
          </cell>
          <cell r="E1197">
            <v>1</v>
          </cell>
        </row>
        <row r="1198">
          <cell r="B1198" t="str">
            <v>기타   경비</v>
          </cell>
          <cell r="D1198" t="str">
            <v>식</v>
          </cell>
          <cell r="E1198">
            <v>1</v>
          </cell>
        </row>
        <row r="1199">
          <cell r="B1199" t="str">
            <v>퇴직 부금비</v>
          </cell>
          <cell r="D1199" t="str">
            <v>식</v>
          </cell>
          <cell r="E1199">
            <v>1</v>
          </cell>
        </row>
        <row r="1200">
          <cell r="B1200" t="str">
            <v>정기안전점검비</v>
          </cell>
          <cell r="D1200" t="str">
            <v>식</v>
          </cell>
          <cell r="E1200">
            <v>1</v>
          </cell>
        </row>
        <row r="1201">
          <cell r="B1201" t="str">
            <v>사후환경영향평가비</v>
          </cell>
          <cell r="D1201" t="str">
            <v>식</v>
          </cell>
          <cell r="E1201">
            <v>1</v>
          </cell>
        </row>
        <row r="1202">
          <cell r="B1202" t="str">
            <v>일반 관리비</v>
          </cell>
          <cell r="D1202" t="str">
            <v>식</v>
          </cell>
          <cell r="E1202">
            <v>1</v>
          </cell>
        </row>
        <row r="1203">
          <cell r="B1203" t="str">
            <v>이       윤</v>
          </cell>
          <cell r="D1203" t="str">
            <v>식</v>
          </cell>
          <cell r="E1203">
            <v>1</v>
          </cell>
        </row>
        <row r="1204">
          <cell r="B1204" t="str">
            <v>부가 가치세</v>
          </cell>
          <cell r="D1204" t="str">
            <v>식</v>
          </cell>
          <cell r="E1204">
            <v>1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노임단가"/>
    </sheetNames>
    <sheetDataSet>
      <sheetData sheetId="0"/>
      <sheetData sheetId="1" refreshError="1"/>
      <sheetData sheetId="2">
        <row r="2525">
          <cell r="G2525">
            <v>96846</v>
          </cell>
        </row>
        <row r="2529">
          <cell r="G2529">
            <v>16167</v>
          </cell>
        </row>
        <row r="2533">
          <cell r="G2533">
            <v>17964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흄관철거"/>
      <sheetName val="포장깨기"/>
      <sheetName val="교량철거"/>
      <sheetName val="Sheet2"/>
      <sheetName val="Sheet3"/>
    </sheetNames>
    <sheetDataSet>
      <sheetData sheetId="0">
        <row r="2">
          <cell r="B2" t="str">
            <v>철 거 수 량 집 계 표</v>
          </cell>
        </row>
        <row r="4">
          <cell r="B4" t="str">
            <v>공                   종</v>
          </cell>
          <cell r="N4" t="str">
            <v>단   위</v>
          </cell>
          <cell r="Q4" t="str">
            <v>포장 깨기</v>
          </cell>
          <cell r="V4" t="str">
            <v>기존교대</v>
          </cell>
          <cell r="AA4" t="str">
            <v>흄관철거</v>
          </cell>
          <cell r="AK4" t="str">
            <v xml:space="preserve"> </v>
          </cell>
          <cell r="AP4" t="str">
            <v>계</v>
          </cell>
        </row>
        <row r="5">
          <cell r="B5" t="str">
            <v>철근콘크리트깨기</v>
          </cell>
          <cell r="I5" t="str">
            <v>T=30cm 이상</v>
          </cell>
          <cell r="N5" t="str">
            <v>㎥</v>
          </cell>
          <cell r="V5">
            <v>95.55</v>
          </cell>
          <cell r="AA5" t="str">
            <v xml:space="preserve"> </v>
          </cell>
          <cell r="AP5">
            <v>95.55</v>
          </cell>
        </row>
        <row r="6">
          <cell r="I6" t="str">
            <v>T=30cm 미만</v>
          </cell>
          <cell r="N6" t="str">
            <v>㎥</v>
          </cell>
          <cell r="AA6">
            <v>16.739999999999998</v>
          </cell>
          <cell r="AP6">
            <v>16.739999999999998</v>
          </cell>
        </row>
        <row r="7">
          <cell r="B7" t="str">
            <v>무근콘크리트깨기</v>
          </cell>
          <cell r="I7" t="str">
            <v>T=30cm 미만</v>
          </cell>
          <cell r="N7" t="str">
            <v>㎥</v>
          </cell>
          <cell r="Q7" t="str">
            <v xml:space="preserve"> </v>
          </cell>
          <cell r="V7">
            <v>4.4000000000000004</v>
          </cell>
          <cell r="AP7">
            <v>4.4000000000000004</v>
          </cell>
        </row>
        <row r="8">
          <cell r="B8" t="str">
            <v>아스팔트 포장</v>
          </cell>
          <cell r="I8" t="str">
            <v>절  단</v>
          </cell>
          <cell r="N8" t="str">
            <v>㎥</v>
          </cell>
          <cell r="Q8">
            <v>17.399999999999999</v>
          </cell>
          <cell r="AK8" t="str">
            <v xml:space="preserve"> </v>
          </cell>
          <cell r="AP8">
            <v>17.399999999999999</v>
          </cell>
        </row>
        <row r="9">
          <cell r="I9" t="str">
            <v>깨  기</v>
          </cell>
          <cell r="N9" t="str">
            <v>m</v>
          </cell>
          <cell r="Q9">
            <v>2.67</v>
          </cell>
          <cell r="AK9" t="str">
            <v xml:space="preserve"> </v>
          </cell>
          <cell r="AP9">
            <v>2.67</v>
          </cell>
        </row>
        <row r="10">
          <cell r="B10" t="str">
            <v>콘크리트 포장</v>
          </cell>
          <cell r="I10" t="str">
            <v>절  단</v>
          </cell>
          <cell r="N10" t="str">
            <v>m</v>
          </cell>
          <cell r="Q10">
            <v>8.4</v>
          </cell>
          <cell r="AP10">
            <v>8.4</v>
          </cell>
        </row>
        <row r="11">
          <cell r="I11" t="str">
            <v>깨  기</v>
          </cell>
          <cell r="Q11">
            <v>92.75</v>
          </cell>
          <cell r="AP11">
            <v>92.75</v>
          </cell>
        </row>
        <row r="14">
          <cell r="B14" t="str">
            <v>ㆍ폐기물 운반</v>
          </cell>
          <cell r="H14" t="str">
            <v>:</v>
          </cell>
          <cell r="I14">
            <v>95.55</v>
          </cell>
          <cell r="M14" t="str">
            <v>+</v>
          </cell>
          <cell r="N14">
            <v>16.739999999999998</v>
          </cell>
          <cell r="R14" t="str">
            <v>+</v>
          </cell>
          <cell r="S14">
            <v>4.4000000000000004</v>
          </cell>
          <cell r="W14" t="str">
            <v>+</v>
          </cell>
          <cell r="X14">
            <v>2.67</v>
          </cell>
          <cell r="AB14" t="str">
            <v>+</v>
          </cell>
          <cell r="AC14">
            <v>92.75</v>
          </cell>
          <cell r="AG14" t="str">
            <v>＝</v>
          </cell>
          <cell r="AH14">
            <v>212.11</v>
          </cell>
          <cell r="AL14" t="str">
            <v>㎥</v>
          </cell>
        </row>
        <row r="15">
          <cell r="B15" t="str">
            <v>ㆍ폐기물 처리</v>
          </cell>
        </row>
        <row r="16">
          <cell r="B16" t="str">
            <v xml:space="preserve"> ─철근 콘크리트</v>
          </cell>
          <cell r="J16" t="str">
            <v>:</v>
          </cell>
          <cell r="L16">
            <v>112.28999999999999</v>
          </cell>
          <cell r="P16" t="str">
            <v>×</v>
          </cell>
          <cell r="Q16">
            <v>2.4</v>
          </cell>
          <cell r="X16" t="str">
            <v>＝</v>
          </cell>
          <cell r="Y16">
            <v>269.49599999999998</v>
          </cell>
          <cell r="AC16" t="str">
            <v>ton</v>
          </cell>
        </row>
        <row r="17">
          <cell r="B17" t="str">
            <v xml:space="preserve"> ─무근 콘크리트</v>
          </cell>
          <cell r="J17" t="str">
            <v>:</v>
          </cell>
          <cell r="L17">
            <v>97.15</v>
          </cell>
          <cell r="P17" t="str">
            <v>×</v>
          </cell>
          <cell r="Q17">
            <v>2.2999999999999998</v>
          </cell>
          <cell r="X17" t="str">
            <v>＝</v>
          </cell>
          <cell r="Y17">
            <v>223.44499999999999</v>
          </cell>
          <cell r="AC17" t="str">
            <v>ton</v>
          </cell>
        </row>
        <row r="18">
          <cell r="B18" t="str">
            <v xml:space="preserve"> ─아 스 팔 트</v>
          </cell>
          <cell r="J18" t="str">
            <v>:</v>
          </cell>
          <cell r="L18">
            <v>2.67</v>
          </cell>
          <cell r="P18" t="str">
            <v>×</v>
          </cell>
          <cell r="Q18">
            <v>2.2999999999999998</v>
          </cell>
          <cell r="X18" t="str">
            <v>＝</v>
          </cell>
          <cell r="Y18">
            <v>6.1409999999999991</v>
          </cell>
          <cell r="AC18" t="str">
            <v>ton</v>
          </cell>
        </row>
        <row r="19">
          <cell r="J19" t="str">
            <v>계</v>
          </cell>
          <cell r="K19" t="str">
            <v>=</v>
          </cell>
          <cell r="L19">
            <v>212.10999999999999</v>
          </cell>
          <cell r="W19" t="str">
            <v>계</v>
          </cell>
          <cell r="X19" t="str">
            <v>＝</v>
          </cell>
          <cell r="Y19">
            <v>499.08199999999999</v>
          </cell>
          <cell r="AC19" t="str">
            <v>ton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장비부표총괄표"/>
      <sheetName val="일반부표총괄"/>
      <sheetName val="별 표"/>
      <sheetName val="별표총괄"/>
      <sheetName val="품셈TABLE"/>
      <sheetName val="품 셈"/>
      <sheetName val="부표"/>
      <sheetName val="Sheet2"/>
      <sheetName val="부표 TABLE"/>
      <sheetName val="Sheet3"/>
      <sheetName val="Sheet4"/>
      <sheetName val="Sheet5"/>
      <sheetName val="Sheet6"/>
      <sheetName val="중기사용료산출근거"/>
    </sheetNames>
    <sheetDataSet>
      <sheetData sheetId="0"/>
      <sheetData sheetId="1"/>
      <sheetData sheetId="2"/>
      <sheetData sheetId="3"/>
      <sheetData sheetId="4">
        <row r="2">
          <cell r="C2" t="str">
            <v>철골공</v>
          </cell>
          <cell r="D2">
            <v>58845</v>
          </cell>
        </row>
        <row r="3">
          <cell r="C3" t="str">
            <v>콘크리트공</v>
          </cell>
          <cell r="D3">
            <v>57135</v>
          </cell>
        </row>
        <row r="4">
          <cell r="C4" t="str">
            <v>용 접 공</v>
          </cell>
          <cell r="D4">
            <v>52064</v>
          </cell>
        </row>
        <row r="5">
          <cell r="C5" t="str">
            <v>보통인부</v>
          </cell>
          <cell r="D5">
            <v>29933</v>
          </cell>
        </row>
        <row r="6">
          <cell r="C6" t="str">
            <v>특별인부</v>
          </cell>
          <cell r="D6">
            <v>43490</v>
          </cell>
        </row>
        <row r="7">
          <cell r="C7" t="str">
            <v>형틀목공</v>
          </cell>
          <cell r="D7">
            <v>61835</v>
          </cell>
        </row>
        <row r="8">
          <cell r="C8" t="str">
            <v>철근공</v>
          </cell>
          <cell r="D8">
            <v>61510</v>
          </cell>
        </row>
        <row r="9">
          <cell r="C9" t="str">
            <v>철    공</v>
          </cell>
          <cell r="D9">
            <v>58947</v>
          </cell>
        </row>
        <row r="10">
          <cell r="C10" t="str">
            <v>강판구멍뚫기</v>
          </cell>
          <cell r="D10">
            <v>85339.7</v>
          </cell>
        </row>
        <row r="11">
          <cell r="C11" t="str">
            <v>조   수</v>
          </cell>
          <cell r="D11">
            <v>29933</v>
          </cell>
        </row>
        <row r="12">
          <cell r="C12" t="str">
            <v>풀기</v>
          </cell>
          <cell r="D12">
            <v>609</v>
          </cell>
        </row>
        <row r="13">
          <cell r="C13" t="str">
            <v>보 링 공</v>
          </cell>
          <cell r="D13">
            <v>44584</v>
          </cell>
        </row>
        <row r="14">
          <cell r="C14" t="str">
            <v>비  트</v>
          </cell>
          <cell r="D14">
            <v>627000</v>
          </cell>
        </row>
        <row r="15">
          <cell r="C15" t="str">
            <v>TRACK CRANE</v>
          </cell>
          <cell r="D15">
            <v>2817</v>
          </cell>
        </row>
        <row r="16">
          <cell r="C16" t="str">
            <v>TRACK CRANE(인)</v>
          </cell>
          <cell r="D16">
            <v>15742</v>
          </cell>
        </row>
        <row r="17">
          <cell r="C17" t="str">
            <v>TRACK CRANE(경비)</v>
          </cell>
          <cell r="D17">
            <v>17824</v>
          </cell>
        </row>
        <row r="18">
          <cell r="C18" t="str">
            <v>VIBRO HAMMER</v>
          </cell>
          <cell r="D18">
            <v>11458</v>
          </cell>
        </row>
        <row r="19">
          <cell r="C19" t="str">
            <v>TRUCK CRANE</v>
          </cell>
          <cell r="D19">
            <v>2114</v>
          </cell>
        </row>
        <row r="20">
          <cell r="C20" t="str">
            <v>TRUCK CRANE(인)</v>
          </cell>
          <cell r="D20">
            <v>15742</v>
          </cell>
        </row>
        <row r="21">
          <cell r="C21" t="str">
            <v>TRUCK CRANE(경)</v>
          </cell>
          <cell r="D21">
            <v>22450</v>
          </cell>
        </row>
        <row r="22">
          <cell r="C22" t="str">
            <v>수작업반장</v>
          </cell>
          <cell r="D22">
            <v>57103</v>
          </cell>
        </row>
        <row r="23">
          <cell r="C23" t="str">
            <v>비 계 공</v>
          </cell>
          <cell r="D23">
            <v>65265</v>
          </cell>
        </row>
        <row r="24">
          <cell r="C24" t="str">
            <v>대 장 공</v>
          </cell>
          <cell r="D24">
            <v>47273</v>
          </cell>
        </row>
        <row r="25">
          <cell r="C25" t="str">
            <v>판 재(100×150×1,700m/m)</v>
          </cell>
          <cell r="D25">
            <v>152694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  <cell r="D33">
            <v>51132</v>
          </cell>
        </row>
        <row r="34">
          <cell r="C34" t="str">
            <v>전    공</v>
          </cell>
          <cell r="D34">
            <v>54702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  <cell r="D37">
            <v>41444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장비부표총괄표"/>
      <sheetName val="일반부표총괄"/>
      <sheetName val="별 표"/>
      <sheetName val="별표총괄"/>
      <sheetName val="품셈TABLE"/>
      <sheetName val="품 셈"/>
      <sheetName val="부표"/>
      <sheetName val="Sheet2"/>
      <sheetName val="부표 TABLE"/>
      <sheetName val="Sheet3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>
        <row r="2">
          <cell r="C2" t="str">
            <v>철골공</v>
          </cell>
        </row>
        <row r="3">
          <cell r="C3" t="str">
            <v>콘크리트공</v>
          </cell>
        </row>
        <row r="4">
          <cell r="C4" t="str">
            <v>용 접 공</v>
          </cell>
        </row>
        <row r="5">
          <cell r="C5" t="str">
            <v>보통인부</v>
          </cell>
        </row>
        <row r="6">
          <cell r="C6" t="str">
            <v>특별인부</v>
          </cell>
        </row>
        <row r="7">
          <cell r="C7" t="str">
            <v>형틀목공</v>
          </cell>
        </row>
        <row r="8">
          <cell r="C8" t="str">
            <v>철근공</v>
          </cell>
        </row>
        <row r="9">
          <cell r="C9" t="str">
            <v>철    공</v>
          </cell>
        </row>
        <row r="10">
          <cell r="C10" t="str">
            <v>강판구멍뚫기</v>
          </cell>
        </row>
        <row r="11">
          <cell r="C11" t="str">
            <v>조   수</v>
          </cell>
        </row>
        <row r="12">
          <cell r="C12" t="str">
            <v>풀기</v>
          </cell>
        </row>
        <row r="13">
          <cell r="C13" t="str">
            <v>보 링 공</v>
          </cell>
        </row>
        <row r="14">
          <cell r="C14" t="str">
            <v>비  트</v>
          </cell>
        </row>
        <row r="15">
          <cell r="C15" t="str">
            <v>TRACK CRANE</v>
          </cell>
        </row>
        <row r="16">
          <cell r="C16" t="str">
            <v>TRACK CRANE(인)</v>
          </cell>
        </row>
        <row r="17">
          <cell r="C17" t="str">
            <v>TRACK CRANE(경비)</v>
          </cell>
        </row>
        <row r="18">
          <cell r="C18" t="str">
            <v>VIBRO HAMMER</v>
          </cell>
        </row>
        <row r="19">
          <cell r="C19" t="str">
            <v>TRUCK CRANE</v>
          </cell>
        </row>
        <row r="20">
          <cell r="C20" t="str">
            <v>TRUCK CRANE(인)</v>
          </cell>
        </row>
        <row r="21">
          <cell r="C21" t="str">
            <v>TRUCK CRANE(경)</v>
          </cell>
        </row>
        <row r="22">
          <cell r="C22" t="str">
            <v>수작업반장</v>
          </cell>
        </row>
        <row r="23">
          <cell r="C23" t="str">
            <v>비 계 공</v>
          </cell>
        </row>
        <row r="24">
          <cell r="C24" t="str">
            <v>대 장 공</v>
          </cell>
        </row>
        <row r="25">
          <cell r="C25" t="str">
            <v>판 재(100×150×1,700m/m)</v>
          </cell>
        </row>
        <row r="26">
          <cell r="C26" t="str">
            <v>철    판</v>
          </cell>
        </row>
        <row r="27">
          <cell r="C27" t="str">
            <v>강판절단(수동)</v>
          </cell>
        </row>
        <row r="28">
          <cell r="C28" t="str">
            <v>용접(FILLET)</v>
          </cell>
        </row>
        <row r="29">
          <cell r="C29" t="str">
            <v>더블롯드</v>
          </cell>
        </row>
        <row r="30">
          <cell r="C30" t="str">
            <v>특수첨단장치</v>
          </cell>
        </row>
        <row r="31">
          <cell r="C31" t="str">
            <v>크라운비트</v>
          </cell>
        </row>
        <row r="32">
          <cell r="C32" t="str">
            <v>중급기술자</v>
          </cell>
        </row>
        <row r="33">
          <cell r="C33" t="str">
            <v>기 계 공</v>
          </cell>
        </row>
        <row r="34">
          <cell r="C34" t="str">
            <v>전    공</v>
          </cell>
        </row>
        <row r="35">
          <cell r="C35" t="str">
            <v>배 관 공</v>
          </cell>
        </row>
        <row r="36">
          <cell r="C36" t="str">
            <v>중급기능사</v>
          </cell>
        </row>
        <row r="37">
          <cell r="C37" t="str">
            <v>중기운전사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77"/>
      <sheetName val="#REF"/>
      <sheetName val="6PILE  (돌출)"/>
      <sheetName val="TYPE-A"/>
      <sheetName val="마산방향"/>
      <sheetName val="진주방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각종마크"/>
      <sheetName val="감독정보"/>
      <sheetName val="감독기관정보"/>
      <sheetName val="사원정보"/>
      <sheetName val="회사정보"/>
      <sheetName val="기본내용입력"/>
      <sheetName val="시공계획서"/>
      <sheetName val="목차"/>
      <sheetName val="공사개요"/>
      <sheetName val="위치도"/>
      <sheetName val="현장조직도"/>
      <sheetName val="안전관리조직도"/>
      <sheetName val="튜브제작순서"/>
      <sheetName val="시공순서"/>
      <sheetName val="예정공정표"/>
      <sheetName val="인력,장비,자재투입계획서"/>
      <sheetName val="공정관리계획서"/>
      <sheetName val="품질관리계획서"/>
      <sheetName val="안전관리계획서"/>
      <sheetName val="수방대책계획서"/>
      <sheetName val="환경관리계획서"/>
      <sheetName val="낙찰표"/>
    </sheetNames>
    <sheetDataSet>
      <sheetData sheetId="0"/>
      <sheetData sheetId="1"/>
      <sheetData sheetId="2"/>
      <sheetData sheetId="3"/>
      <sheetData sheetId="4">
        <row r="2">
          <cell r="A2" t="str">
            <v>㈜제일토목</v>
          </cell>
        </row>
        <row r="3">
          <cell r="A3" t="str">
            <v>세종실업㈜</v>
          </cell>
        </row>
        <row r="4">
          <cell r="A4" t="str">
            <v>㈜고광건영</v>
          </cell>
        </row>
        <row r="5">
          <cell r="A5" t="str">
            <v>㈜인덕공영</v>
          </cell>
        </row>
        <row r="6">
          <cell r="A6" t="str">
            <v>현대본드건설</v>
          </cell>
        </row>
        <row r="7">
          <cell r="A7" t="str">
            <v>㈜주원건설</v>
          </cell>
        </row>
        <row r="8">
          <cell r="A8" t="str">
            <v>평산건설㈜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포장산출"/>
      <sheetName val="m당집계표토목"/>
      <sheetName val="m당집계표관공"/>
      <sheetName val="m당비교표"/>
      <sheetName val="터파기단가표"/>
      <sheetName val="이름표1"/>
      <sheetName val="이름표2"/>
    </sheetNames>
    <sheetDataSet>
      <sheetData sheetId="0">
        <row r="32">
          <cell r="U32">
            <v>1143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종별집계표"/>
      <sheetName val="공종별내역서"/>
      <sheetName val="일위대가목록"/>
      <sheetName val="일위대가"/>
      <sheetName val="중기단가목록"/>
      <sheetName val="중기단가산출서"/>
      <sheetName val="단가대비표"/>
      <sheetName val="원가계산서"/>
      <sheetName val=" 공사설정 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서"/>
      <sheetName val="공종별집계표"/>
      <sheetName val="공종별내역서"/>
      <sheetName val="일위대가목록"/>
      <sheetName val="일위대가"/>
      <sheetName val="중기단가목록"/>
      <sheetName val="단가산출"/>
      <sheetName val="단가대비표"/>
      <sheetName val=" 공사설정 "/>
      <sheetName val="Sheet1"/>
    </sheetNames>
    <sheetDataSet>
      <sheetData sheetId="0"/>
      <sheetData sheetId="1"/>
      <sheetData sheetId="2"/>
      <sheetData sheetId="3">
        <row r="33">
          <cell r="E33">
            <v>0</v>
          </cell>
          <cell r="G33">
            <v>10073</v>
          </cell>
        </row>
        <row r="34">
          <cell r="E34">
            <v>18638</v>
          </cell>
          <cell r="F34">
            <v>44965</v>
          </cell>
          <cell r="G34">
            <v>21780</v>
          </cell>
        </row>
        <row r="36">
          <cell r="F36">
            <v>0</v>
          </cell>
          <cell r="G36">
            <v>8259</v>
          </cell>
        </row>
        <row r="37">
          <cell r="E37">
            <v>16388</v>
          </cell>
          <cell r="F37">
            <v>44965</v>
          </cell>
          <cell r="G37">
            <v>20718</v>
          </cell>
        </row>
        <row r="38">
          <cell r="E38">
            <v>5270</v>
          </cell>
          <cell r="F38">
            <v>37187</v>
          </cell>
          <cell r="G38">
            <v>5887</v>
          </cell>
        </row>
        <row r="39">
          <cell r="E39">
            <v>31331</v>
          </cell>
          <cell r="F39">
            <v>44965</v>
          </cell>
          <cell r="G39">
            <v>26368</v>
          </cell>
        </row>
        <row r="40">
          <cell r="E40">
            <v>29656</v>
          </cell>
          <cell r="F40">
            <v>44965</v>
          </cell>
          <cell r="G40">
            <v>41412</v>
          </cell>
        </row>
        <row r="41">
          <cell r="E41">
            <v>24654</v>
          </cell>
          <cell r="F41">
            <v>44965</v>
          </cell>
          <cell r="G41">
            <v>24304</v>
          </cell>
        </row>
        <row r="42">
          <cell r="E42">
            <v>12959</v>
          </cell>
          <cell r="F42">
            <v>44965</v>
          </cell>
          <cell r="G42">
            <v>16629</v>
          </cell>
        </row>
        <row r="43">
          <cell r="E43">
            <v>15922</v>
          </cell>
          <cell r="F43">
            <v>37187</v>
          </cell>
          <cell r="G43">
            <v>8908</v>
          </cell>
        </row>
        <row r="45">
          <cell r="E45">
            <v>36349</v>
          </cell>
          <cell r="F45">
            <v>44965</v>
          </cell>
          <cell r="G45">
            <v>25623</v>
          </cell>
        </row>
        <row r="46">
          <cell r="E46">
            <v>0</v>
          </cell>
          <cell r="F46">
            <v>0</v>
          </cell>
          <cell r="G46">
            <v>427</v>
          </cell>
        </row>
        <row r="47">
          <cell r="E47">
            <v>38193</v>
          </cell>
          <cell r="F47">
            <v>44965</v>
          </cell>
          <cell r="G47">
            <v>29544</v>
          </cell>
        </row>
        <row r="60">
          <cell r="E60">
            <v>22086</v>
          </cell>
          <cell r="F60">
            <v>37187</v>
          </cell>
          <cell r="G60">
            <v>17085</v>
          </cell>
        </row>
        <row r="61">
          <cell r="E61">
            <v>27051</v>
          </cell>
          <cell r="F61">
            <v>44965</v>
          </cell>
          <cell r="G61">
            <v>25990</v>
          </cell>
        </row>
        <row r="62">
          <cell r="E62">
            <v>58103</v>
          </cell>
          <cell r="F62">
            <v>44965</v>
          </cell>
          <cell r="G62">
            <v>153795</v>
          </cell>
        </row>
        <row r="65">
          <cell r="E65">
            <v>9087</v>
          </cell>
          <cell r="F65">
            <v>37187</v>
          </cell>
          <cell r="G65">
            <v>6873</v>
          </cell>
        </row>
        <row r="66">
          <cell r="E66">
            <v>10133</v>
          </cell>
          <cell r="F66">
            <v>29192</v>
          </cell>
          <cell r="G66">
            <v>3331</v>
          </cell>
        </row>
      </sheetData>
      <sheetData sheetId="4"/>
      <sheetData sheetId="5"/>
      <sheetData sheetId="6">
        <row r="4">
          <cell r="CY4" t="str">
            <v>7,607</v>
          </cell>
        </row>
      </sheetData>
      <sheetData sheetId="7">
        <row r="13">
          <cell r="V13">
            <v>223000</v>
          </cell>
        </row>
        <row r="40">
          <cell r="V40">
            <v>111240</v>
          </cell>
        </row>
        <row r="41">
          <cell r="V41">
            <v>1723.91</v>
          </cell>
        </row>
        <row r="126">
          <cell r="P126">
            <v>144481</v>
          </cell>
        </row>
        <row r="127">
          <cell r="P127">
            <v>181293</v>
          </cell>
        </row>
        <row r="135">
          <cell r="P135">
            <v>215034</v>
          </cell>
        </row>
      </sheetData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터널조도"/>
      <sheetName val="우각부보강"/>
      <sheetName val="노임"/>
      <sheetName val="외천교"/>
      <sheetName val="수안보-MBR1"/>
      <sheetName val="부하(성남)"/>
      <sheetName val="J直材4"/>
      <sheetName val="FOOTING단면력"/>
      <sheetName val="A-4"/>
      <sheetName val="중산교"/>
      <sheetName val="Sheet1"/>
      <sheetName val="설계"/>
      <sheetName val="2000년1차"/>
      <sheetName val="2000전체분"/>
      <sheetName val="일위대가(계측기설치)"/>
      <sheetName val="제수"/>
      <sheetName val="공기"/>
      <sheetName val="접속슬래브"/>
      <sheetName val="기본DATA"/>
      <sheetName val="#REF"/>
      <sheetName val="터파기및재료"/>
      <sheetName val="중사"/>
      <sheetName val="건축내역"/>
      <sheetName val="내역"/>
      <sheetName val="토목내역서"/>
      <sheetName val="입찰안"/>
      <sheetName val="1.설계조건"/>
      <sheetName val="검토"/>
      <sheetName val="설계조건"/>
      <sheetName val="실행철강하도"/>
      <sheetName val="설산1.나"/>
      <sheetName val="본사S"/>
      <sheetName val="DATE"/>
      <sheetName val="자재단가비교표"/>
      <sheetName val="교각1"/>
      <sheetName val="공사비집계"/>
      <sheetName val="암거날개벽재료집계"/>
      <sheetName val="노임단가"/>
      <sheetName val="Sheet2"/>
      <sheetName val="Sheet1 (2)"/>
      <sheetName val="상행-교대(A1-A2)"/>
      <sheetName val="GAEYO"/>
      <sheetName val="북방3터널"/>
      <sheetName val="MOTOR"/>
      <sheetName val="자재일람"/>
      <sheetName val="견적서"/>
      <sheetName val="8.PILE  (돌출)"/>
      <sheetName val="3련 BOX"/>
      <sheetName val="Sheet17"/>
      <sheetName val="INPUT"/>
      <sheetName val="기초계산(Pmax)"/>
      <sheetName val="5.모델링"/>
      <sheetName val="1SPAN"/>
      <sheetName val="부하계산서"/>
      <sheetName val="반중력식옹벽"/>
      <sheetName val="ETC"/>
      <sheetName val="대치판정"/>
      <sheetName val="일반공사"/>
      <sheetName val="접속도수량집계표"/>
      <sheetName val="준공정산"/>
      <sheetName val="약품공급2"/>
      <sheetName val="상수도토공집계표"/>
      <sheetName val="플랜트 설치"/>
      <sheetName val="방호벽"/>
      <sheetName val="1.설계기준"/>
      <sheetName val="산출근거"/>
      <sheetName val="단면치수"/>
      <sheetName val="입력"/>
      <sheetName val="용수량(생활용수)"/>
      <sheetName val="조도계산서 (도서)"/>
      <sheetName val="단가산출서"/>
      <sheetName val="직노"/>
      <sheetName val="원형1호맨홀토공수량"/>
      <sheetName val="대조표(0108)"/>
      <sheetName val="자재조사표"/>
      <sheetName val="품셈총괄표"/>
      <sheetName val="시중노임단가"/>
      <sheetName val="일위대가"/>
      <sheetName val="일위대가(1)"/>
      <sheetName val="코드표"/>
      <sheetName val="일위_파일"/>
      <sheetName val="빗물받이(910-510-410)"/>
      <sheetName val="수량산출"/>
      <sheetName val="단면설계"/>
      <sheetName val="안정검토"/>
      <sheetName val="교대(A1)"/>
      <sheetName val="을지"/>
      <sheetName val="보차도경계석"/>
      <sheetName val="ⴭⴭⴭⴭ"/>
      <sheetName val="PSCbeam설계"/>
      <sheetName val="CAT_5"/>
      <sheetName val="프랜트면허"/>
      <sheetName val="태안9)3-2)원내역"/>
      <sheetName val="평균터파기고(1-2,ASP)"/>
      <sheetName val="내역서"/>
      <sheetName val="편입토지조서"/>
      <sheetName val="MFAB"/>
      <sheetName val="MFRT"/>
      <sheetName val="MPKG"/>
      <sheetName val="MPRD"/>
      <sheetName val="Y-WORK"/>
      <sheetName val="인건비"/>
      <sheetName val="2.단면가정"/>
      <sheetName val="접도구역경계표주현황"/>
      <sheetName val="9GNG운반"/>
      <sheetName val="소야공정계획표"/>
      <sheetName val="96보완계획7.12"/>
      <sheetName val="부대내역"/>
      <sheetName val="구조물집계"/>
      <sheetName val="토공집계"/>
      <sheetName val="미드수량"/>
      <sheetName val="앉음벽 (2)"/>
      <sheetName val="교대A1"/>
      <sheetName val="일위대가표"/>
      <sheetName val="단가산출"/>
      <sheetName val="백암비스타내역"/>
      <sheetName val="BOX형 교대"/>
      <sheetName val="C"/>
      <sheetName val="지급자재"/>
      <sheetName val="4)유동표"/>
      <sheetName val="품셈(기초)"/>
      <sheetName val="BQ"/>
      <sheetName val="견적사양비교표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슬래브수량집계"/>
      <sheetName val="슬래브철근집계"/>
      <sheetName val="진주방향수량집계"/>
      <sheetName val="진주방향철근집계"/>
      <sheetName val="진주방향"/>
      <sheetName val="마산방향수량집계"/>
      <sheetName val="마산방향철근집계"/>
      <sheetName val="마산방향"/>
      <sheetName val="P.S.C.BEAM 자재산출조서"/>
      <sheetName val="일반도"/>
      <sheetName val="인곡교"/>
      <sheetName val="guard(mac)"/>
      <sheetName val="총집계표"/>
      <sheetName val="맨홀수량"/>
      <sheetName val="기초자료"/>
      <sheetName val="1.설계조건"/>
      <sheetName val="6PILE  (돌출)"/>
      <sheetName val="H-PILE수량집계"/>
      <sheetName val="ABUT수량-A1"/>
      <sheetName val="단위수량산출"/>
      <sheetName val="내역서"/>
      <sheetName val="제수"/>
      <sheetName val="DATE"/>
      <sheetName val="수량산출"/>
      <sheetName val="노임단가"/>
      <sheetName val="도장수량(하1)"/>
      <sheetName val="주형"/>
      <sheetName val="INPUT"/>
      <sheetName val="일위대가표"/>
      <sheetName val="8.PILE  (돌출)"/>
      <sheetName val="교각토공"/>
      <sheetName val="포장총괄집계표"/>
      <sheetName val="단가 및 재료비"/>
      <sheetName val="일위대가"/>
      <sheetName val="남평내역"/>
      <sheetName val="단가산출"/>
      <sheetName val="일위대가목록"/>
      <sheetName val="일반수량총괄집계"/>
    </sheetNames>
    <sheetDataSet>
      <sheetData sheetId="0"/>
      <sheetData sheetId="1"/>
      <sheetData sheetId="2"/>
      <sheetData sheetId="3"/>
      <sheetData sheetId="4" refreshError="1">
        <row r="348">
          <cell r="AS348">
            <v>715.44500000000005</v>
          </cell>
        </row>
      </sheetData>
      <sheetData sheetId="5"/>
      <sheetData sheetId="6"/>
      <sheetData sheetId="7" refreshError="1">
        <row r="433">
          <cell r="AS433">
            <v>39.914000000000001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2"/>
      <sheetName val="구조물철거타공정이월"/>
      <sheetName val="#REF"/>
      <sheetName val="Sheet17"/>
      <sheetName val="INPUT"/>
      <sheetName val="단위수량"/>
      <sheetName val="단면가정"/>
      <sheetName val="설계조건"/>
      <sheetName val="부대일수용두"/>
      <sheetName val="철근"/>
      <sheetName val="부대공 일반 수량집계표"/>
      <sheetName val="양지편교 토공집계표"/>
      <sheetName val="집계표(양)"/>
      <sheetName val="수량(양)1"/>
      <sheetName val="수량(양)2"/>
      <sheetName val="상부레철"/>
      <sheetName val="하부레철"/>
      <sheetName val="이월집계"/>
      <sheetName val="레미콘"/>
      <sheetName val="접속슬래브 레미콘집계"/>
      <sheetName val="횡단보도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부안일위"/>
      <sheetName val="조명시설"/>
      <sheetName val="단위중량"/>
      <sheetName val="6PILE  _돌출_"/>
      <sheetName val="옹벽조금수정"/>
      <sheetName val="소업1교"/>
      <sheetName val="3BL공동구 수량"/>
      <sheetName val="수로집계"/>
      <sheetName val="총괄내역서"/>
      <sheetName val="U-TYPE(1)"/>
      <sheetName val="진주방향"/>
      <sheetName val="#REF"/>
      <sheetName val="가설건물"/>
      <sheetName val="샘플표지"/>
      <sheetName val="D200"/>
      <sheetName val="수량3"/>
      <sheetName val="노임단가"/>
      <sheetName val="본선 토공 분배표"/>
      <sheetName val="DATE"/>
      <sheetName val="약품설비"/>
      <sheetName val="SLAB&quot;1&quot;"/>
      <sheetName val="참조"/>
      <sheetName val="간선계산"/>
      <sheetName val="ABUT수량-A1"/>
      <sheetName val="반응조"/>
      <sheetName val="갑지"/>
      <sheetName val="내역표지"/>
      <sheetName val="빗물받이(910-510-410)"/>
      <sheetName val="가격조사서"/>
      <sheetName val="내역서"/>
      <sheetName val="공사비집계"/>
      <sheetName val="사통"/>
      <sheetName val="물가시세"/>
      <sheetName val="터파기및재료"/>
      <sheetName val="입찰안"/>
      <sheetName val="토공 갑지"/>
      <sheetName val="Sheet1"/>
      <sheetName val="수지표"/>
      <sheetName val="셀명"/>
      <sheetName val="총괄"/>
      <sheetName val="하도내역 (철콘)"/>
      <sheetName val="업무처리전"/>
      <sheetName val="DATA입력"/>
      <sheetName val="포장물량집계"/>
      <sheetName val="BOX 본체"/>
      <sheetName val="간지(1)"/>
      <sheetName val="1,2,3,4,5단위수량"/>
      <sheetName val="ELECTRIC"/>
      <sheetName val="SCHEDULE"/>
      <sheetName val="포장공자재집계표"/>
      <sheetName val="집계표(육상)"/>
      <sheetName val="지급자재"/>
      <sheetName val="2.단면가정 "/>
      <sheetName val="4.2유효폭의 계산"/>
      <sheetName val="입찰"/>
      <sheetName val="현경"/>
      <sheetName val="산출내역서"/>
      <sheetName val="실행철강하도"/>
      <sheetName val="원형1호맨홀토공수량"/>
      <sheetName val="교각계산"/>
      <sheetName val="6PILE+옹벽집계!$G$6+옹벽집계!$H$10  (돌출"/>
      <sheetName val="수량집계"/>
      <sheetName val="총 괄 표"/>
      <sheetName val="내역"/>
      <sheetName val="산출근거"/>
      <sheetName val="해전배수"/>
      <sheetName val="수문일1"/>
      <sheetName val="결과조달"/>
      <sheetName val="말뚝지지력산정"/>
      <sheetName val="가도공"/>
      <sheetName val="단면 (2)"/>
      <sheetName val="공사비증감"/>
      <sheetName val="금액내역서"/>
      <sheetName val="DATA98"/>
      <sheetName val="견적의뢰서"/>
      <sheetName val="2000년1차"/>
      <sheetName val="2000전체분"/>
      <sheetName val="200"/>
      <sheetName val="연돌일위집계"/>
      <sheetName val="원가"/>
      <sheetName val="실정보고"/>
      <sheetName val="갑지1"/>
      <sheetName val="Sheet1 (2)"/>
      <sheetName val="Sheet2"/>
      <sheetName val="예가표"/>
      <sheetName val="목표세부명세"/>
      <sheetName val="세대구분"/>
      <sheetName val="공문"/>
      <sheetName val="COVER"/>
      <sheetName val="Sheet4"/>
      <sheetName val="SIL98"/>
      <sheetName val="S.중기사용료"/>
      <sheetName val="97노임단가"/>
      <sheetName val="입력란"/>
      <sheetName val="1. 설계조건 2.단면가정 3. 하중계산"/>
      <sheetName val="DATA 입력란"/>
      <sheetName val="오동"/>
      <sheetName val="대조"/>
      <sheetName val="나한"/>
      <sheetName val="1호맨홀토공"/>
      <sheetName val="인사자료총집계"/>
      <sheetName val="2공구산출내역"/>
      <sheetName val="슬래브"/>
      <sheetName val="음봉방향"/>
      <sheetName val="우수받이재료집계표"/>
      <sheetName val="안산기계장치"/>
      <sheetName val="자료"/>
      <sheetName val="제수변수량H2.15"/>
      <sheetName val="_공기변수량"/>
      <sheetName val="제출내역 (2)"/>
      <sheetName val="대비"/>
      <sheetName val="bid"/>
      <sheetName val="1062-X방향 "/>
      <sheetName val="발주설계서(당초)"/>
      <sheetName val="2호맨홀공제수량"/>
      <sheetName val="고창방향"/>
      <sheetName val="일위대가(계측기설치)"/>
      <sheetName val="기성내역"/>
      <sheetName val="경상비"/>
      <sheetName val="공사내역"/>
      <sheetName val="단가"/>
      <sheetName val="실행"/>
      <sheetName val="날개벽(시점좌측)"/>
      <sheetName val="단면A-A(TR)"/>
      <sheetName val="4)유동표"/>
      <sheetName val="밸브설치"/>
      <sheetName val="공사비예산서(토목분)"/>
      <sheetName val="견적서(토공)"/>
      <sheetName val="배수관산출"/>
      <sheetName val="수안보-MBR1"/>
      <sheetName val="3.공통공사대비"/>
      <sheetName val="000000"/>
      <sheetName val="공사비증감(P4) "/>
      <sheetName val="실행예산"/>
      <sheetName val="CTEMCOST"/>
      <sheetName val="관로토공집계표"/>
      <sheetName val="기자재비"/>
      <sheetName val="Sheet3"/>
      <sheetName val="갑지(추정)"/>
      <sheetName val="3.하중산정4.지지력"/>
      <sheetName val="간 지1"/>
      <sheetName val="EQUIP"/>
      <sheetName val="대,유,램"/>
      <sheetName val="경영상태"/>
      <sheetName val="본부소개"/>
      <sheetName val="8.PILE  (돌출)"/>
      <sheetName val="민자토목설변1차"/>
      <sheetName val="프랜트면허"/>
      <sheetName val="토목주소"/>
      <sheetName val="합천내역"/>
      <sheetName val="archi(본사)"/>
      <sheetName val="6PILE__(돌출)"/>
      <sheetName val="일위대가목록"/>
      <sheetName val="허용지지력"/>
      <sheetName val="Output"/>
      <sheetName val="DATA2000"/>
      <sheetName val="식재"/>
      <sheetName val="시설물"/>
      <sheetName val="식재출력용"/>
      <sheetName val="유지관리"/>
      <sheetName val="주식"/>
      <sheetName val="집계표"/>
      <sheetName val="TOTAL_BOQ"/>
      <sheetName val="단면B-B(EA)"/>
      <sheetName val="역T형"/>
      <sheetName val="6PILE 과속방지턱집계표!$K$12 (돌출)"/>
      <sheetName val="교각정보"/>
      <sheetName val="기기리스트"/>
      <sheetName val="공종단가"/>
      <sheetName val="을 2"/>
      <sheetName val="을 1"/>
      <sheetName val="손익분석"/>
      <sheetName val="SG"/>
      <sheetName val="일위대가목차"/>
      <sheetName val="Quantity"/>
      <sheetName val="Sheet15"/>
      <sheetName val="정보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1TL종점(1)"/>
      <sheetName val="신당동집계표"/>
      <sheetName val="2.교량(신설)"/>
      <sheetName val="일위(PN)"/>
      <sheetName val="전차선로 물량표"/>
      <sheetName val="수량집계표"/>
      <sheetName val="일위대가"/>
      <sheetName val="장비"/>
      <sheetName val="산근1"/>
      <sheetName val="노무"/>
      <sheetName val="자재"/>
      <sheetName val="01.인원현황 (계획)"/>
      <sheetName val="산마루측구단위수량"/>
      <sheetName val="유림골조"/>
      <sheetName val="산근터빈"/>
      <sheetName val="6PILE  _돌_x001c__"/>
      <sheetName val="견적서"/>
      <sheetName val="도봉2지구"/>
      <sheetName val="비목군분류일위"/>
      <sheetName val="약품공급2"/>
      <sheetName val="배수내역(98년도분)"/>
      <sheetName val="★도급내역"/>
      <sheetName val="시행후면적"/>
      <sheetName val="수지예산"/>
      <sheetName val="J형측구단위수량"/>
      <sheetName val="소산진입"/>
      <sheetName val="설계조건"/>
      <sheetName val="교대(A1-A2)"/>
      <sheetName val="토목품셈"/>
      <sheetName val="PAD TR보호대기초"/>
      <sheetName val="가로등기초"/>
      <sheetName val="HANDHOLE(2)"/>
      <sheetName val="1.설계조건"/>
      <sheetName val="공통비총괄표"/>
      <sheetName val="설비"/>
      <sheetName val="철근량"/>
      <sheetName val="바닥판"/>
      <sheetName val="단위수량"/>
      <sheetName val="일위대가1"/>
      <sheetName val="교통표지판수량집계표"/>
      <sheetName val="9509"/>
      <sheetName val="인건비"/>
      <sheetName val="TYPE-1"/>
      <sheetName val="기계경비"/>
      <sheetName val="DAILY"/>
      <sheetName val="배수통관(좌)"/>
      <sheetName val="단가일람"/>
      <sheetName val="조경일람"/>
      <sheetName val="포장공"/>
      <sheetName val="구조물공"/>
      <sheetName val="중기사용료"/>
      <sheetName val="우각부보강"/>
      <sheetName val="설계"/>
      <sheetName val="갑지(집행)"/>
      <sheetName val="격점수량"/>
      <sheetName val="뚝토공"/>
      <sheetName val="YES-T"/>
      <sheetName val="견적서세부내용"/>
      <sheetName val="견적내용입력"/>
      <sheetName val="교각1"/>
      <sheetName val="간접비"/>
      <sheetName val="지장물C"/>
      <sheetName val="3BL공동구_수량"/>
      <sheetName val="대림경상68억"/>
      <sheetName val="수량명세서"/>
      <sheetName val="입상내역"/>
      <sheetName val="TOWER 10TON"/>
      <sheetName val="TOWER 12TON"/>
      <sheetName val="type-F"/>
      <sheetName val="토적표(우안)"/>
      <sheetName val="토적표(좌안)"/>
      <sheetName val="최적단면"/>
      <sheetName val="INPUT"/>
      <sheetName val="수량산출내역1115"/>
      <sheetName val="일위"/>
      <sheetName val="교량전기"/>
      <sheetName val="설계산출표지"/>
      <sheetName val="1.토공"/>
      <sheetName val="01.견적내역서"/>
      <sheetName val="기계경비적용기준"/>
      <sheetName val="2.대외공문"/>
      <sheetName val="2002상반기노임기준"/>
      <sheetName val="합의경상"/>
      <sheetName val="내역(전체)"/>
      <sheetName val="지하"/>
      <sheetName val="메서,변+증"/>
      <sheetName val="식생블럭단위수량"/>
      <sheetName val="노무비"/>
      <sheetName val="공량산출서"/>
      <sheetName val="guard(mac)"/>
      <sheetName val="토공"/>
      <sheetName val="전기"/>
      <sheetName val="입출재고현황 (2)"/>
      <sheetName val="방음벽기초"/>
      <sheetName val="데리네이타현황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대로근거"/>
      <sheetName val="중로근거"/>
      <sheetName val="일반수량"/>
      <sheetName val="배수내역"/>
      <sheetName val="정부노임단가"/>
      <sheetName val="가공비"/>
      <sheetName val="수량산출"/>
      <sheetName val="관로조사공"/>
      <sheetName val="코드표"/>
      <sheetName val="여과지동"/>
      <sheetName val="기초자료"/>
      <sheetName val="토사(PE)"/>
      <sheetName val="가압장구체수량산출서"/>
      <sheetName val="20-6(L)"/>
      <sheetName val="에너지동"/>
      <sheetName val="중기목록표"/>
      <sheetName val="내역서(교량)전체"/>
      <sheetName val="I一般比"/>
      <sheetName val="참고사항"/>
      <sheetName val="근로자자료입력"/>
      <sheetName val="DATA"/>
      <sheetName val="건축내역서"/>
      <sheetName val="설비내역서"/>
      <sheetName val="전기내역서"/>
      <sheetName val="실행내역서"/>
      <sheetName val="토공 total"/>
      <sheetName val="사유서제출현황-2"/>
      <sheetName val="가설사무소수량집계"/>
      <sheetName val="BOX(1.5X1.5)"/>
      <sheetName val="1NYS(당)"/>
      <sheetName val="본체"/>
      <sheetName val="부하(성남)"/>
      <sheetName val="토목"/>
      <sheetName val="기계(집계표)"/>
      <sheetName val="설계내역"/>
      <sheetName val="배수관설치현황"/>
      <sheetName val="좌측"/>
      <sheetName val="_xffff__xffff__xffff__xffff_"/>
      <sheetName val="_x0018__x0000_℀"/>
      <sheetName val="날개벽"/>
      <sheetName val="A-4"/>
      <sheetName val="6PILE___돌출_"/>
      <sheetName val="40총괄"/>
      <sheetName val="40집계"/>
      <sheetName val="화전내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골재및자재집계표"/>
      <sheetName val="수문보고"/>
      <sheetName val="할증 "/>
      <sheetName val="대운산출"/>
      <sheetName val="견적대비표"/>
      <sheetName val="침하계"/>
      <sheetName val="직재"/>
      <sheetName val="배수공"/>
      <sheetName val="간지"/>
      <sheetName val="자금신청서"/>
      <sheetName val="96보완계획7.12"/>
      <sheetName val="단위단가"/>
      <sheetName val="COPING"/>
      <sheetName val="대부예산서"/>
      <sheetName val="기초공"/>
      <sheetName val="기둥(원형)"/>
      <sheetName val="마감사양"/>
      <sheetName val="기계경비일람"/>
      <sheetName val="연습"/>
      <sheetName val="산출근거(S4)"/>
      <sheetName val="2000시행예상"/>
      <sheetName val="차액보증"/>
      <sheetName val="1을"/>
      <sheetName val="돌담교 상부수량"/>
      <sheetName val="수입"/>
      <sheetName val="부대공"/>
      <sheetName val="CIVIL4"/>
      <sheetName val="1.수인터널"/>
      <sheetName val="설직재-1"/>
      <sheetName val="변경집계표"/>
      <sheetName val="가옥철거"/>
      <sheetName val="전체변경예정공정표_2012.07.30"/>
      <sheetName val="Sheet13"/>
      <sheetName val="Sheet14"/>
      <sheetName val="GEN"/>
      <sheetName val="A1(토공)"/>
      <sheetName val="A1(구조물)"/>
      <sheetName val="수량집계(1)"/>
      <sheetName val="철근집계표"/>
      <sheetName val="포장직선구간"/>
      <sheetName val="Sheet17"/>
      <sheetName val="집수정"/>
      <sheetName val="보차도경계석"/>
      <sheetName val="김여중"/>
      <sheetName val="무근깨기"/>
      <sheetName val="단가산출서"/>
      <sheetName val="CAL(1)."/>
      <sheetName val="12CGOU"/>
      <sheetName val="Bend_fact "/>
      <sheetName val="요약배부"/>
      <sheetName val="주관사업"/>
      <sheetName val="STAFF ANALYSIS"/>
      <sheetName val="C"/>
      <sheetName val="DRUM"/>
      <sheetName val="AN-01"/>
      <sheetName val="PRICES"/>
      <sheetName val="골조시행"/>
      <sheetName val="예상"/>
      <sheetName val="ASP 일반구간_250A"/>
      <sheetName val="횡배날개"/>
      <sheetName val="자재집계표"/>
      <sheetName val="기본"/>
      <sheetName val="옹벽집계표"/>
      <sheetName val="토공계산서(부체도로)"/>
      <sheetName val="Supplement2"/>
      <sheetName val="건축물터파기"/>
      <sheetName val="품셈TAB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면벽재료집계표"/>
      <sheetName val="면벽재료집계표(토공제외)"/>
      <sheetName val="면벽단위수량"/>
      <sheetName val="연장산출(좌,우)"/>
      <sheetName val="MYUN(MAC)"/>
      <sheetName val="manh(mac)"/>
      <sheetName val="guard(mac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bs_chekjum</v>
          </cell>
          <cell r="C1" t="str">
            <v>bs_chekplus</v>
          </cell>
          <cell r="E1" t="str">
            <v>bs_chekwave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총괄내역서"/>
      <sheetName val="내역서"/>
      <sheetName val="일위대가목차"/>
      <sheetName val="일위대가"/>
      <sheetName val="산출근거표지"/>
      <sheetName val="위치도"/>
      <sheetName val="수량집계표"/>
      <sheetName val="관로조사서"/>
      <sheetName val="기계가격및손료"/>
      <sheetName val="PP마대산출근거"/>
      <sheetName val="폐기물량산출근거"/>
      <sheetName val="설계두께계산식"/>
      <sheetName val="준설토퇴적량"/>
      <sheetName val="준설량산정표"/>
      <sheetName val="준설량계산식"/>
      <sheetName val="직접재료비"/>
      <sheetName val="튜브제작공"/>
      <sheetName val="튜브경비산정"/>
      <sheetName val="인건비"/>
      <sheetName val="물가조사"/>
      <sheetName val="기계경비목록"/>
      <sheetName val="기계경비"/>
      <sheetName val="준설및세정산출근거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C9" t="b">
            <v>1</v>
          </cell>
        </row>
        <row r="15">
          <cell r="A15" t="b">
            <v>1</v>
          </cell>
        </row>
        <row r="31">
          <cell r="C31" t="b">
            <v>1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단위집계표"/>
      <sheetName val="guard(mac)"/>
      <sheetName val="중량산출"/>
      <sheetName val="직공비"/>
      <sheetName val="C_D"/>
      <sheetName val="교각1"/>
      <sheetName val="Sheet5"/>
    </sheetNames>
    <sheetDataSet>
      <sheetData sheetId="0" refreshError="1">
        <row r="3">
          <cell r="A3" t="str">
            <v>코드</v>
          </cell>
          <cell r="B3" t="str">
            <v>품명</v>
          </cell>
          <cell r="C3" t="str">
            <v>규격</v>
          </cell>
          <cell r="D3" t="str">
            <v>단위</v>
          </cell>
          <cell r="E3" t="str">
            <v>단가</v>
          </cell>
          <cell r="F3" t="str">
            <v>단가</v>
          </cell>
          <cell r="G3" t="str">
            <v xml:space="preserve"> PAGE</v>
          </cell>
          <cell r="H3" t="str">
            <v xml:space="preserve"> 금  액 </v>
          </cell>
          <cell r="I3" t="str">
            <v xml:space="preserve"> PAGE</v>
          </cell>
          <cell r="J3" t="str">
            <v xml:space="preserve">금  액 </v>
          </cell>
          <cell r="K3" t="str">
            <v>PAGE</v>
          </cell>
          <cell r="L3" t="str">
            <v xml:space="preserve">금   액 </v>
          </cell>
        </row>
        <row r="4">
          <cell r="A4">
            <v>10110</v>
          </cell>
          <cell r="B4" t="str">
            <v>전 선 관</v>
          </cell>
          <cell r="C4" t="str">
            <v>PE 16C</v>
          </cell>
          <cell r="D4" t="str">
            <v>M</v>
          </cell>
          <cell r="F4">
            <v>140</v>
          </cell>
          <cell r="I4">
            <v>714</v>
          </cell>
          <cell r="J4">
            <v>140</v>
          </cell>
          <cell r="K4">
            <v>851</v>
          </cell>
          <cell r="L4">
            <v>140</v>
          </cell>
        </row>
        <row r="5">
          <cell r="A5">
            <v>10120</v>
          </cell>
          <cell r="B5" t="str">
            <v>전 선 관</v>
          </cell>
          <cell r="C5" t="str">
            <v>PE 22C</v>
          </cell>
          <cell r="D5" t="str">
            <v>M</v>
          </cell>
          <cell r="F5">
            <v>186</v>
          </cell>
          <cell r="I5">
            <v>714</v>
          </cell>
          <cell r="J5">
            <v>200</v>
          </cell>
          <cell r="K5">
            <v>851</v>
          </cell>
          <cell r="L5">
            <v>186</v>
          </cell>
        </row>
        <row r="6">
          <cell r="A6">
            <v>10130</v>
          </cell>
          <cell r="B6" t="str">
            <v>전 선 관</v>
          </cell>
          <cell r="C6" t="str">
            <v>PE 28C</v>
          </cell>
          <cell r="D6" t="str">
            <v>M</v>
          </cell>
          <cell r="F6">
            <v>285</v>
          </cell>
          <cell r="I6">
            <v>714</v>
          </cell>
          <cell r="J6">
            <v>330</v>
          </cell>
          <cell r="K6">
            <v>851</v>
          </cell>
          <cell r="L6">
            <v>285</v>
          </cell>
        </row>
        <row r="7">
          <cell r="A7">
            <v>10140</v>
          </cell>
          <cell r="B7" t="str">
            <v>전 선 관</v>
          </cell>
          <cell r="C7" t="str">
            <v>PE 36C</v>
          </cell>
          <cell r="D7" t="str">
            <v>M</v>
          </cell>
          <cell r="F7">
            <v>413</v>
          </cell>
          <cell r="I7">
            <v>714</v>
          </cell>
          <cell r="J7">
            <v>490</v>
          </cell>
          <cell r="K7">
            <v>851</v>
          </cell>
          <cell r="L7">
            <v>413</v>
          </cell>
        </row>
        <row r="8">
          <cell r="A8">
            <v>10150</v>
          </cell>
          <cell r="B8" t="str">
            <v>전 선 관</v>
          </cell>
          <cell r="C8" t="str">
            <v>PE 42C</v>
          </cell>
          <cell r="D8" t="str">
            <v>M</v>
          </cell>
          <cell r="F8">
            <v>544</v>
          </cell>
          <cell r="I8">
            <v>714</v>
          </cell>
          <cell r="J8">
            <v>570</v>
          </cell>
          <cell r="K8">
            <v>851</v>
          </cell>
          <cell r="L8">
            <v>544</v>
          </cell>
        </row>
        <row r="9">
          <cell r="A9">
            <v>10160</v>
          </cell>
          <cell r="B9" t="str">
            <v>전 선 관</v>
          </cell>
          <cell r="C9" t="str">
            <v>PE 54C</v>
          </cell>
          <cell r="D9" t="str">
            <v>M</v>
          </cell>
          <cell r="F9">
            <v>769</v>
          </cell>
          <cell r="I9">
            <v>714</v>
          </cell>
          <cell r="J9">
            <v>860</v>
          </cell>
          <cell r="K9">
            <v>851</v>
          </cell>
          <cell r="L9">
            <v>769</v>
          </cell>
        </row>
        <row r="10">
          <cell r="A10">
            <v>10170</v>
          </cell>
          <cell r="B10" t="str">
            <v>전 선 관</v>
          </cell>
          <cell r="C10" t="str">
            <v>PE 70C</v>
          </cell>
          <cell r="D10" t="str">
            <v>M</v>
          </cell>
          <cell r="F10">
            <v>988</v>
          </cell>
          <cell r="I10">
            <v>714</v>
          </cell>
          <cell r="J10">
            <v>1200</v>
          </cell>
          <cell r="K10">
            <v>851</v>
          </cell>
          <cell r="L10">
            <v>988</v>
          </cell>
        </row>
        <row r="11">
          <cell r="A11">
            <v>10180</v>
          </cell>
          <cell r="B11" t="str">
            <v>전 선 관</v>
          </cell>
          <cell r="C11" t="str">
            <v>PE 100C</v>
          </cell>
          <cell r="D11" t="str">
            <v>M</v>
          </cell>
          <cell r="F11">
            <v>1933</v>
          </cell>
          <cell r="I11">
            <v>714</v>
          </cell>
          <cell r="J11">
            <v>2500</v>
          </cell>
          <cell r="K11">
            <v>851</v>
          </cell>
          <cell r="L11">
            <v>1933</v>
          </cell>
        </row>
        <row r="12">
          <cell r="A12">
            <v>10190</v>
          </cell>
          <cell r="B12" t="str">
            <v>전 선 관</v>
          </cell>
          <cell r="C12" t="str">
            <v>ST 16C</v>
          </cell>
          <cell r="D12" t="str">
            <v>M</v>
          </cell>
          <cell r="F12">
            <v>665</v>
          </cell>
          <cell r="G12">
            <v>374</v>
          </cell>
          <cell r="H12">
            <v>665</v>
          </cell>
        </row>
        <row r="13">
          <cell r="A13">
            <v>10200</v>
          </cell>
          <cell r="B13" t="str">
            <v>전 선 관</v>
          </cell>
          <cell r="C13" t="str">
            <v>ST 22C</v>
          </cell>
          <cell r="D13" t="str">
            <v>M</v>
          </cell>
          <cell r="F13">
            <v>852</v>
          </cell>
          <cell r="G13">
            <v>374</v>
          </cell>
          <cell r="H13">
            <v>852</v>
          </cell>
        </row>
        <row r="14">
          <cell r="A14">
            <v>10210</v>
          </cell>
          <cell r="B14" t="str">
            <v>전 선 관</v>
          </cell>
          <cell r="C14" t="str">
            <v>ST 28C</v>
          </cell>
          <cell r="D14" t="str">
            <v>M</v>
          </cell>
          <cell r="F14">
            <v>1112</v>
          </cell>
          <cell r="G14">
            <v>374</v>
          </cell>
          <cell r="H14">
            <v>1112</v>
          </cell>
        </row>
        <row r="15">
          <cell r="A15">
            <v>10220</v>
          </cell>
          <cell r="B15" t="str">
            <v>전 선 관</v>
          </cell>
          <cell r="C15" t="str">
            <v>ST 36C</v>
          </cell>
          <cell r="D15" t="str">
            <v>M</v>
          </cell>
          <cell r="F15">
            <v>1365</v>
          </cell>
          <cell r="G15">
            <v>374</v>
          </cell>
          <cell r="H15">
            <v>1365</v>
          </cell>
        </row>
        <row r="16">
          <cell r="A16">
            <v>10230</v>
          </cell>
          <cell r="B16" t="str">
            <v>전 선 관</v>
          </cell>
          <cell r="C16" t="str">
            <v>ST 42C</v>
          </cell>
          <cell r="D16" t="str">
            <v>M</v>
          </cell>
          <cell r="F16">
            <v>1582</v>
          </cell>
          <cell r="G16">
            <v>374</v>
          </cell>
          <cell r="H16">
            <v>1582</v>
          </cell>
        </row>
        <row r="17">
          <cell r="A17">
            <v>10240</v>
          </cell>
          <cell r="B17" t="str">
            <v>전 선 관</v>
          </cell>
          <cell r="C17" t="str">
            <v>ST 54C</v>
          </cell>
          <cell r="D17" t="str">
            <v>M</v>
          </cell>
          <cell r="F17">
            <v>2206</v>
          </cell>
          <cell r="G17">
            <v>374</v>
          </cell>
          <cell r="H17">
            <v>2206</v>
          </cell>
        </row>
        <row r="18">
          <cell r="A18">
            <v>10250</v>
          </cell>
          <cell r="B18" t="str">
            <v>전 선 관</v>
          </cell>
          <cell r="C18" t="str">
            <v>ST 70C</v>
          </cell>
          <cell r="D18" t="str">
            <v>M</v>
          </cell>
          <cell r="F18">
            <v>2805</v>
          </cell>
          <cell r="G18">
            <v>374</v>
          </cell>
          <cell r="H18">
            <v>2805</v>
          </cell>
        </row>
        <row r="19">
          <cell r="A19">
            <v>10260</v>
          </cell>
          <cell r="B19" t="str">
            <v>전 선 관</v>
          </cell>
          <cell r="C19" t="str">
            <v>ST 80C</v>
          </cell>
          <cell r="D19" t="str">
            <v>M</v>
          </cell>
          <cell r="F19">
            <v>3151</v>
          </cell>
          <cell r="G19">
            <v>374</v>
          </cell>
          <cell r="H19">
            <v>3151</v>
          </cell>
        </row>
        <row r="20">
          <cell r="A20">
            <v>10270</v>
          </cell>
          <cell r="B20" t="str">
            <v>전 선 관</v>
          </cell>
          <cell r="C20" t="str">
            <v>ST 104C</v>
          </cell>
          <cell r="D20" t="str">
            <v>M</v>
          </cell>
          <cell r="F20">
            <v>5019</v>
          </cell>
          <cell r="G20">
            <v>374</v>
          </cell>
          <cell r="H20">
            <v>5019</v>
          </cell>
        </row>
        <row r="21">
          <cell r="A21">
            <v>11110</v>
          </cell>
          <cell r="B21" t="str">
            <v>케 이 블</v>
          </cell>
          <cell r="C21" t="str">
            <v>CV 5.5㎟ /1C</v>
          </cell>
          <cell r="D21" t="str">
            <v>M</v>
          </cell>
          <cell r="F21">
            <v>270</v>
          </cell>
          <cell r="I21">
            <v>686</v>
          </cell>
          <cell r="J21">
            <v>270</v>
          </cell>
          <cell r="K21">
            <v>835</v>
          </cell>
          <cell r="L21">
            <v>270</v>
          </cell>
        </row>
        <row r="22">
          <cell r="A22">
            <v>11120</v>
          </cell>
          <cell r="B22" t="str">
            <v>케 이 블</v>
          </cell>
          <cell r="C22" t="str">
            <v>CV 8㎟ /1C</v>
          </cell>
          <cell r="D22" t="str">
            <v>M</v>
          </cell>
          <cell r="F22">
            <v>350</v>
          </cell>
          <cell r="I22">
            <v>686</v>
          </cell>
          <cell r="J22">
            <v>350</v>
          </cell>
          <cell r="K22">
            <v>835</v>
          </cell>
          <cell r="L22">
            <v>350</v>
          </cell>
        </row>
        <row r="23">
          <cell r="A23">
            <v>11130</v>
          </cell>
          <cell r="B23" t="str">
            <v>케 이 블</v>
          </cell>
          <cell r="C23" t="str">
            <v>CV 14㎟ /1C</v>
          </cell>
          <cell r="D23" t="str">
            <v>M</v>
          </cell>
          <cell r="F23">
            <v>615</v>
          </cell>
          <cell r="I23">
            <v>686</v>
          </cell>
          <cell r="J23">
            <v>615</v>
          </cell>
          <cell r="K23">
            <v>835</v>
          </cell>
          <cell r="L23">
            <v>615</v>
          </cell>
        </row>
        <row r="24">
          <cell r="A24">
            <v>11140</v>
          </cell>
          <cell r="B24" t="str">
            <v>케 이 블</v>
          </cell>
          <cell r="C24" t="str">
            <v>CV 22㎟ /1C</v>
          </cell>
          <cell r="D24" t="str">
            <v>M</v>
          </cell>
          <cell r="F24">
            <v>812</v>
          </cell>
          <cell r="I24">
            <v>686</v>
          </cell>
          <cell r="J24">
            <v>812</v>
          </cell>
          <cell r="K24">
            <v>835</v>
          </cell>
          <cell r="L24">
            <v>812</v>
          </cell>
        </row>
        <row r="25">
          <cell r="A25">
            <v>11150</v>
          </cell>
          <cell r="B25" t="str">
            <v>케 이 블</v>
          </cell>
          <cell r="C25" t="str">
            <v>CV 38㎟ /1C</v>
          </cell>
          <cell r="D25" t="str">
            <v>M</v>
          </cell>
          <cell r="F25">
            <v>1250</v>
          </cell>
          <cell r="I25">
            <v>686</v>
          </cell>
          <cell r="J25">
            <v>1250</v>
          </cell>
          <cell r="K25">
            <v>835</v>
          </cell>
          <cell r="L25">
            <v>1250</v>
          </cell>
        </row>
        <row r="26">
          <cell r="A26">
            <v>11160</v>
          </cell>
          <cell r="B26" t="str">
            <v>케 이 블</v>
          </cell>
          <cell r="C26" t="str">
            <v>CV 60㎟ /1C</v>
          </cell>
          <cell r="D26" t="str">
            <v>M</v>
          </cell>
          <cell r="F26">
            <v>1957</v>
          </cell>
          <cell r="I26">
            <v>686</v>
          </cell>
          <cell r="J26">
            <v>1957</v>
          </cell>
          <cell r="K26">
            <v>835</v>
          </cell>
          <cell r="L26">
            <v>1957</v>
          </cell>
        </row>
        <row r="27">
          <cell r="A27">
            <v>11170</v>
          </cell>
          <cell r="B27" t="str">
            <v>케 이 블</v>
          </cell>
          <cell r="C27" t="str">
            <v>CV 100㎟ /1C</v>
          </cell>
          <cell r="D27" t="str">
            <v>M</v>
          </cell>
          <cell r="F27">
            <v>3196</v>
          </cell>
          <cell r="I27">
            <v>686</v>
          </cell>
          <cell r="J27">
            <v>3196</v>
          </cell>
          <cell r="K27">
            <v>835</v>
          </cell>
          <cell r="L27">
            <v>3196</v>
          </cell>
        </row>
        <row r="28">
          <cell r="A28">
            <v>11180</v>
          </cell>
          <cell r="B28" t="str">
            <v>케 이 블</v>
          </cell>
          <cell r="C28" t="str">
            <v>CV 3.5㎟ /2C</v>
          </cell>
          <cell r="D28" t="str">
            <v>M</v>
          </cell>
          <cell r="F28">
            <v>465</v>
          </cell>
          <cell r="I28">
            <v>686</v>
          </cell>
          <cell r="J28">
            <v>465</v>
          </cell>
          <cell r="K28">
            <v>835</v>
          </cell>
          <cell r="L28">
            <v>465</v>
          </cell>
        </row>
        <row r="29">
          <cell r="A29">
            <v>12110</v>
          </cell>
          <cell r="B29" t="str">
            <v>전    선</v>
          </cell>
          <cell r="C29" t="str">
            <v xml:space="preserve">GV 5.5㎟ </v>
          </cell>
          <cell r="D29" t="str">
            <v>M</v>
          </cell>
          <cell r="F29">
            <v>277</v>
          </cell>
          <cell r="I29">
            <v>683</v>
          </cell>
          <cell r="J29">
            <v>277</v>
          </cell>
          <cell r="K29">
            <v>828</v>
          </cell>
          <cell r="L29">
            <v>277</v>
          </cell>
        </row>
        <row r="30">
          <cell r="A30">
            <v>12120</v>
          </cell>
          <cell r="B30" t="str">
            <v>전    선</v>
          </cell>
          <cell r="C30" t="str">
            <v xml:space="preserve">GV 14㎟ </v>
          </cell>
          <cell r="D30" t="str">
            <v>M</v>
          </cell>
          <cell r="F30">
            <v>715</v>
          </cell>
          <cell r="I30">
            <v>683</v>
          </cell>
          <cell r="J30">
            <v>715</v>
          </cell>
          <cell r="K30">
            <v>828</v>
          </cell>
          <cell r="L30">
            <v>715</v>
          </cell>
        </row>
        <row r="31">
          <cell r="A31">
            <v>13110</v>
          </cell>
          <cell r="B31" t="str">
            <v>압착단자</v>
          </cell>
          <cell r="C31" t="str">
            <v xml:space="preserve">14㎟ </v>
          </cell>
          <cell r="D31" t="str">
            <v>EA</v>
          </cell>
          <cell r="F31">
            <v>39</v>
          </cell>
          <cell r="I31">
            <v>703</v>
          </cell>
          <cell r="J31">
            <v>42</v>
          </cell>
          <cell r="K31">
            <v>845</v>
          </cell>
          <cell r="L31">
            <v>39</v>
          </cell>
        </row>
        <row r="32">
          <cell r="A32">
            <v>14120</v>
          </cell>
          <cell r="B32" t="str">
            <v>압착단자</v>
          </cell>
          <cell r="C32" t="str">
            <v xml:space="preserve">22㎟ </v>
          </cell>
          <cell r="D32" t="str">
            <v>EA</v>
          </cell>
          <cell r="F32">
            <v>55</v>
          </cell>
          <cell r="I32">
            <v>703</v>
          </cell>
          <cell r="J32">
            <v>60</v>
          </cell>
          <cell r="K32">
            <v>845</v>
          </cell>
          <cell r="L32">
            <v>55</v>
          </cell>
        </row>
        <row r="33">
          <cell r="A33">
            <v>14150</v>
          </cell>
          <cell r="B33" t="str">
            <v>압착단자</v>
          </cell>
          <cell r="C33" t="str">
            <v xml:space="preserve">38㎟ </v>
          </cell>
          <cell r="D33" t="str">
            <v>EA</v>
          </cell>
          <cell r="F33">
            <v>84</v>
          </cell>
          <cell r="I33">
            <v>703</v>
          </cell>
          <cell r="J33">
            <v>96</v>
          </cell>
          <cell r="K33">
            <v>845</v>
          </cell>
          <cell r="L33">
            <v>84</v>
          </cell>
        </row>
        <row r="34">
          <cell r="A34">
            <v>14160</v>
          </cell>
          <cell r="B34" t="str">
            <v>압착단자</v>
          </cell>
          <cell r="C34" t="str">
            <v xml:space="preserve">60㎟ </v>
          </cell>
          <cell r="D34" t="str">
            <v>EA</v>
          </cell>
          <cell r="F34">
            <v>145</v>
          </cell>
          <cell r="I34">
            <v>703</v>
          </cell>
          <cell r="J34">
            <v>145</v>
          </cell>
          <cell r="K34">
            <v>845</v>
          </cell>
          <cell r="L34">
            <v>150</v>
          </cell>
        </row>
        <row r="35">
          <cell r="A35">
            <v>14170</v>
          </cell>
          <cell r="B35" t="str">
            <v>압착단자</v>
          </cell>
          <cell r="C35" t="str">
            <v xml:space="preserve">100㎟ </v>
          </cell>
          <cell r="D35" t="str">
            <v>EA</v>
          </cell>
          <cell r="F35">
            <v>230</v>
          </cell>
          <cell r="I35">
            <v>703</v>
          </cell>
          <cell r="J35">
            <v>256</v>
          </cell>
          <cell r="K35">
            <v>845</v>
          </cell>
          <cell r="L35">
            <v>230</v>
          </cell>
        </row>
        <row r="36">
          <cell r="A36">
            <v>15110</v>
          </cell>
          <cell r="B36" t="str">
            <v>가로등주</v>
          </cell>
          <cell r="C36" t="str">
            <v>8.5M POLE 1.5ARM 1등용</v>
          </cell>
          <cell r="D36" t="str">
            <v>본</v>
          </cell>
          <cell r="F36">
            <v>156581</v>
          </cell>
          <cell r="G36">
            <v>68</v>
          </cell>
          <cell r="H36">
            <v>156581</v>
          </cell>
        </row>
        <row r="37">
          <cell r="A37">
            <v>15120</v>
          </cell>
          <cell r="B37" t="str">
            <v>가로등주</v>
          </cell>
          <cell r="C37" t="str">
            <v>8.5M POLE 2.0ARM 1등용</v>
          </cell>
          <cell r="D37" t="str">
            <v>본</v>
          </cell>
          <cell r="F37">
            <v>160300</v>
          </cell>
          <cell r="G37">
            <v>69</v>
          </cell>
          <cell r="H37">
            <v>160300</v>
          </cell>
        </row>
        <row r="38">
          <cell r="A38">
            <v>15130</v>
          </cell>
          <cell r="B38" t="str">
            <v>가로등주</v>
          </cell>
          <cell r="C38" t="str">
            <v>8.5M POLE 1.5ARM 2등용</v>
          </cell>
          <cell r="D38" t="str">
            <v>본</v>
          </cell>
          <cell r="F38">
            <v>178545</v>
          </cell>
          <cell r="G38">
            <v>69</v>
          </cell>
          <cell r="H38">
            <v>178545</v>
          </cell>
        </row>
        <row r="39">
          <cell r="A39">
            <v>15140</v>
          </cell>
          <cell r="B39" t="str">
            <v>가로등주</v>
          </cell>
          <cell r="C39" t="str">
            <v>8.5M POLE 2.0ARM 2등용</v>
          </cell>
          <cell r="D39" t="str">
            <v>본</v>
          </cell>
          <cell r="F39">
            <v>183009</v>
          </cell>
          <cell r="G39">
            <v>70</v>
          </cell>
          <cell r="H39">
            <v>183009</v>
          </cell>
        </row>
        <row r="40">
          <cell r="A40">
            <v>15150</v>
          </cell>
          <cell r="B40" t="str">
            <v>가로등주</v>
          </cell>
          <cell r="C40" t="str">
            <v>9M POLE 2.0ARM 1등용</v>
          </cell>
          <cell r="D40" t="str">
            <v>본</v>
          </cell>
          <cell r="F40">
            <v>202363</v>
          </cell>
          <cell r="G40">
            <v>69</v>
          </cell>
          <cell r="H40">
            <v>202363</v>
          </cell>
        </row>
        <row r="41">
          <cell r="A41">
            <v>15160</v>
          </cell>
          <cell r="B41" t="str">
            <v>가로등주</v>
          </cell>
          <cell r="C41" t="str">
            <v>9M POLE 2.5ARM 1등용</v>
          </cell>
          <cell r="D41" t="str">
            <v>본</v>
          </cell>
          <cell r="F41">
            <v>199572</v>
          </cell>
          <cell r="G41">
            <v>69</v>
          </cell>
          <cell r="H41">
            <v>199572</v>
          </cell>
        </row>
        <row r="42">
          <cell r="A42">
            <v>15170</v>
          </cell>
          <cell r="B42" t="str">
            <v>가로등주</v>
          </cell>
          <cell r="C42" t="str">
            <v>9M POLE 2.0ARM 2등용</v>
          </cell>
          <cell r="D42" t="str">
            <v>본</v>
          </cell>
          <cell r="F42">
            <v>231318</v>
          </cell>
          <cell r="G42">
            <v>70</v>
          </cell>
          <cell r="H42">
            <v>231318</v>
          </cell>
        </row>
        <row r="43">
          <cell r="A43">
            <v>15180</v>
          </cell>
          <cell r="B43" t="str">
            <v>가로등주</v>
          </cell>
          <cell r="C43" t="str">
            <v>9M POLE 2.8ARM 2등용</v>
          </cell>
          <cell r="D43" t="str">
            <v>본</v>
          </cell>
          <cell r="F43">
            <v>240472</v>
          </cell>
          <cell r="G43">
            <v>70</v>
          </cell>
          <cell r="H43">
            <v>240472</v>
          </cell>
        </row>
        <row r="44">
          <cell r="A44">
            <v>15190</v>
          </cell>
          <cell r="B44" t="str">
            <v>가로등주</v>
          </cell>
          <cell r="C44" t="str">
            <v>10M POLE 2.0ARM 1등용</v>
          </cell>
          <cell r="D44" t="str">
            <v>본</v>
          </cell>
          <cell r="F44">
            <v>210590</v>
          </cell>
          <cell r="G44">
            <v>69</v>
          </cell>
          <cell r="H44">
            <v>210590</v>
          </cell>
        </row>
        <row r="45">
          <cell r="A45">
            <v>15200</v>
          </cell>
          <cell r="B45" t="str">
            <v>가로등주</v>
          </cell>
          <cell r="C45" t="str">
            <v>10M POLE 2.5ARM 1등용</v>
          </cell>
          <cell r="D45" t="str">
            <v>본</v>
          </cell>
          <cell r="F45">
            <v>213372</v>
          </cell>
          <cell r="G45">
            <v>69</v>
          </cell>
          <cell r="H45">
            <v>213372</v>
          </cell>
        </row>
        <row r="46">
          <cell r="A46">
            <v>15210</v>
          </cell>
          <cell r="B46" t="str">
            <v>가로등주</v>
          </cell>
          <cell r="C46" t="str">
            <v>10M POLE 2.0ARM 2등용</v>
          </cell>
          <cell r="D46" t="str">
            <v>본</v>
          </cell>
          <cell r="F46">
            <v>240463</v>
          </cell>
          <cell r="G46">
            <v>70</v>
          </cell>
          <cell r="H46">
            <v>240463</v>
          </cell>
        </row>
        <row r="47">
          <cell r="A47">
            <v>15220</v>
          </cell>
          <cell r="B47" t="str">
            <v>가로등주</v>
          </cell>
          <cell r="C47" t="str">
            <v>10M POLE 2.5ARM 2등용</v>
          </cell>
          <cell r="D47" t="str">
            <v>본</v>
          </cell>
          <cell r="F47">
            <v>242400</v>
          </cell>
          <cell r="G47">
            <v>70</v>
          </cell>
          <cell r="H47">
            <v>242400</v>
          </cell>
        </row>
        <row r="48">
          <cell r="A48">
            <v>16110</v>
          </cell>
          <cell r="B48" t="str">
            <v>램    프</v>
          </cell>
          <cell r="C48" t="str">
            <v>NH 250W</v>
          </cell>
          <cell r="D48" t="str">
            <v>EA</v>
          </cell>
          <cell r="F48">
            <v>11718</v>
          </cell>
          <cell r="G48">
            <v>171</v>
          </cell>
          <cell r="H48">
            <v>11718</v>
          </cell>
        </row>
        <row r="49">
          <cell r="A49">
            <v>16120</v>
          </cell>
          <cell r="B49" t="str">
            <v>램    프</v>
          </cell>
          <cell r="C49" t="str">
            <v>NH 400W</v>
          </cell>
          <cell r="D49" t="str">
            <v>EA</v>
          </cell>
          <cell r="F49">
            <v>13254</v>
          </cell>
          <cell r="G49">
            <v>171</v>
          </cell>
          <cell r="H49">
            <v>13254</v>
          </cell>
        </row>
        <row r="50">
          <cell r="A50">
            <v>16130</v>
          </cell>
          <cell r="B50" t="str">
            <v>램    프</v>
          </cell>
          <cell r="C50" t="str">
            <v>MH 150W</v>
          </cell>
          <cell r="D50" t="str">
            <v>EA</v>
          </cell>
          <cell r="F50">
            <v>0</v>
          </cell>
          <cell r="G50">
            <v>171</v>
          </cell>
        </row>
        <row r="51">
          <cell r="A51">
            <v>16140</v>
          </cell>
          <cell r="B51" t="str">
            <v>램    프</v>
          </cell>
          <cell r="C51" t="str">
            <v>MH 175W</v>
          </cell>
          <cell r="D51" t="str">
            <v>EA</v>
          </cell>
          <cell r="F51">
            <v>13218</v>
          </cell>
          <cell r="G51">
            <v>171</v>
          </cell>
          <cell r="H51">
            <v>13218</v>
          </cell>
        </row>
        <row r="52">
          <cell r="A52">
            <v>16150</v>
          </cell>
          <cell r="B52" t="str">
            <v>램    프</v>
          </cell>
          <cell r="C52" t="str">
            <v>MH 250W</v>
          </cell>
          <cell r="D52" t="str">
            <v>EA</v>
          </cell>
          <cell r="F52">
            <v>14236</v>
          </cell>
          <cell r="G52">
            <v>171</v>
          </cell>
          <cell r="H52">
            <v>14236</v>
          </cell>
        </row>
        <row r="53">
          <cell r="A53">
            <v>16160</v>
          </cell>
          <cell r="B53" t="str">
            <v>램    프</v>
          </cell>
          <cell r="C53" t="str">
            <v>MH 400W</v>
          </cell>
          <cell r="D53" t="str">
            <v>EA</v>
          </cell>
          <cell r="F53">
            <v>16272</v>
          </cell>
          <cell r="G53">
            <v>171</v>
          </cell>
          <cell r="H53">
            <v>16272</v>
          </cell>
        </row>
        <row r="54">
          <cell r="A54">
            <v>17110</v>
          </cell>
          <cell r="B54" t="str">
            <v>안 정 기</v>
          </cell>
          <cell r="C54" t="str">
            <v>NH 250W</v>
          </cell>
          <cell r="D54" t="str">
            <v>EA</v>
          </cell>
          <cell r="F54">
            <v>15300</v>
          </cell>
          <cell r="G54">
            <v>171</v>
          </cell>
          <cell r="H54">
            <v>15300</v>
          </cell>
        </row>
        <row r="55">
          <cell r="A55">
            <v>17120</v>
          </cell>
          <cell r="B55" t="str">
            <v>안 정 기</v>
          </cell>
          <cell r="C55" t="str">
            <v>NH 400W</v>
          </cell>
          <cell r="D55" t="str">
            <v>EA</v>
          </cell>
          <cell r="F55">
            <v>18809</v>
          </cell>
          <cell r="G55">
            <v>171</v>
          </cell>
          <cell r="H55">
            <v>18809</v>
          </cell>
        </row>
        <row r="56">
          <cell r="A56">
            <v>17180</v>
          </cell>
          <cell r="B56" t="str">
            <v>안 정 기</v>
          </cell>
          <cell r="C56" t="str">
            <v>MH 150W</v>
          </cell>
          <cell r="D56" t="str">
            <v>EA</v>
          </cell>
          <cell r="F56">
            <v>0</v>
          </cell>
          <cell r="G56">
            <v>171</v>
          </cell>
        </row>
        <row r="57">
          <cell r="A57">
            <v>17190</v>
          </cell>
          <cell r="B57" t="str">
            <v>안 정 기</v>
          </cell>
          <cell r="C57" t="str">
            <v>MH 175W</v>
          </cell>
          <cell r="D57" t="str">
            <v>EA</v>
          </cell>
          <cell r="F57">
            <v>20409</v>
          </cell>
          <cell r="G57">
            <v>171</v>
          </cell>
          <cell r="H57">
            <v>20409</v>
          </cell>
        </row>
        <row r="58">
          <cell r="A58">
            <v>17200</v>
          </cell>
          <cell r="B58" t="str">
            <v>안 정 기</v>
          </cell>
          <cell r="C58" t="str">
            <v>MH 250W</v>
          </cell>
          <cell r="D58" t="str">
            <v>EA</v>
          </cell>
          <cell r="F58">
            <v>22954</v>
          </cell>
          <cell r="G58">
            <v>171</v>
          </cell>
          <cell r="H58">
            <v>22954</v>
          </cell>
        </row>
        <row r="59">
          <cell r="A59">
            <v>17210</v>
          </cell>
          <cell r="B59" t="str">
            <v>안 정 기</v>
          </cell>
          <cell r="C59" t="str">
            <v>MH 400W</v>
          </cell>
          <cell r="D59" t="str">
            <v>EA</v>
          </cell>
          <cell r="F59">
            <v>27545</v>
          </cell>
          <cell r="G59">
            <v>171</v>
          </cell>
          <cell r="H59">
            <v>27545</v>
          </cell>
        </row>
        <row r="60">
          <cell r="A60">
            <v>18110</v>
          </cell>
          <cell r="B60" t="str">
            <v>등 기 구</v>
          </cell>
          <cell r="C60" t="str">
            <v>세종로 대형</v>
          </cell>
          <cell r="D60" t="str">
            <v>EA</v>
          </cell>
          <cell r="F60">
            <v>44509</v>
          </cell>
          <cell r="G60">
            <v>171</v>
          </cell>
          <cell r="H60">
            <v>44509</v>
          </cell>
        </row>
        <row r="61">
          <cell r="A61">
            <v>19110</v>
          </cell>
          <cell r="B61" t="str">
            <v>차 단 기</v>
          </cell>
          <cell r="C61" t="str">
            <v>MCCB 2P 50AF</v>
          </cell>
          <cell r="D61" t="str">
            <v>EA</v>
          </cell>
          <cell r="F61">
            <v>5000</v>
          </cell>
          <cell r="I61">
            <v>751</v>
          </cell>
          <cell r="J61">
            <v>5000</v>
          </cell>
        </row>
        <row r="62">
          <cell r="A62">
            <v>20110</v>
          </cell>
          <cell r="B62" t="str">
            <v>단 자 대</v>
          </cell>
          <cell r="C62" t="str">
            <v>4P 60A</v>
          </cell>
          <cell r="D62" t="str">
            <v>EA</v>
          </cell>
          <cell r="F62">
            <v>1620</v>
          </cell>
          <cell r="I62">
            <v>704</v>
          </cell>
          <cell r="J62">
            <v>1700</v>
          </cell>
          <cell r="K62">
            <v>844</v>
          </cell>
          <cell r="L62">
            <v>1620</v>
          </cell>
        </row>
        <row r="63">
          <cell r="A63">
            <v>21110</v>
          </cell>
          <cell r="B63" t="str">
            <v>앙카볼트</v>
          </cell>
          <cell r="C63" t="str">
            <v>Φ25 x 450L</v>
          </cell>
          <cell r="D63" t="str">
            <v>EA</v>
          </cell>
          <cell r="F63">
            <v>1180</v>
          </cell>
          <cell r="K63">
            <v>76</v>
          </cell>
          <cell r="L63">
            <v>1180</v>
          </cell>
        </row>
        <row r="64">
          <cell r="A64">
            <v>22110</v>
          </cell>
          <cell r="B64" t="str">
            <v>접 지 봉</v>
          </cell>
          <cell r="C64" t="str">
            <v>Φ14 x 1000L</v>
          </cell>
          <cell r="D64" t="str">
            <v>EA</v>
          </cell>
          <cell r="F64">
            <v>2000</v>
          </cell>
          <cell r="I64">
            <v>768</v>
          </cell>
          <cell r="J64">
            <v>2000</v>
          </cell>
          <cell r="K64">
            <v>914</v>
          </cell>
          <cell r="L64">
            <v>2200</v>
          </cell>
        </row>
        <row r="65">
          <cell r="A65">
            <v>22120</v>
          </cell>
          <cell r="B65" t="str">
            <v>접 지 봉</v>
          </cell>
          <cell r="C65" t="str">
            <v>Φ16 x 1800L</v>
          </cell>
          <cell r="D65" t="str">
            <v>EA</v>
          </cell>
          <cell r="F65">
            <v>3700</v>
          </cell>
          <cell r="I65">
            <v>768</v>
          </cell>
          <cell r="J65">
            <v>3700</v>
          </cell>
          <cell r="K65">
            <v>914</v>
          </cell>
          <cell r="L65">
            <v>3960</v>
          </cell>
        </row>
        <row r="66">
          <cell r="A66">
            <v>23110</v>
          </cell>
          <cell r="B66" t="str">
            <v>웨 샤 캡</v>
          </cell>
          <cell r="C66" t="str">
            <v>ST 22C</v>
          </cell>
          <cell r="D66" t="str">
            <v>EA</v>
          </cell>
          <cell r="F66">
            <v>1636</v>
          </cell>
          <cell r="I66">
            <v>709</v>
          </cell>
          <cell r="J66">
            <v>1636</v>
          </cell>
          <cell r="K66">
            <v>855</v>
          </cell>
          <cell r="L66">
            <v>1640</v>
          </cell>
        </row>
        <row r="67">
          <cell r="A67">
            <v>23120</v>
          </cell>
          <cell r="B67" t="str">
            <v>웨 샤 캡</v>
          </cell>
          <cell r="C67" t="str">
            <v>ST 28C</v>
          </cell>
          <cell r="D67" t="str">
            <v>EA</v>
          </cell>
          <cell r="F67">
            <v>2100</v>
          </cell>
          <cell r="I67">
            <v>709</v>
          </cell>
          <cell r="J67">
            <v>2100</v>
          </cell>
          <cell r="K67">
            <v>855</v>
          </cell>
          <cell r="L67">
            <v>2103</v>
          </cell>
        </row>
        <row r="68">
          <cell r="A68">
            <v>23130</v>
          </cell>
          <cell r="B68" t="str">
            <v>웨 샤 캡</v>
          </cell>
          <cell r="C68" t="str">
            <v>ST 36C</v>
          </cell>
          <cell r="D68" t="str">
            <v>EA</v>
          </cell>
          <cell r="F68">
            <v>2480</v>
          </cell>
          <cell r="I68">
            <v>709</v>
          </cell>
          <cell r="J68">
            <v>2480</v>
          </cell>
          <cell r="K68">
            <v>855</v>
          </cell>
          <cell r="L68">
            <v>2486</v>
          </cell>
        </row>
        <row r="69">
          <cell r="A69">
            <v>23140</v>
          </cell>
          <cell r="B69" t="str">
            <v>웨 샤 캡</v>
          </cell>
          <cell r="C69" t="str">
            <v>ST 42C</v>
          </cell>
          <cell r="D69" t="str">
            <v>EA</v>
          </cell>
          <cell r="F69">
            <v>2770</v>
          </cell>
          <cell r="I69">
            <v>709</v>
          </cell>
          <cell r="J69">
            <v>2770</v>
          </cell>
          <cell r="K69">
            <v>855</v>
          </cell>
          <cell r="L69">
            <v>2773</v>
          </cell>
        </row>
        <row r="70">
          <cell r="A70">
            <v>23150</v>
          </cell>
          <cell r="B70" t="str">
            <v>웨 샤 캡</v>
          </cell>
          <cell r="C70" t="str">
            <v>ST 54C</v>
          </cell>
          <cell r="D70" t="str">
            <v>EA</v>
          </cell>
          <cell r="F70">
            <v>3440</v>
          </cell>
          <cell r="I70">
            <v>709</v>
          </cell>
          <cell r="J70">
            <v>3440</v>
          </cell>
          <cell r="K70">
            <v>855</v>
          </cell>
          <cell r="L70">
            <v>3442</v>
          </cell>
        </row>
        <row r="71">
          <cell r="A71">
            <v>23160</v>
          </cell>
          <cell r="B71" t="str">
            <v>웨 샤 캡</v>
          </cell>
          <cell r="C71" t="str">
            <v>ST 70C</v>
          </cell>
          <cell r="D71" t="str">
            <v>EA</v>
          </cell>
          <cell r="F71">
            <v>9560</v>
          </cell>
          <cell r="I71">
            <v>709</v>
          </cell>
          <cell r="J71">
            <v>9560</v>
          </cell>
          <cell r="K71">
            <v>855</v>
          </cell>
          <cell r="L71">
            <v>9562</v>
          </cell>
        </row>
        <row r="72">
          <cell r="A72">
            <v>23170</v>
          </cell>
          <cell r="B72" t="str">
            <v>웨 샤 캡</v>
          </cell>
          <cell r="C72" t="str">
            <v>ST 104C</v>
          </cell>
          <cell r="D72" t="str">
            <v>EA</v>
          </cell>
          <cell r="F72">
            <v>23906</v>
          </cell>
          <cell r="I72">
            <v>709</v>
          </cell>
          <cell r="J72">
            <v>23910</v>
          </cell>
          <cell r="K72">
            <v>855</v>
          </cell>
          <cell r="L72">
            <v>23906</v>
          </cell>
        </row>
        <row r="73">
          <cell r="A73">
            <v>24110</v>
          </cell>
          <cell r="B73" t="str">
            <v>반경철관</v>
          </cell>
          <cell r="C73" t="str">
            <v>50x2x2400</v>
          </cell>
          <cell r="D73" t="str">
            <v>EA</v>
          </cell>
          <cell r="F73">
            <v>8600</v>
          </cell>
          <cell r="I73">
            <v>790</v>
          </cell>
          <cell r="J73">
            <v>8600</v>
          </cell>
          <cell r="K73">
            <v>943</v>
          </cell>
          <cell r="L73">
            <v>8600</v>
          </cell>
        </row>
        <row r="74">
          <cell r="A74">
            <v>24120</v>
          </cell>
          <cell r="B74" t="str">
            <v>반경철관</v>
          </cell>
          <cell r="C74" t="str">
            <v>80x2x2400</v>
          </cell>
          <cell r="D74" t="str">
            <v>EA</v>
          </cell>
          <cell r="F74">
            <v>9800</v>
          </cell>
          <cell r="I74">
            <v>790</v>
          </cell>
          <cell r="J74">
            <v>9800</v>
          </cell>
          <cell r="K74">
            <v>943</v>
          </cell>
          <cell r="L74">
            <v>9800</v>
          </cell>
        </row>
        <row r="75">
          <cell r="A75">
            <v>25110</v>
          </cell>
          <cell r="B75" t="str">
            <v>반경관취부밴드</v>
          </cell>
          <cell r="D75" t="str">
            <v>EA</v>
          </cell>
          <cell r="F75">
            <v>1200</v>
          </cell>
          <cell r="I75">
            <v>790</v>
          </cell>
          <cell r="J75">
            <v>1200</v>
          </cell>
          <cell r="K75">
            <v>943</v>
          </cell>
          <cell r="L75">
            <v>1200</v>
          </cell>
        </row>
        <row r="76">
          <cell r="A76">
            <v>26110</v>
          </cell>
          <cell r="B76" t="str">
            <v>제 어 반</v>
          </cell>
          <cell r="C76" t="str">
            <v>L - 1</v>
          </cell>
          <cell r="D76" t="str">
            <v>면</v>
          </cell>
          <cell r="F76">
            <v>1300000</v>
          </cell>
          <cell r="I76">
            <v>788</v>
          </cell>
          <cell r="J76">
            <v>1300000</v>
          </cell>
        </row>
        <row r="77">
          <cell r="A77">
            <v>27110</v>
          </cell>
          <cell r="B77" t="str">
            <v>노 무 비</v>
          </cell>
          <cell r="C77" t="str">
            <v>배전전공</v>
          </cell>
          <cell r="D77" t="str">
            <v>인</v>
          </cell>
          <cell r="E77">
            <v>176675</v>
          </cell>
          <cell r="F77">
            <v>0</v>
          </cell>
        </row>
        <row r="78">
          <cell r="A78">
            <v>27120</v>
          </cell>
          <cell r="B78" t="str">
            <v>노 무 비</v>
          </cell>
          <cell r="C78" t="str">
            <v>플랜트전공</v>
          </cell>
          <cell r="D78" t="str">
            <v>인</v>
          </cell>
          <cell r="E78">
            <v>62877</v>
          </cell>
          <cell r="F78">
            <v>0</v>
          </cell>
        </row>
        <row r="79">
          <cell r="A79">
            <v>27130</v>
          </cell>
          <cell r="B79" t="str">
            <v>노 무 비</v>
          </cell>
          <cell r="C79" t="str">
            <v>내선전공</v>
          </cell>
          <cell r="D79" t="str">
            <v>인</v>
          </cell>
          <cell r="E79">
            <v>53181</v>
          </cell>
          <cell r="F79">
            <v>0</v>
          </cell>
        </row>
        <row r="80">
          <cell r="A80">
            <v>27140</v>
          </cell>
          <cell r="B80" t="str">
            <v>노 무 비</v>
          </cell>
          <cell r="C80" t="str">
            <v>저압케이블공</v>
          </cell>
          <cell r="D80" t="str">
            <v>인</v>
          </cell>
          <cell r="E80">
            <v>63007</v>
          </cell>
          <cell r="F80">
            <v>0</v>
          </cell>
        </row>
        <row r="81">
          <cell r="A81">
            <v>27150</v>
          </cell>
          <cell r="B81" t="str">
            <v>노 무 비</v>
          </cell>
          <cell r="C81" t="str">
            <v>특고압케이블공</v>
          </cell>
          <cell r="D81" t="str">
            <v>인</v>
          </cell>
          <cell r="E81">
            <v>86408</v>
          </cell>
          <cell r="F81">
            <v>0</v>
          </cell>
        </row>
        <row r="82">
          <cell r="A82">
            <v>27160</v>
          </cell>
          <cell r="B82" t="str">
            <v>노 무 비</v>
          </cell>
          <cell r="C82" t="str">
            <v>철도신호공</v>
          </cell>
          <cell r="D82" t="str">
            <v>인</v>
          </cell>
          <cell r="E82">
            <v>85260</v>
          </cell>
          <cell r="F82">
            <v>0</v>
          </cell>
        </row>
        <row r="83">
          <cell r="A83">
            <v>27170</v>
          </cell>
          <cell r="B83" t="str">
            <v>노 무 비</v>
          </cell>
          <cell r="C83" t="str">
            <v>보통인부</v>
          </cell>
          <cell r="D83" t="str">
            <v>인</v>
          </cell>
          <cell r="E83">
            <v>34947</v>
          </cell>
          <cell r="F83">
            <v>0</v>
          </cell>
        </row>
        <row r="84">
          <cell r="A84">
            <v>27180</v>
          </cell>
          <cell r="B84" t="str">
            <v>노 무 비</v>
          </cell>
          <cell r="C84" t="str">
            <v>통신외선공</v>
          </cell>
          <cell r="D84" t="str">
            <v>인</v>
          </cell>
          <cell r="E84">
            <v>84302</v>
          </cell>
          <cell r="F84">
            <v>0</v>
          </cell>
        </row>
        <row r="85">
          <cell r="A85">
            <v>27190</v>
          </cell>
          <cell r="B85" t="str">
            <v>노 무 비</v>
          </cell>
          <cell r="C85" t="str">
            <v>통신설비공</v>
          </cell>
          <cell r="D85" t="str">
            <v>인</v>
          </cell>
          <cell r="E85">
            <v>73709</v>
          </cell>
          <cell r="F85">
            <v>0</v>
          </cell>
        </row>
        <row r="86">
          <cell r="A86">
            <v>27200</v>
          </cell>
          <cell r="B86" t="str">
            <v>노 무 비</v>
          </cell>
          <cell r="C86" t="str">
            <v>통신내선공</v>
          </cell>
          <cell r="D86" t="str">
            <v>인</v>
          </cell>
          <cell r="E86">
            <v>70804</v>
          </cell>
          <cell r="F86">
            <v>0</v>
          </cell>
        </row>
        <row r="87">
          <cell r="A87">
            <v>27210</v>
          </cell>
          <cell r="B87" t="str">
            <v>노 무 비</v>
          </cell>
          <cell r="C87" t="str">
            <v>통신케이블공</v>
          </cell>
          <cell r="D87" t="str">
            <v>인</v>
          </cell>
          <cell r="E87">
            <v>87823</v>
          </cell>
          <cell r="F87">
            <v>0</v>
          </cell>
        </row>
        <row r="88">
          <cell r="A88">
            <v>27220</v>
          </cell>
          <cell r="B88" t="str">
            <v>노 무 비</v>
          </cell>
          <cell r="C88" t="str">
            <v>계장공</v>
          </cell>
          <cell r="D88" t="str">
            <v>인</v>
          </cell>
          <cell r="E88">
            <v>59259</v>
          </cell>
          <cell r="F88">
            <v>0</v>
          </cell>
        </row>
        <row r="89">
          <cell r="A89">
            <v>27230</v>
          </cell>
          <cell r="B89" t="str">
            <v>노 무 비</v>
          </cell>
          <cell r="C89" t="str">
            <v>전기공사기사1급</v>
          </cell>
          <cell r="D89" t="str">
            <v>인</v>
          </cell>
          <cell r="E89">
            <v>65241</v>
          </cell>
          <cell r="F89">
            <v>0</v>
          </cell>
        </row>
        <row r="90">
          <cell r="A90">
            <v>27240</v>
          </cell>
          <cell r="B90" t="str">
            <v>노 무 비</v>
          </cell>
          <cell r="C90" t="str">
            <v>전기공사기사2급</v>
          </cell>
          <cell r="D90" t="str">
            <v>인</v>
          </cell>
          <cell r="E90">
            <v>57636</v>
          </cell>
          <cell r="F90">
            <v>0</v>
          </cell>
        </row>
        <row r="91">
          <cell r="A91">
            <v>27250</v>
          </cell>
          <cell r="B91" t="str">
            <v>노 무 비</v>
          </cell>
          <cell r="C91" t="str">
            <v>통신기사1급</v>
          </cell>
          <cell r="D91" t="str">
            <v>인</v>
          </cell>
          <cell r="E91">
            <v>89527</v>
          </cell>
          <cell r="F91">
            <v>0</v>
          </cell>
        </row>
        <row r="92">
          <cell r="A92">
            <v>27260</v>
          </cell>
          <cell r="B92" t="str">
            <v>노 무 비</v>
          </cell>
          <cell r="C92" t="str">
            <v>통신기사2급</v>
          </cell>
          <cell r="D92" t="str">
            <v>인</v>
          </cell>
          <cell r="E92">
            <v>78395</v>
          </cell>
          <cell r="F9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input"/>
      <sheetName val="1.2.제원"/>
      <sheetName val="3.하중계산"/>
      <sheetName val="4.1.안정검토"/>
      <sheetName val="4.2.안정검토"/>
      <sheetName val="5.1.단면력"/>
      <sheetName val="5.4.하중조합"/>
      <sheetName val="5.5.스프링"/>
      <sheetName val="7.부재검토"/>
      <sheetName val="6.단면력도"/>
      <sheetName val="8.1.기초검토용 부재력(1)"/>
      <sheetName val="8.2.기초검토용부재력(2)"/>
      <sheetName val="8.3.기초단면력(파일)입"/>
      <sheetName val="8.4.SD30 (2)"/>
      <sheetName val="9.SHOE"/>
      <sheetName val="10.낙교방지"/>
      <sheetName val="횡방향구속"/>
    </sheetNames>
    <sheetDataSet>
      <sheetData sheetId="0" refreshError="1"/>
      <sheetData sheetId="1">
        <row r="1">
          <cell r="N1">
            <v>240</v>
          </cell>
          <cell r="P1">
            <v>3000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간지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자재총괄"/>
      <sheetName val="시멘트레미콘구입량"/>
      <sheetName val="골재구입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지장물보호(수집)"/>
      <sheetName val="지장물산근"/>
      <sheetName val="지장물보호공단위수량"/>
      <sheetName val="데이타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Sheet1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진주방향"/>
      <sheetName val="총괄내역서"/>
      <sheetName val="조명시설"/>
      <sheetName val="내역"/>
      <sheetName val="DATA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변수값"/>
      <sheetName val="중기상차"/>
      <sheetName val="AS복구"/>
      <sheetName val="중기터파기"/>
      <sheetName val="5.정산서"/>
      <sheetName val="고압수량(철거)"/>
      <sheetName val="관급자재대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공사설명서"/>
      <sheetName val="bearing"/>
      <sheetName val="연동내역"/>
      <sheetName val="관접합및부설"/>
      <sheetName val="수량산출"/>
      <sheetName val="우수받이"/>
      <sheetName val="Sheet1 (2)"/>
      <sheetName val="식재인부"/>
      <sheetName val="고양관재"/>
      <sheetName val="Total"/>
      <sheetName val="설계명세서"/>
      <sheetName val="구조물철거타공정이월"/>
      <sheetName val="집계표"/>
      <sheetName val="단가일람"/>
      <sheetName val="조경일람"/>
      <sheetName val="해평견적"/>
      <sheetName val="전차선로 물량표"/>
      <sheetName val="한강운반비"/>
      <sheetName val="#REF"/>
      <sheetName val="자재"/>
      <sheetName val="공통(20-91)"/>
      <sheetName val="장비집계"/>
      <sheetName val="내역서(전기)"/>
      <sheetName val="일위대가목차"/>
      <sheetName val="슬래브(유곡)"/>
      <sheetName val="자료"/>
      <sheetName val="가도공"/>
      <sheetName val="계산서(곡선부)"/>
      <sheetName val="포장재료집계표"/>
      <sheetName val="SLAB"/>
      <sheetName val="2003상반기노임기준"/>
      <sheetName val="nys"/>
      <sheetName val="1-4-2.관(약)"/>
      <sheetName val="신당동집계표"/>
      <sheetName val="터파기및재료"/>
      <sheetName val="증감내역서"/>
      <sheetName val="우배수"/>
      <sheetName val="계산식"/>
      <sheetName val="차수별내역서"/>
      <sheetName val="총괄내역서(설계)"/>
      <sheetName val="실행대비"/>
      <sheetName val="수안보-MBR1"/>
      <sheetName val="JUCK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부대내역"/>
      <sheetName val="관경고용테이프수집"/>
      <sheetName val="관경고용산근"/>
      <sheetName val="원가"/>
      <sheetName val="집수정(600-700)"/>
      <sheetName val="Sheet5"/>
      <sheetName val="BD"/>
      <sheetName val="금액"/>
      <sheetName val="일위대가표"/>
      <sheetName val="보차도경계석"/>
      <sheetName val="공사개요"/>
      <sheetName val="입찰"/>
      <sheetName val="현경"/>
      <sheetName val="상부집계표"/>
      <sheetName val="개산공사비"/>
      <sheetName val="지급자재"/>
      <sheetName val="데리네이타현황"/>
      <sheetName val="수지표"/>
      <sheetName val="셀명"/>
      <sheetName val="공사"/>
      <sheetName val="-치수표(곡선부)"/>
      <sheetName val="건축내역"/>
      <sheetName val="견적대비표"/>
      <sheetName val="교각1"/>
      <sheetName val="산출근거"/>
      <sheetName val="설계조건"/>
      <sheetName val="요율"/>
      <sheetName val="토공 total"/>
      <sheetName val="법면단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P-산#1-1(WOWA1)"/>
      <sheetName val="4차원가계산서"/>
      <sheetName val="정부노임단가"/>
      <sheetName val="8.석축단위(H=1.5M)"/>
      <sheetName val="Cost bd-&quot;A&quot;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기초입력 DATA"/>
      <sheetName val="토공연장"/>
      <sheetName val="ABUT수량-A1"/>
      <sheetName val="우각부보강"/>
      <sheetName val="조명율표"/>
      <sheetName val="값"/>
      <sheetName val="guard(mac)"/>
      <sheetName val="기계경비(시간당)"/>
      <sheetName val="램머"/>
      <sheetName val="안전시설(수집)"/>
      <sheetName val="안전시설"/>
      <sheetName val="INPUT"/>
      <sheetName val="기본일위"/>
      <sheetName val="중기사용료"/>
      <sheetName val="설 계"/>
      <sheetName val="5.모델링"/>
      <sheetName val="일위대가 "/>
      <sheetName val="토사(PE)"/>
      <sheetName val="70%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L형 옹벽"/>
      <sheetName val="가점"/>
      <sheetName val="index"/>
      <sheetName val="etc"/>
      <sheetName val="실행예산"/>
      <sheetName val="c_balju"/>
      <sheetName val="인건비 "/>
      <sheetName val="기본"/>
      <sheetName val="설계예산서"/>
      <sheetName val="예산내역서"/>
      <sheetName val="삭제및변경불가"/>
      <sheetName val="말뚝지지력산정"/>
      <sheetName val="설계예시"/>
      <sheetName val="일위대가(가설)"/>
      <sheetName val="일위산출"/>
      <sheetName val="건축내역서"/>
      <sheetName val="설비내역서"/>
      <sheetName val="전기내역서"/>
      <sheetName val="기존도수로깨기"/>
      <sheetName val="맨홀수량산출"/>
      <sheetName val="중기조종사 단위단가"/>
      <sheetName val="아파트 내역"/>
      <sheetName val="★도급내역(2공구)"/>
      <sheetName val="용역비내역-진짜"/>
      <sheetName val="APT"/>
      <sheetName val="석축설면"/>
      <sheetName val="법면설면"/>
      <sheetName val="석축단"/>
      <sheetName val="법면수집"/>
      <sheetName val="전기일위대가"/>
      <sheetName val="FOB발"/>
      <sheetName val="CODE"/>
      <sheetName val="투자비"/>
      <sheetName val="조성원가DATA"/>
      <sheetName val="사업비"/>
      <sheetName val="날개벽(시점좌측)"/>
      <sheetName val="노임단가"/>
      <sheetName val="단가조사서"/>
      <sheetName val="경산"/>
      <sheetName val="인건-측정"/>
      <sheetName val="MOTOR"/>
      <sheetName val="설비"/>
      <sheetName val="실행내역"/>
      <sheetName val="자재단가"/>
      <sheetName val="경비단가"/>
      <sheetName val="노무비"/>
      <sheetName val="재료비단가"/>
      <sheetName val="BOX"/>
      <sheetName val="자압"/>
      <sheetName val="8.PILE  (돌출)"/>
      <sheetName val="조건"/>
      <sheetName val="교각별철근수량집계표"/>
      <sheetName val="총괄집계_"/>
      <sheetName val="날개벽철근집계_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PVC접합개소_산출서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1-4-2_관(약)"/>
      <sheetName val="배수공총괄_집계표(횡)"/>
      <sheetName val="보차도경계석_조서"/>
      <sheetName val="맨홀집계표_"/>
      <sheetName val="Sheet1_(2)"/>
      <sheetName val="전차선로_물량표"/>
      <sheetName val="pe이중벽관_(우수)"/>
      <sheetName val="토목검측서"/>
      <sheetName val="세금자료"/>
      <sheetName val="노임"/>
      <sheetName val="수로BOX"/>
      <sheetName val="인천성심병원"/>
      <sheetName val="맨홀수량집계"/>
      <sheetName val="3련 BOX"/>
      <sheetName val="평가데이터"/>
      <sheetName val="CON'C"/>
      <sheetName val="BID"/>
      <sheetName val="Sheet2"/>
      <sheetName val="단면가정"/>
      <sheetName val="이토변실(A3-LINE)"/>
      <sheetName val="노견단위수량"/>
      <sheetName val="산출내역서"/>
      <sheetName val="제잡비계산"/>
      <sheetName val="COPING"/>
      <sheetName val="집수정단위수량600 "/>
      <sheetName val="S.중기사용료"/>
      <sheetName val="입력란"/>
      <sheetName val="통관-유입(벌어짐)유출(도수)"/>
      <sheetName val="원가계산"/>
      <sheetName val="원가계산 (2)"/>
      <sheetName val="깨기 총괄"/>
      <sheetName val="비탈면보호공수량산출"/>
      <sheetName val="설계내역"/>
      <sheetName val="을"/>
      <sheetName val="영동(D)"/>
      <sheetName val="참고사항"/>
      <sheetName val="근로자자료입력"/>
      <sheetName val="SLAB&quot;1&quot;"/>
      <sheetName val="물가대비표"/>
      <sheetName val="D"/>
      <sheetName val="1,2공구원가계산서"/>
      <sheetName val="2공구산출내역"/>
      <sheetName val="1공구산출내역서"/>
      <sheetName val="원가계산서"/>
      <sheetName val="기초코드"/>
      <sheetName val="Sheet17"/>
      <sheetName val="원형1호맨홀토공수량"/>
      <sheetName val="공사요율"/>
      <sheetName val="BQ(실행)"/>
      <sheetName val="매입세율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차액보증"/>
      <sheetName val="슬래브"/>
      <sheetName val="6PILE  (돌출)"/>
      <sheetName val="단가및재료비"/>
      <sheetName val="잡비계산"/>
      <sheetName val="마산방향"/>
      <sheetName val="마산방향철근집계"/>
      <sheetName val="7.PILE  (돌출)"/>
      <sheetName val="DATA1"/>
      <sheetName val="상부공"/>
      <sheetName val="조작대(1연)"/>
      <sheetName val="이토변실"/>
      <sheetName val="공사비"/>
      <sheetName val="actual"/>
      <sheetName val="공사비 증감 내역서"/>
      <sheetName val="인건비"/>
      <sheetName val="도급"/>
      <sheetName val="수량BOQ"/>
      <sheetName val="수량"/>
      <sheetName val="하부철근수량"/>
      <sheetName val="물가자료"/>
      <sheetName val="일반수량"/>
      <sheetName val="부대tu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조건표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수목표준대가"/>
      <sheetName val="토공집계"/>
      <sheetName val="b_balju"/>
      <sheetName val="토공_total"/>
      <sheetName val="고유코드_설계"/>
      <sheetName val="Macro(차단기)"/>
      <sheetName val="전선 및 전선관"/>
      <sheetName val="40단가산출서"/>
      <sheetName val="40집계"/>
      <sheetName val="POOM_MOTO"/>
      <sheetName val="내역서갑지"/>
      <sheetName val="내역서을지"/>
      <sheetName val="내역서적용수량"/>
      <sheetName val="교사기준면적(초등)"/>
      <sheetName val="플랜트 설치"/>
      <sheetName val="가시설단위수량"/>
      <sheetName val="SORCE1"/>
      <sheetName val="총괄표"/>
      <sheetName val="소비자가"/>
      <sheetName val="대로근거"/>
      <sheetName val="중로근거"/>
      <sheetName val="손익분석"/>
      <sheetName val="전등설비"/>
      <sheetName val="기초단가"/>
      <sheetName val="위치조서"/>
      <sheetName val="기기리스트"/>
      <sheetName val="b_balju_cho"/>
      <sheetName val="산출"/>
      <sheetName val="파일의이용"/>
      <sheetName val="노임단가(2009.상)"/>
      <sheetName val="10.1 중기기초단가"/>
      <sheetName val="ilch"/>
      <sheetName val="1-1"/>
      <sheetName val="T13(P68~72,78)"/>
      <sheetName val="깨기"/>
      <sheetName val="단면A-A(TR)"/>
      <sheetName val="1.설계조건"/>
      <sheetName val="관경별내역서"/>
      <sheetName val="L_RPTB02_01"/>
      <sheetName val="단위단가"/>
      <sheetName val="산근터빈"/>
      <sheetName val="[고양관재.XLSŝ보차도경계석집계표(종)"/>
      <sheetName val="가감수량"/>
      <sheetName val="자재단가_사급"/>
      <sheetName val="중기적산목록"/>
      <sheetName val="설계"/>
      <sheetName val="일위대가(건축)"/>
      <sheetName val="공비대비"/>
      <sheetName val="골막이(야매)"/>
      <sheetName val="경  비 "/>
      <sheetName val="공사명입력"/>
      <sheetName val="배수장토목공사비"/>
      <sheetName val="토적표"/>
      <sheetName val="배수공수집"/>
      <sheetName val="철콘"/>
      <sheetName val="토량1-1"/>
      <sheetName val="계약서"/>
      <sheetName val="2.고용보험료산출근거"/>
      <sheetName val="HVAC"/>
      <sheetName val="전기실(고압)"/>
      <sheetName val="5.배수관로"/>
      <sheetName val="주요자재"/>
      <sheetName val="폐기물처리"/>
      <sheetName val="단위수량산출"/>
      <sheetName val="A LINE"/>
      <sheetName val="왕십리방향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원형맨홀수량"/>
      <sheetName val="대치판정"/>
      <sheetName val="기본단가표"/>
      <sheetName val="배수지집꓄표"/>
      <sheetName val="밀도포장수량집계표"/>
      <sheetName val="노무비 근거"/>
      <sheetName val="백호우계수"/>
      <sheetName val="산근"/>
      <sheetName val="cal"/>
      <sheetName val="원가서"/>
      <sheetName val="전기단가조사서"/>
      <sheetName val="관련자료입력"/>
      <sheetName val="장비일위대가2002하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공사비증감"/>
      <sheetName val="자압1"/>
      <sheetName val="기초자료입력"/>
      <sheetName val="개비온집계"/>
      <sheetName val="개비온 단위"/>
      <sheetName val="도장"/>
      <sheetName val="토목공사"/>
      <sheetName val="교각계산"/>
      <sheetName val="노무"/>
      <sheetName val="강교(Sub)"/>
      <sheetName val="전기"/>
      <sheetName val="LP-S"/>
      <sheetName val="기계경비적용기준"/>
      <sheetName val="A-4"/>
      <sheetName val="공종목록표"/>
      <sheetName val="수압시험수집"/>
      <sheetName val="수압시험산근"/>
      <sheetName val="역T형"/>
      <sheetName val="내역서01"/>
      <sheetName val="유입부"/>
      <sheetName val="개별직종노임단가(2003.9)"/>
      <sheetName val="총괄 내역서"/>
      <sheetName val="데크수량집계표 (3)"/>
      <sheetName val="수량(숲생태관람데크)"/>
      <sheetName val="수량(암석원관람데크)"/>
      <sheetName val="수량(개비자관람데크)"/>
      <sheetName val="만병초관람데크"/>
      <sheetName val="난간A"/>
      <sheetName val="난간B"/>
      <sheetName val="습지원관람데크"/>
      <sheetName val="전망대"/>
      <sheetName val="전망데크"/>
      <sheetName val="데크산책로A"/>
      <sheetName val="데크산책로B"/>
      <sheetName val="데크산책로C"/>
      <sheetName val="관람데크A"/>
      <sheetName val="관람데크B"/>
      <sheetName val="관람데크C"/>
      <sheetName val="입구계단A"/>
      <sheetName val="입구계단B"/>
      <sheetName val="입구계단C"/>
      <sheetName val="입구계단D"/>
      <sheetName val="입구계단E"/>
      <sheetName val="암석원관람데크"/>
      <sheetName val="숲생태관람데크"/>
      <sheetName val="개비자관람데크"/>
      <sheetName val="1호맨홀토공"/>
      <sheetName val="부시수량"/>
      <sheetName val="품목"/>
      <sheetName val="직접경비"/>
      <sheetName val="직접인건비"/>
      <sheetName val="간지 (세)"/>
      <sheetName val="001"/>
      <sheetName val="TOTAL_BOQ"/>
      <sheetName val="용소리교"/>
      <sheetName val="총계"/>
      <sheetName val="7월11일"/>
      <sheetName val="wall"/>
      <sheetName val="접합 및 부설 "/>
      <sheetName val="토목(대안)"/>
      <sheetName val="CT "/>
      <sheetName val="3.하중산정4.지지력"/>
      <sheetName val="외천교"/>
      <sheetName val="단가산출내역(노임부분수정)"/>
      <sheetName val="물가시세"/>
      <sheetName val="부하(성남)"/>
      <sheetName val="구동"/>
      <sheetName val="부하계산서"/>
      <sheetName val="1호맨홀가감수량"/>
      <sheetName val="직공비"/>
      <sheetName val="type-F"/>
      <sheetName val="A1-DATA"/>
      <sheetName val="단면"/>
      <sheetName val="오수관연장산출"/>
      <sheetName val="전력구구조물산근"/>
      <sheetName val="시설물일위"/>
      <sheetName val="GT 1050x650"/>
      <sheetName val="내역서단가산출용"/>
      <sheetName val="내역서1999.8최종"/>
      <sheetName val="이름정의"/>
      <sheetName val="초기화면"/>
      <sheetName val="돌담교 상부수량"/>
      <sheetName val="입찰견적보고서"/>
      <sheetName val="교대(A1-A2)"/>
      <sheetName val="감시비교(자동제어비교)"/>
      <sheetName val="NAV000"/>
      <sheetName val="우수공"/>
      <sheetName val="우수총괄표 (2)"/>
      <sheetName val="간지(2)"/>
      <sheetName val="우수수량집계"/>
      <sheetName val="간지(3)"/>
      <sheetName val="관기초집계"/>
      <sheetName val="관기초"/>
      <sheetName val="관로터파기"/>
      <sheetName val="우수연결관"/>
      <sheetName val="관로토공"/>
      <sheetName val="관로연장"/>
      <sheetName val="간지(4)"/>
      <sheetName val="맨홀수량집계표"/>
      <sheetName val="1호차도"/>
      <sheetName val="2호차도"/>
      <sheetName val="맨홀수량"/>
      <sheetName val="간지(5)"/>
      <sheetName val="날개벽집계"/>
      <sheetName val="날개벽D600"/>
      <sheetName val="날개벽D800"/>
      <sheetName val="날개벽도면"/>
      <sheetName val="간지(6)"/>
      <sheetName val="우수받이집수정집계"/>
      <sheetName val="우수받이재료"/>
      <sheetName val="우수받이토공"/>
      <sheetName val="집수정재료"/>
      <sheetName val="간지(7)"/>
      <sheetName val="간지(9)"/>
      <sheetName val="S0"/>
      <sheetName val="ⴭⴭⴭⴭ"/>
      <sheetName val="conclusion"/>
      <sheetName val="comparables"/>
      <sheetName val="Deduction"/>
      <sheetName val="other"/>
      <sheetName val="건축일위"/>
      <sheetName val="그라우팅일위"/>
      <sheetName val="전체철근집계"/>
      <sheetName val="표준건축비"/>
      <sheetName val="을지"/>
      <sheetName val="2호맨홀공제수량"/>
      <sheetName val="산출1"/>
      <sheetName val="3연box"/>
      <sheetName val="특수선일위대가"/>
      <sheetName val="공문(신)"/>
      <sheetName val="영업소산출근거"/>
      <sheetName val="WORK"/>
      <sheetName val="가시설(TYPE-A)"/>
      <sheetName val="1-1평균터파기고(1)"/>
      <sheetName val="1호맨홀수량산출"/>
      <sheetName val="6-1. 관개량조서"/>
      <sheetName val="투찰"/>
      <sheetName val="청천내"/>
      <sheetName val="계장 품셈표"/>
      <sheetName val="97노임단가"/>
      <sheetName val="중기일위대가"/>
      <sheetName val="포장공"/>
      <sheetName val="배수공1"/>
      <sheetName val="4차공사"/>
      <sheetName val="설명"/>
      <sheetName val="천방교접속"/>
      <sheetName val="대포2교접속"/>
      <sheetName val="총_구조물공"/>
      <sheetName val="방음벽기초"/>
      <sheetName val="단가대비표"/>
      <sheetName val="실행(ALT1)"/>
      <sheetName val="철근총괄집계표"/>
      <sheetName val="차도조도계산"/>
      <sheetName val="빗물받이(910-510-410)"/>
      <sheetName val="우수"/>
      <sheetName val="부대공"/>
      <sheetName val="배수공"/>
      <sheetName val="목록"/>
      <sheetName val="용수량_생활용수_"/>
      <sheetName val="용수량(생활용수)"/>
      <sheetName val="2.가정단면"/>
      <sheetName val="수자재단위당"/>
      <sheetName val="EP0618"/>
      <sheetName val="음봉방향"/>
      <sheetName val="구체"/>
      <sheetName val="좌측날개벽"/>
      <sheetName val="우측날개벽"/>
      <sheetName val="단"/>
      <sheetName val="신우"/>
      <sheetName val="I.설계조건"/>
      <sheetName val="역T형교대(말뚝기초)"/>
      <sheetName val="가시설수량"/>
      <sheetName val="교량하부공"/>
      <sheetName val="일위대가(계측기설치)"/>
      <sheetName val="단가(자재)"/>
      <sheetName val="단가(노임)"/>
      <sheetName val="기초목록"/>
      <sheetName val="심사물량"/>
      <sheetName val="심사계산"/>
      <sheetName val="남평내역"/>
      <sheetName val="토공유용계획"/>
      <sheetName val="유입관로집계"/>
      <sheetName val="유입관로토적"/>
      <sheetName val="처리장집계"/>
      <sheetName val="처리장토적"/>
      <sheetName val="진입도로토적"/>
      <sheetName val="신당동산출근거"/>
      <sheetName val="SPEC"/>
      <sheetName val="횡배수관재료-"/>
      <sheetName val="계산서(직선부)"/>
      <sheetName val="콘크리트측구연장"/>
      <sheetName val="-배수구조물공토공"/>
      <sheetName val="예산명세서"/>
      <sheetName val="자료입력"/>
      <sheetName val="1련박스"/>
      <sheetName val="단가비교표"/>
      <sheetName val="신고분기설정참고"/>
      <sheetName val="거래처자료등록"/>
      <sheetName val="기초공"/>
      <sheetName val="기둥(원형)"/>
      <sheetName val="안정검토(온1)"/>
      <sheetName val="주형"/>
      <sheetName val="견적"/>
      <sheetName val="배수내역"/>
      <sheetName val="단가산출"/>
      <sheetName val="공구"/>
      <sheetName val="2차기성내역서"/>
      <sheetName val="계정"/>
      <sheetName val="지수적용공사비내역서"/>
      <sheetName val="공사비예산서(토목분)"/>
      <sheetName val="결정단가"/>
      <sheetName val="고양리"/>
      <sheetName val="삼곡리"/>
      <sheetName val="영천리"/>
      <sheetName val="이름표"/>
      <sheetName val="조사자료"/>
      <sheetName val="수주현황2월"/>
      <sheetName val="영업총괄"/>
      <sheetName val="영업권1114"/>
      <sheetName val="개별지가"/>
      <sheetName val="99노임단가"/>
      <sheetName val="토지사정조서"/>
      <sheetName val="견적서을지"/>
      <sheetName val="SG"/>
      <sheetName val="입찰안"/>
      <sheetName val="GRACE"/>
      <sheetName val="안산기계장치"/>
      <sheetName val="최종계약서"/>
      <sheetName val="TABLE01"/>
      <sheetName val="ITEM"/>
      <sheetName val="pier(각형)"/>
      <sheetName val="1공구"/>
      <sheetName val="연결관산출조서"/>
      <sheetName val="물돌리기수량집계"/>
      <sheetName val="물돌리기연장산출"/>
      <sheetName val="물돌리기"/>
      <sheetName val="도근좌표"/>
      <sheetName val="계수시트"/>
      <sheetName val="bm(CIcable)"/>
      <sheetName val="5.소재"/>
      <sheetName val="공토공단위당"/>
      <sheetName val="교대"/>
      <sheetName val="계림(함평)"/>
      <sheetName val="계림(장성)"/>
      <sheetName val="3BL공동구 수량"/>
      <sheetName val="s"/>
      <sheetName val="쌍송교"/>
      <sheetName val="하중조건(평상시)"/>
      <sheetName val="실행철강하도"/>
      <sheetName val="관급자재"/>
      <sheetName val="N賃率-職"/>
      <sheetName val="기계경비"/>
      <sheetName val="PumpSpec"/>
      <sheetName val="X17-TOTAL"/>
      <sheetName val="7-2"/>
      <sheetName val="단면 (2)"/>
      <sheetName val="공종별산출내역서"/>
      <sheetName val="공용시설내역"/>
      <sheetName val="일위목록"/>
      <sheetName val="신호등일위대가"/>
      <sheetName val="점자블럭산_x0002_"/>
      <sheetName val="날개벽"/>
      <sheetName val="암거단위"/>
      <sheetName val="횡 연장"/>
      <sheetName val="산정표"/>
      <sheetName val="4.고용보험"/>
      <sheetName val="3.고용보험료산출근거"/>
      <sheetName val="H-PILE수량집계"/>
      <sheetName val="판"/>
      <sheetName val="철거산출근거"/>
      <sheetName val="국산화"/>
      <sheetName val="토공(우물통,기타) "/>
      <sheetName val="시멘트,모래집계"/>
      <sheetName val="2.토목공사"/>
      <sheetName val="수입"/>
      <sheetName val="갑지"/>
      <sheetName val="역T형(H=6.0) (2)"/>
      <sheetName val="관경결정"/>
      <sheetName val="이토밸브실수량집계(D600)"/>
      <sheetName val="신광초조도계선사업"/>
      <sheetName val="노무단가"/>
      <sheetName val="구의33고"/>
      <sheetName val="기계상세"/>
      <sheetName val="단가결정"/>
      <sheetName val="G.R300경비"/>
      <sheetName val="매설지선굴착"/>
      <sheetName val="적현로"/>
      <sheetName val="INTRO."/>
      <sheetName val="제품"/>
      <sheetName val="지수"/>
      <sheetName val="토공정보"/>
      <sheetName val="TYPE-1"/>
      <sheetName val="단위수량(출력X)"/>
      <sheetName val="수량집계"/>
      <sheetName val="8.설치품셈"/>
      <sheetName val="96보완계획7.12"/>
      <sheetName val="1.우편집중내역서"/>
      <sheetName val="Sheet16 (2)"/>
      <sheetName val="명세서"/>
      <sheetName val="토목주소"/>
      <sheetName val="프랜트면허"/>
      <sheetName val="산출근거1"/>
      <sheetName val="배수공 주요자재 집계표"/>
      <sheetName val="배수관집계"/>
      <sheetName val="계화배수"/>
      <sheetName val="증감대비"/>
      <sheetName val="원가data"/>
      <sheetName val="삼보지질"/>
      <sheetName val="CON기초"/>
      <sheetName val="음료실행"/>
      <sheetName val="설계서(본관)"/>
      <sheetName val="간선계산"/>
      <sheetName val="원가계산서(변경)"/>
      <sheetName val="소상 &quot;1&quot;"/>
      <sheetName val="안정계산"/>
      <sheetName val="단면검토"/>
      <sheetName val="도로경계블럭연장조서"/>
      <sheetName val="원가계산서구조조정"/>
      <sheetName val="도로포장면적산출(1)"/>
      <sheetName val="관람석제출"/>
      <sheetName val="11.우각부 보강"/>
      <sheetName val="2005(공무2)"/>
      <sheetName val="예산서"/>
      <sheetName val="서∼군(2)"/>
      <sheetName val="࠶IĂ_x0000_嫗ऀࠀ"/>
      <sheetName val="기준표"/>
      <sheetName val="약품공급2"/>
      <sheetName val="부대공Ⅱ"/>
      <sheetName val="공정표"/>
      <sheetName val="경상비"/>
      <sheetName val="01"/>
      <sheetName val="차도부연장현황"/>
      <sheetName val="대정2공구"/>
      <sheetName val="토적표(2차기성)"/>
      <sheetName val="자재코드"/>
      <sheetName val="경율산정.XLS"/>
      <sheetName val="품셈TABLE"/>
      <sheetName val="Y-WORK"/>
      <sheetName val="입력데이터"/>
      <sheetName val="데이터"/>
      <sheetName val="tggwan(mac)"/>
      <sheetName val="7단가"/>
      <sheetName val="합계금액"/>
      <sheetName val="static.cal"/>
      <sheetName val="투찰가"/>
      <sheetName val="목포방향"/>
      <sheetName val="CABLE SIZE-3"/>
      <sheetName val="노무비단가"/>
      <sheetName val="공통가설"/>
      <sheetName val="COVER"/>
      <sheetName val="용량(1-2)"/>
      <sheetName val="연결관암거"/>
      <sheetName val="(전기)설계예산서"/>
      <sheetName val="SE-611"/>
      <sheetName val="연결임시"/>
      <sheetName val="(A)내역서"/>
      <sheetName val="남양주부대"/>
      <sheetName val="INFO"/>
      <sheetName val="목차"/>
      <sheetName val="환경기계공정표 (3)"/>
      <sheetName val="노임단가 (2)"/>
      <sheetName val="실행내역 "/>
      <sheetName val="6호기"/>
      <sheetName val="진천방향"/>
      <sheetName val="비계공사"/>
      <sheetName val="CTEMCOST"/>
      <sheetName val="AS포장복구 "/>
      <sheetName val="고상실행"/>
      <sheetName val=" 상부공통집계(총괄)"/>
      <sheetName val="원가입력"/>
      <sheetName val="L_RPTA05_목록"/>
      <sheetName val="적용단위길이"/>
      <sheetName val="종배수관(신)"/>
      <sheetName val="1호인버트수량"/>
      <sheetName val="설계내역서"/>
      <sheetName val="ASCEandUBC"/>
      <sheetName val="공사비_NDE"/>
      <sheetName val="ITB COST"/>
      <sheetName val="자재대"/>
      <sheetName val="집계"/>
      <sheetName val="내역1"/>
      <sheetName val="업체별기성내역"/>
      <sheetName val="대비"/>
      <sheetName val="기둥"/>
      <sheetName val="저판(버림100)"/>
      <sheetName val="MSG 수량"/>
      <sheetName val="지장물C"/>
      <sheetName val="기초계산(Pmax)"/>
      <sheetName val="세목전체"/>
      <sheetName val="자재수량"/>
      <sheetName val="Help"/>
      <sheetName val="토적(3차분)"/>
      <sheetName val="토량운반계산"/>
      <sheetName val="3련_BOX"/>
      <sheetName val="1_토공집계1"/>
      <sheetName val="2_관대집계표1"/>
      <sheetName val="3_구조물공1"/>
      <sheetName val="4_포장공1"/>
      <sheetName val="5_부대공1"/>
      <sheetName val="6_주요자재대1"/>
      <sheetName val="7_폐기물집계1"/>
      <sheetName val="1_토총1"/>
      <sheetName val="2_관로집1"/>
      <sheetName val="3_구조물집계1"/>
      <sheetName val="7_폐기물1"/>
      <sheetName val="총괄집계_1"/>
      <sheetName val="날개벽철근집계_1"/>
      <sheetName val="PVC접합개소_산출서1"/>
      <sheetName val="산출근거(마산,_만천,_가례)1"/>
      <sheetName val="산출근거(가설도로_조성)1"/>
      <sheetName val="산출근거(가설도로_성토다짐)1"/>
      <sheetName val="산출근거(가설도로_살수)1"/>
      <sheetName val="산출근거(가설도로_유지보수)1"/>
      <sheetName val="일위대가(노임수정(완),_자재_및_물린단산수정필요)1"/>
      <sheetName val="시험비_단가1"/>
      <sheetName val="배수공총괄_집계표(횡)1"/>
      <sheetName val="보차도경계석_조서1"/>
      <sheetName val="맨홀집계표_1"/>
      <sheetName val="전차선로_물량표1"/>
      <sheetName val="1-4-2_관(약)1"/>
      <sheetName val="pe이중벽관_(우수)1"/>
      <sheetName val="Sheet1_(2)1"/>
      <sheetName val="3련_BOX1"/>
      <sheetName val="5.2.6~7공사요율"/>
      <sheetName val="취수탑"/>
      <sheetName val="금액결정"/>
      <sheetName val="99노임기준"/>
      <sheetName val="기준액"/>
      <sheetName val="시가지우회도로공내역서"/>
      <sheetName val="FB25JN"/>
      <sheetName val="중기손료"/>
      <sheetName val="2.대외공문"/>
      <sheetName val="EACT10"/>
      <sheetName val="가시설공개요"/>
      <sheetName val="입력"/>
      <sheetName val="일위"/>
      <sheetName val="2"/>
      <sheetName val="합계"/>
      <sheetName val="L-type"/>
      <sheetName val="가로등설치"/>
      <sheetName val="1.설계기준"/>
      <sheetName val="하수급견적대비"/>
      <sheetName val="매입"/>
      <sheetName val="기술자자료입력"/>
      <sheetName val="동일대내"/>
      <sheetName val="기계가격"/>
      <sheetName val="송장"/>
      <sheetName val="철근정산"/>
      <sheetName val="노임단가명세표"/>
      <sheetName val="단가적용기준"/>
      <sheetName val="제경비율"/>
      <sheetName val="200"/>
      <sheetName val="DATA 입력란"/>
      <sheetName val="단가입력"/>
      <sheetName val="순공사비"/>
      <sheetName val="2000년1차"/>
      <sheetName val="조도계산서 (도서)"/>
      <sheetName val="대창(함평)"/>
      <sheetName val="대창(장성)"/>
      <sheetName val="대창(함평)-창열"/>
      <sheetName val="충주"/>
      <sheetName val="사다리"/>
      <sheetName val="일반공사"/>
      <sheetName val="효성CB 1P기초"/>
      <sheetName val="공량산출서"/>
      <sheetName val="정부노임"/>
      <sheetName val="피벗테이블데이터분석"/>
      <sheetName val="내역갑지"/>
      <sheetName val="수량총"/>
      <sheetName val="토공총"/>
      <sheetName val="토목내역서"/>
      <sheetName val="SPC노임(5월)"/>
      <sheetName val="맨홀수량산출(A-LINE)"/>
      <sheetName val="elecdtla"/>
      <sheetName val="전신환매도율"/>
      <sheetName val="트렌치집계"/>
      <sheetName val="고시단가"/>
      <sheetName val="참고"/>
      <sheetName val="암거"/>
      <sheetName val="설계총괄표"/>
      <sheetName val="참고자료"/>
      <sheetName val="일위대가-2"/>
      <sheetName val="일위대가-1"/>
      <sheetName val="Site Expenses"/>
      <sheetName val="SRC-B3U2"/>
      <sheetName val="TANK견적대지"/>
      <sheetName val="암거공"/>
      <sheetName val="2)관접합"/>
      <sheetName val="옹벽(수량)"/>
      <sheetName val="입력단가"/>
      <sheetName val="노임단가자료"/>
      <sheetName val="JUCKEYK"/>
      <sheetName val="PIPE"/>
      <sheetName val="FLANGE"/>
      <sheetName val="VALVE"/>
      <sheetName val="1.수인터널"/>
      <sheetName val="산출내역서집계표"/>
      <sheetName val="EQT-ESTN"/>
      <sheetName val="6공구(당초)"/>
      <sheetName val="A1"/>
      <sheetName val="구조물"/>
      <sheetName val="수로단위수량"/>
      <sheetName val="광양 3기 유입수"/>
      <sheetName val="내역서변경성원"/>
      <sheetName val="공정계획(내부계획25%,내부w.f)"/>
      <sheetName val="pvc vent"/>
      <sheetName val="내역서적용수량 (지방도893)"/>
      <sheetName val="설계가"/>
      <sheetName val="96노임기준"/>
      <sheetName val="99총공사내역서"/>
      <sheetName val="RPF_일반수량(35m)"/>
      <sheetName val="지질조사"/>
      <sheetName val="M-MG1"/>
      <sheetName val="Pjny"/>
      <sheetName val="A2"/>
      <sheetName val="터널조도"/>
      <sheetName val="1.취수장"/>
      <sheetName val="바닥판"/>
      <sheetName val="상세"/>
      <sheetName val="종배수단위_CON기초"/>
      <sheetName val="버스운행안내"/>
      <sheetName val="예방접종계획"/>
      <sheetName val="근태계획서"/>
      <sheetName val="설계예산2"/>
      <sheetName val="토목원가계산"/>
      <sheetName val="하중계산"/>
      <sheetName val="중기사용료산출근거"/>
      <sheetName val="단가산출2"/>
      <sheetName val="단가 및 재료비"/>
      <sheetName val="01.10월"/>
      <sheetName val="인부노임"/>
      <sheetName val="Graph (LGEN)"/>
      <sheetName val="out_prog"/>
      <sheetName val="선적schedule (2)"/>
      <sheetName val="연수동"/>
      <sheetName val="FOOTING단면력"/>
      <sheetName val="특별교실"/>
      <sheetName val="계측제어설비"/>
      <sheetName val="Macro1"/>
      <sheetName val="L형_옹벽"/>
      <sheetName val="5_정산서"/>
      <sheetName val="8_석축단위(H=1_5M)"/>
      <sheetName val="깨기_총괄"/>
      <sheetName val="기초입력_DATA"/>
      <sheetName val="설_계"/>
      <sheetName val="원가계산_(2)"/>
      <sheetName val="소도3교"/>
      <sheetName val="기계경비산출기준"/>
      <sheetName val="수문일1"/>
      <sheetName val="설계기준"/>
      <sheetName val="접속도로1"/>
      <sheetName val="거래처등록"/>
      <sheetName val="공사명등록"/>
      <sheetName val="은행코드"/>
      <sheetName val="참조(2)"/>
      <sheetName val="참조"/>
      <sheetName val="계획금액"/>
      <sheetName val="분석대장"/>
      <sheetName val="base"/>
      <sheetName val="4.중기단가산출"/>
      <sheetName val="1.물가시세표"/>
      <sheetName val="분뇨"/>
      <sheetName val="토사(PE "/>
      <sheetName val="군남내역서"/>
      <sheetName val="공종"/>
      <sheetName val="견적단가"/>
      <sheetName val="CONCRETE"/>
      <sheetName val="와동25-3(변경)"/>
      <sheetName val="큰다리교깨기"/>
      <sheetName val="산근목록"/>
      <sheetName val="일위대가단가표"/>
      <sheetName val="98수문일위"/>
      <sheetName val="백암비스타내역"/>
      <sheetName val="주공 갑지"/>
      <sheetName val="구역화물"/>
      <sheetName val="회사기초자료"/>
      <sheetName val="시험비"/>
      <sheetName val="공종단가목록"/>
      <sheetName val="건설기계가격"/>
      <sheetName val="인원조직표"/>
      <sheetName val="에너지동"/>
      <sheetName val="보온자재단가표"/>
      <sheetName val="암거 제원표-1단계"/>
      <sheetName val="금액내역서"/>
      <sheetName val="공사비산출내역"/>
      <sheetName val="내역(원안-대안)"/>
      <sheetName val="설명서 "/>
      <sheetName val="구간별"/>
      <sheetName val="구분표"/>
      <sheetName val="DAN"/>
      <sheetName val="지구단위계획"/>
      <sheetName val="용집"/>
      <sheetName val="기계상쐄"/>
      <sheetName val="unitpric"/>
      <sheetName val="공사비내역서"/>
      <sheetName val="변경내역"/>
      <sheetName val="보도경계블럭"/>
      <sheetName val="자판실행"/>
      <sheetName val="노임단가(2008.상)"/>
      <sheetName val="토공개요"/>
      <sheetName val="토공(1)"/>
      <sheetName val="본체"/>
      <sheetName val="종배수관면벽신"/>
      <sheetName val="을지총괄"/>
      <sheetName val="J01"/>
      <sheetName val="여과지동"/>
      <sheetName val="기초자료"/>
      <sheetName val="아파트"/>
      <sheetName val="가시설"/>
      <sheetName val="투찰추정"/>
      <sheetName val="Macro(전선)"/>
      <sheetName val="단위집계표"/>
      <sheetName val="000000"/>
      <sheetName val="사업총괄"/>
      <sheetName val="원가계산서(1공구)"/>
      <sheetName val="부대"/>
      <sheetName val="사  업  비  수  지  예  산  서"/>
      <sheetName val="5.지반반력계수"/>
      <sheetName val="사진첩"/>
      <sheetName val="ɬ_x0000_栀㞠_x0000__x0000_Ā_x0000_윈월"/>
      <sheetName val="수안보-M쁂㞔 "/>
      <sheetName val="기계경비일람"/>
      <sheetName val="변수"/>
      <sheetName val="정렬"/>
      <sheetName val="단가대비"/>
      <sheetName val="cable-data"/>
      <sheetName val="금속및금속창호"/>
      <sheetName val="직노"/>
      <sheetName val="archi(본사)"/>
      <sheetName val="UNIT"/>
      <sheetName val="SIL98"/>
      <sheetName val="220 (2)"/>
      <sheetName val="준검 내역서"/>
      <sheetName val="3.공통공사대비"/>
      <sheetName val="측구공"/>
      <sheetName val="지구단위계획내역서"/>
      <sheetName val="일위대가 1"/>
      <sheetName val="산거 1(인력투입)"/>
      <sheetName val="일위대가 2"/>
      <sheetName val="일위대가 3"/>
      <sheetName val="참조-(2)"/>
      <sheetName val="Macro2"/>
      <sheetName val="원가계산하도"/>
      <sheetName val="단위중량"/>
      <sheetName val="입상내역"/>
      <sheetName val="현장관리비집계표"/>
      <sheetName val="조명일위"/>
      <sheetName val="TYPE-A"/>
      <sheetName val="STEEL BOX 단면설계(SEC.8)"/>
      <sheetName val="경비"/>
      <sheetName val="수목단가"/>
      <sheetName val="시설수량표"/>
      <sheetName val="식재수량표"/>
      <sheetName val="갱문및옹벽집계"/>
      <sheetName val="배수관산출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토공계산서(부체도로)"/>
      <sheetName val="상반기손익차2총괄"/>
      <sheetName val="기본Data"/>
      <sheetName val="개요"/>
      <sheetName val="예정공정표"/>
      <sheetName val="복선-직선"/>
      <sheetName val="점수계산1-2"/>
      <sheetName val="매입세"/>
      <sheetName val="조정금액결과표 (차수별)"/>
      <sheetName val="산업"/>
      <sheetName val="MFAB"/>
      <sheetName val="MFRT"/>
      <sheetName val="MPKG"/>
      <sheetName val="MPRD"/>
      <sheetName val="이티입력"/>
      <sheetName val="내역서(교량)전체"/>
      <sheetName val="설계서을"/>
      <sheetName val="내역(정지)"/>
      <sheetName val="INPUT(덕도방향-시점)"/>
      <sheetName val="평가내역"/>
      <sheetName val="Sensitivity"/>
      <sheetName val="수목데이타"/>
      <sheetName val="장비경비"/>
      <sheetName val="Front"/>
      <sheetName val="danga"/>
      <sheetName val="각종양식"/>
      <sheetName val="CRUDE RE-bar"/>
      <sheetName val="crude.SLAB RE-bar"/>
      <sheetName val="1"/>
      <sheetName val="하천제원"/>
      <sheetName val="중기상찠"/>
      <sheetName val="포장복구집계"/>
      <sheetName val="화성태안9공구내역(실행)"/>
      <sheetName val="일일작업보고"/>
      <sheetName val="일반토공견적"/>
      <sheetName val="SILICATE"/>
      <sheetName val="옹벽"/>
      <sheetName val="VST재료산출"/>
      <sheetName val="자재집게표 "/>
      <sheetName val="노임단가(2009_상)"/>
      <sheetName val="10_1_중기기초단가"/>
      <sheetName val="2000,9월_일위"/>
      <sheetName val="U-TYPE(1)"/>
      <sheetName val="DATA2"/>
      <sheetName val="RING WALL"/>
      <sheetName val="변화치수"/>
      <sheetName val="FAB별"/>
      <sheetName val="날개수량1.5"/>
      <sheetName val="산출기준 (2)"/>
      <sheetName val="MW-S"/>
      <sheetName val="MW-BM"/>
      <sheetName val="TB-내역서"/>
      <sheetName val="본실행경비"/>
      <sheetName val="준공평가"/>
      <sheetName val="단가조사서 (2)"/>
      <sheetName val="설비동거푸집"/>
      <sheetName val="설비동기타"/>
      <sheetName val="수량산출서"/>
      <sheetName val="예총"/>
      <sheetName val="원수조 거푸집"/>
      <sheetName val="원수조 기타"/>
      <sheetName val="단가 (2)"/>
      <sheetName val="장척총괄"/>
      <sheetName val="재료집계"/>
      <sheetName val="제출내역 (2)"/>
      <sheetName val="산근1,2"/>
      <sheetName val="woo(mac)"/>
      <sheetName val="gvl"/>
      <sheetName val="당초계약"/>
      <sheetName val="뚝토공"/>
      <sheetName val="3.바닥판설계"/>
      <sheetName val="등록자료"/>
      <sheetName val="산근1(인건비)"/>
      <sheetName val="TIE-IN"/>
      <sheetName val="평균터파기고(1-2,ASP)"/>
      <sheetName val="견적서-을지"/>
      <sheetName val="전기공사"/>
      <sheetName val="기본자료"/>
      <sheetName val="교각(P1)수량"/>
      <sheetName val="시점부교대"/>
      <sheetName val="2000전체분"/>
      <sheetName val="상수도토공집계표"/>
      <sheetName val="흄관기초"/>
      <sheetName val="RangeObject"/>
      <sheetName val="MYUN(MAC)"/>
      <sheetName val="견적사양비교표"/>
      <sheetName val="CABdata"/>
      <sheetName val="제수변수량"/>
      <sheetName val="공기변수량"/>
      <sheetName val="일위대가(목록)"/>
      <sheetName val="산근(목록)"/>
      <sheetName val="이형관중량"/>
      <sheetName val="내역서(기계)"/>
      <sheetName val="카렌스센터계량기설치공사"/>
      <sheetName val="도장수량(하1)"/>
      <sheetName val="상부수량(1)"/>
      <sheetName val="4.장비손료"/>
      <sheetName val="Data&amp;Result"/>
      <sheetName val="토 적 표"/>
      <sheetName val="내역서-2"/>
      <sheetName val="시설일위"/>
      <sheetName val="표층포설및다짐"/>
      <sheetName val="현장관리비"/>
      <sheetName val="1_설계조건"/>
      <sheetName val="5_소재"/>
      <sheetName val="Sheet3_(2)"/>
      <sheetName val="chart_update"/>
      <sheetName val="5_배수관로"/>
      <sheetName val="3_2_3차처리시설"/>
      <sheetName val="콘_재료분리(1)"/>
      <sheetName val="총괄"/>
      <sheetName val="구천"/>
      <sheetName val="9GNG운반"/>
      <sheetName val="입력자료(노무비)"/>
      <sheetName val="유입량"/>
      <sheetName val="공기"/>
      <sheetName val="1.재료집계"/>
      <sheetName val="재료집계표(1)"/>
      <sheetName val="2.토공"/>
      <sheetName val="토공수량집계표"/>
      <sheetName val="토적집계표"/>
      <sheetName val="A-LINE"/>
      <sheetName val="B-LINE"/>
      <sheetName val="C-LINE"/>
      <sheetName val="D-LINE"/>
      <sheetName val="E-LINE"/>
      <sheetName val="처리장토공"/>
      <sheetName val="맨홀깨기수량산출"/>
      <sheetName val="PE정화조철거수량산출"/>
      <sheetName val="3.오수관로공"/>
      <sheetName val="관로공재료집계"/>
      <sheetName val="하수관로수량산출"/>
      <sheetName val="하수관연장조서"/>
      <sheetName val="가정하수관수량산출"/>
      <sheetName val="터파기표준토공(비포장)"/>
      <sheetName val="터파기표준토공(콘크리트)"/>
      <sheetName val="터파기표준토공(ASP)"/>
      <sheetName val="터파기표준토공(비포장) (2)"/>
      <sheetName val="터파기표준토공(콘크리트) (2)"/>
      <sheetName val="소행맨홀토공단위수량"/>
      <sheetName val="가정하수관조서"/>
      <sheetName val="가정하수관토공조서"/>
      <sheetName val="가정하수관토공조서 (2)"/>
      <sheetName val="4.구조물공"/>
      <sheetName val="구조물공재료집계표"/>
      <sheetName val="구조물공수량집계표"/>
      <sheetName val="1)옹벽수량산출(H=2.5)"/>
      <sheetName val="옹벽단위수량(2.5)"/>
      <sheetName val="옹벽설치조서"/>
      <sheetName val="맨홀토공수량산출"/>
      <sheetName val="1호맨홀(비포장)"/>
      <sheetName val="1호맨홀(비포장,변경)"/>
      <sheetName val="1호맨홀(콘크리트)"/>
      <sheetName val="1호맨홀(콘크리트,변경)"/>
      <sheetName val="1호맨홀(아스콘덧씌우기)"/>
      <sheetName val="1호맨홀(아스콘덧씌우기,변경)"/>
      <sheetName val="관보호콘크리트수량산출"/>
      <sheetName val="환기구수량산출"/>
      <sheetName val="담장수량산출"/>
      <sheetName val="5.포장공"/>
      <sheetName val="포장공재료집계표"/>
      <sheetName val="ASP포장수량산출"/>
      <sheetName val="콘크리트포장수량산출"/>
      <sheetName val="포장복구면적"/>
      <sheetName val="콘크리트포장"/>
      <sheetName val="6.부대공"/>
      <sheetName val="7.L형옹벽식측구및기타"/>
      <sheetName val="측구집계표"/>
      <sheetName val="측구토공"/>
      <sheetName val="L형옹벽측구"/>
      <sheetName val="L형측구"/>
      <sheetName val="U형플륨관"/>
      <sheetName val="우수수량산출"/>
      <sheetName val="다이크"/>
      <sheetName val="흙막이"/>
      <sheetName val="맨홀방수"/>
      <sheetName val="해외(원화)"/>
      <sheetName val="1-1합"/>
      <sheetName val="1-1오"/>
      <sheetName val="1-1우"/>
      <sheetName val="ygd1-2"/>
      <sheetName val="ygr1-3"/>
      <sheetName val="ygr1-2"/>
      <sheetName val="ygr1-4"/>
      <sheetName val="Control"/>
      <sheetName val="분석투자 내역(광명)"/>
      <sheetName val="내#일산설치"/>
      <sheetName val="단 box"/>
      <sheetName val="파이프류"/>
      <sheetName val="날개벽수량표"/>
      <sheetName val="토사(PE_x0009_"/>
      <sheetName val="1. 설계조건 2.단면가정 3. 하중계산"/>
      <sheetName val="1호맨홀자연토공"/>
      <sheetName val="투입집계표"/>
      <sheetName val="횡배수관설치현황"/>
      <sheetName val="실행"/>
      <sheetName val="LEGEND"/>
      <sheetName val="건축명"/>
      <sheetName val="기계명"/>
      <sheetName val="전기명"/>
      <sheetName val="토목명"/>
      <sheetName val="국민연금표"/>
      <sheetName val="1000 DB구축 부표"/>
      <sheetName val="일위_파일"/>
      <sheetName val="옹벽철근"/>
      <sheetName val="약품설비"/>
      <sheetName val="주현(해보)"/>
      <sheetName val="주현(영광)"/>
      <sheetName val="도면명"/>
      <sheetName val="SLA_x0002_"/>
      <sheetName val="공사 총괄 내역서"/>
      <sheetName val="제경비최종"/>
      <sheetName val="L형옹벽단위수량(35)"/>
      <sheetName val="개별직종노임단가(2005.1)"/>
      <sheetName val="설계서(7)"/>
      <sheetName val="역사이펀평균높이"/>
      <sheetName val="개거산출내역"/>
      <sheetName val="일위합"/>
      <sheetName val="운반공"/>
      <sheetName val="중기사"/>
      <sheetName val="기계경"/>
      <sheetName val="노임단"/>
      <sheetName val="장비단"/>
      <sheetName val="자재단"/>
      <sheetName val="기계합"/>
      <sheetName val="상 부"/>
      <sheetName val="자재단가 (2)"/>
      <sheetName val="건설기계가격표"/>
      <sheetName val="중기시간당사용료1"/>
      <sheetName val="중기시간당사용료2"/>
      <sheetName val="건설기계가격표 (2)"/>
      <sheetName val="중기시간당사용료1 (2)"/>
      <sheetName val="중기시간당사용료2 (2)"/>
      <sheetName val="구역화물운임,소운반"/>
      <sheetName val="운반10.5ton"/>
      <sheetName val="작업량및단가계산 (2)"/>
      <sheetName val="자재대가표1 (2)"/>
      <sheetName val="자재대가표2 (2)"/>
      <sheetName val="소운반4.5ton "/>
      <sheetName val="자재대가표1"/>
      <sheetName val="자재대가표2"/>
      <sheetName val="중기작업"/>
      <sheetName val="중기대가"/>
      <sheetName val="중기작업1 (2)"/>
      <sheetName val="중기작업2 (2)"/>
      <sheetName val="중기대가 (2)"/>
      <sheetName val="일위대가1"/>
      <sheetName val="일위대가1 (2)"/>
      <sheetName val="일위대가2"/>
      <sheetName val="공장가공"/>
      <sheetName val="공사원가(총)"/>
      <sheetName val="공사원가(수)"/>
      <sheetName val="공사원가(평)"/>
      <sheetName val="I一般比"/>
      <sheetName val="신길1동"/>
      <sheetName val="COA-17"/>
      <sheetName val="C-18"/>
      <sheetName val="LOPCALC"/>
      <sheetName val="4.2유효폭의 계산"/>
      <sheetName val="시중노임단가"/>
      <sheetName val="소방"/>
      <sheetName val="내역총괄"/>
      <sheetName val="호표"/>
      <sheetName val="기계경비시간당손료목록"/>
      <sheetName val="화설내"/>
      <sheetName val="토공A"/>
      <sheetName val="1차 내역서"/>
      <sheetName val="견적서"/>
      <sheetName val="냉천부속동"/>
      <sheetName val="철집"/>
      <sheetName val="공정표첨부"/>
      <sheetName val="단중표"/>
      <sheetName val="개인별조서"/>
      <sheetName val="1안"/>
      <sheetName val="산출집계"/>
      <sheetName val="1. 조명내역서(조명설치)"/>
      <sheetName val="2. 조명내역서(조명자재)"/>
      <sheetName val="일위대가집계표"/>
      <sheetName val="3.하중산정4.지耀⦓"/>
      <sheetName val="갑지(추정)"/>
      <sheetName val="이중벽PE관치수표"/>
      <sheetName val="노임단가(2008_x0000__x0000_畸"/>
      <sheetName val="2000양배"/>
      <sheetName val="덕전리"/>
      <sheetName val="부하놬졣/_x0000_"/>
      <sheetName val="부하⢬⌴　"/>
      <sheetName val="공무2과"/>
      <sheetName val="통합"/>
      <sheetName val="공사일위대가"/>
      <sheetName val="최적단면"/>
      <sheetName val="교대(A1)"/>
      <sheetName val="기초자료입橂"/>
      <sheetName val="[고양관재.XLS]부하놬졣/_x0000_"/>
      <sheetName val="시설물기초"/>
      <sheetName val="일위대가목록"/>
      <sheetName val="건물"/>
      <sheetName val="공사원가(부대공) "/>
      <sheetName val="관급수원공"/>
      <sheetName val="수원총"/>
      <sheetName val="제당"/>
      <sheetName val="여수토"/>
      <sheetName val="사통"/>
      <sheetName val="관급평야부"/>
      <sheetName val="평야부"/>
      <sheetName val="중기대수1"/>
      <sheetName val="시험수량1"/>
      <sheetName val="현장관리비 산출내역"/>
      <sheetName val="noyim"/>
      <sheetName val="내역서 "/>
      <sheetName val="연결관연장산출"/>
      <sheetName val="포설list원본"/>
      <sheetName val="중기목록"/>
      <sheetName val="중기내역"/>
      <sheetName val="정보"/>
      <sheetName val="4.말뚝설계"/>
      <sheetName val="실행내က"/>
      <sheetName val="주빔의 설계"/>
      <sheetName val="입력DATA"/>
      <sheetName val="밸브설치"/>
      <sheetName val="일반전기"/>
      <sheetName val="자재목록"/>
      <sheetName val="단가목록"/>
      <sheetName val="설계명세서-2"/>
      <sheetName val="대총괄"/>
      <sheetName val="지진시"/>
      <sheetName val="옹벽1"/>
      <sheetName val="기종별 합계"/>
      <sheetName val="옥외등신설"/>
      <sheetName val="저케CV22신설"/>
      <sheetName val="저케CV38신설"/>
      <sheetName val="저케CV8신설"/>
      <sheetName val="접지3종"/>
      <sheetName val="재료단가"/>
      <sheetName val="횡배수관토공수량"/>
      <sheetName val="설계예산"/>
      <sheetName val="계산중"/>
      <sheetName val="슬래브1"/>
      <sheetName val="3.바닥판  "/>
      <sheetName val="교대시점"/>
      <sheetName val="3지구단위"/>
      <sheetName val="설계변경원가계산총괄표"/>
      <sheetName val="업무량"/>
      <sheetName val="치수표"/>
      <sheetName val="상계견적"/>
      <sheetName val="장비사양"/>
      <sheetName val="공내역"/>
      <sheetName val="1-최종안"/>
      <sheetName val="사업분석-분양가결정"/>
      <sheetName val="00상노임"/>
      <sheetName val="초"/>
      <sheetName val="계장_품셈표"/>
      <sheetName val="노임단가_(2)"/>
      <sheetName val="다곡2교"/>
      <sheetName val="공사요율산출표"/>
      <sheetName val="교육종류"/>
      <sheetName val="C3"/>
      <sheetName val="통계연보"/>
      <sheetName val="도록겼계조서"/>
      <sheetName val="가격조사서"/>
      <sheetName val="직재"/>
      <sheetName val="단위량당중기"/>
      <sheetName val="빙축열"/>
      <sheetName val="SAMPLE!"/>
      <sheetName val="pier-1"/>
      <sheetName val="노임,재료비"/>
      <sheetName val="2.재료비"/>
      <sheetName val="12.보오링"/>
      <sheetName val="18.공내수압탄성자연"/>
      <sheetName val="세부내역(직접인건비)"/>
      <sheetName val="세부내역(직접경비)"/>
      <sheetName val="경비_원본"/>
      <sheetName val="노무비(DB)"/>
      <sheetName val="산출및내역"/>
      <sheetName val="IMPEADENCE MAP 취수장"/>
      <sheetName val="제직재"/>
      <sheetName val="설직재-1"/>
      <sheetName val="제-노임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B25" t="str">
            <v>수평곡관</v>
          </cell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B26" t="str">
            <v>수평곡관</v>
          </cell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B27" t="str">
            <v>수평곡관</v>
          </cell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B28" t="str">
            <v>수평곡관</v>
          </cell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B29" t="str">
            <v>수평곡관</v>
          </cell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B30" t="str">
            <v>수평곡관</v>
          </cell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B31" t="str">
            <v>수평곡관</v>
          </cell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B32" t="str">
            <v>수평곡관</v>
          </cell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B33" t="str">
            <v>수평곡관</v>
          </cell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B34" t="str">
            <v>수평곡관</v>
          </cell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B35" t="str">
            <v>수평곡관</v>
          </cell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B36" t="str">
            <v>소켓플랜지T형관</v>
          </cell>
          <cell r="C36" t="str">
            <v>D=100×100</v>
          </cell>
          <cell r="D36">
            <v>0</v>
          </cell>
          <cell r="E36">
            <v>5</v>
          </cell>
        </row>
        <row r="37">
          <cell r="B37" t="str">
            <v>소켓플랜지T형관</v>
          </cell>
          <cell r="C37" t="str">
            <v>D=100×100</v>
          </cell>
          <cell r="D37">
            <v>0</v>
          </cell>
          <cell r="E37">
            <v>5</v>
          </cell>
        </row>
        <row r="38">
          <cell r="B38" t="str">
            <v>소켓플랜지T형관</v>
          </cell>
          <cell r="C38" t="str">
            <v>D=100×100</v>
          </cell>
          <cell r="D38">
            <v>0</v>
          </cell>
          <cell r="E38">
            <v>6</v>
          </cell>
        </row>
        <row r="39">
          <cell r="B39" t="str">
            <v>소켓T형관</v>
          </cell>
          <cell r="C39" t="str">
            <v>D=100×100</v>
          </cell>
          <cell r="D39">
            <v>0</v>
          </cell>
          <cell r="E39">
            <v>4</v>
          </cell>
        </row>
        <row r="40">
          <cell r="B40" t="str">
            <v>소켓T형관</v>
          </cell>
          <cell r="C40" t="str">
            <v>D=100×100</v>
          </cell>
          <cell r="D40">
            <v>0</v>
          </cell>
          <cell r="E40">
            <v>5</v>
          </cell>
        </row>
        <row r="41">
          <cell r="B41" t="str">
            <v>소켓T형관</v>
          </cell>
          <cell r="C41" t="str">
            <v>D=100×100</v>
          </cell>
          <cell r="D41">
            <v>0</v>
          </cell>
          <cell r="E41">
            <v>8</v>
          </cell>
        </row>
        <row r="42">
          <cell r="B42" t="str">
            <v>이 음 관</v>
          </cell>
          <cell r="C42" t="str">
            <v>D=80</v>
          </cell>
          <cell r="D42">
            <v>0</v>
          </cell>
          <cell r="E42">
            <v>9</v>
          </cell>
        </row>
        <row r="43">
          <cell r="B43" t="str">
            <v>이 음 관</v>
          </cell>
          <cell r="C43" t="str">
            <v>D=100</v>
          </cell>
          <cell r="D43">
            <v>0</v>
          </cell>
          <cell r="E43">
            <v>10</v>
          </cell>
        </row>
        <row r="44">
          <cell r="B44" t="str">
            <v>이 음 관</v>
          </cell>
          <cell r="C44" t="str">
            <v>D=150</v>
          </cell>
          <cell r="D44">
            <v>0</v>
          </cell>
          <cell r="E44">
            <v>12</v>
          </cell>
        </row>
        <row r="45">
          <cell r="B45" t="str">
            <v>이 음 관</v>
          </cell>
          <cell r="C45" t="str">
            <v>D=200</v>
          </cell>
          <cell r="D45">
            <v>0</v>
          </cell>
          <cell r="E45">
            <v>18</v>
          </cell>
        </row>
        <row r="46">
          <cell r="B46" t="str">
            <v>이 음 관</v>
          </cell>
          <cell r="C46" t="str">
            <v>D=250</v>
          </cell>
          <cell r="D46">
            <v>0</v>
          </cell>
          <cell r="E46">
            <v>25</v>
          </cell>
        </row>
        <row r="47">
          <cell r="B47" t="str">
            <v>이 음 관</v>
          </cell>
          <cell r="C47" t="str">
            <v>D=300</v>
          </cell>
          <cell r="D47">
            <v>0</v>
          </cell>
          <cell r="E47">
            <v>34</v>
          </cell>
        </row>
        <row r="48">
          <cell r="B48" t="str">
            <v>플랜지관</v>
          </cell>
          <cell r="C48" t="str">
            <v>D=80</v>
          </cell>
          <cell r="D48">
            <v>0</v>
          </cell>
          <cell r="E48">
            <v>7.9</v>
          </cell>
        </row>
        <row r="49">
          <cell r="B49" t="str">
            <v>플랜지관</v>
          </cell>
          <cell r="C49" t="str">
            <v>D=100</v>
          </cell>
          <cell r="D49">
            <v>0</v>
          </cell>
          <cell r="E49">
            <v>9.6</v>
          </cell>
        </row>
        <row r="50">
          <cell r="B50" t="str">
            <v>플랜지관</v>
          </cell>
          <cell r="C50" t="str">
            <v>D=150</v>
          </cell>
          <cell r="D50">
            <v>0</v>
          </cell>
          <cell r="E50">
            <v>15.6</v>
          </cell>
        </row>
        <row r="51">
          <cell r="B51" t="str">
            <v>플랜지관</v>
          </cell>
          <cell r="C51" t="str">
            <v>D=200</v>
          </cell>
          <cell r="D51">
            <v>0</v>
          </cell>
          <cell r="E51">
            <v>22.5</v>
          </cell>
        </row>
        <row r="52">
          <cell r="B52" t="str">
            <v>플랜지관</v>
          </cell>
          <cell r="C52" t="str">
            <v>D=250</v>
          </cell>
          <cell r="D52">
            <v>0</v>
          </cell>
          <cell r="E52">
            <v>31.5</v>
          </cell>
        </row>
        <row r="53">
          <cell r="B53" t="str">
            <v>플랜지관</v>
          </cell>
          <cell r="C53" t="str">
            <v>D=300</v>
          </cell>
          <cell r="D53">
            <v>0</v>
          </cell>
          <cell r="E53">
            <v>41.5</v>
          </cell>
        </row>
        <row r="54">
          <cell r="B54" t="str">
            <v>제 수 변</v>
          </cell>
          <cell r="C54" t="str">
            <v>D=80</v>
          </cell>
          <cell r="D54">
            <v>0</v>
          </cell>
          <cell r="E54">
            <v>42</v>
          </cell>
        </row>
        <row r="55">
          <cell r="B55" t="str">
            <v>제 수 변</v>
          </cell>
          <cell r="C55" t="str">
            <v>D=100</v>
          </cell>
          <cell r="D55">
            <v>0</v>
          </cell>
          <cell r="E55">
            <v>50</v>
          </cell>
        </row>
        <row r="56">
          <cell r="B56" t="str">
            <v>제 수 변</v>
          </cell>
          <cell r="C56" t="str">
            <v>D=150</v>
          </cell>
          <cell r="D56">
            <v>0</v>
          </cell>
          <cell r="E56">
            <v>90</v>
          </cell>
        </row>
        <row r="57">
          <cell r="B57" t="str">
            <v>제 수 변</v>
          </cell>
          <cell r="C57" t="str">
            <v>D=200</v>
          </cell>
          <cell r="D57">
            <v>0</v>
          </cell>
          <cell r="E57">
            <v>140</v>
          </cell>
        </row>
        <row r="58">
          <cell r="B58" t="str">
            <v>제 수 변</v>
          </cell>
          <cell r="C58" t="str">
            <v>D=300</v>
          </cell>
          <cell r="D58">
            <v>0</v>
          </cell>
          <cell r="E58">
            <v>280</v>
          </cell>
        </row>
        <row r="59">
          <cell r="B59" t="str">
            <v>공 기 변</v>
          </cell>
          <cell r="C59" t="str">
            <v>D=80</v>
          </cell>
          <cell r="D59">
            <v>0</v>
          </cell>
          <cell r="E59">
            <v>94</v>
          </cell>
        </row>
        <row r="60">
          <cell r="B60" t="str">
            <v>공 기 변</v>
          </cell>
          <cell r="C60" t="str">
            <v>D=100</v>
          </cell>
          <cell r="D60">
            <v>0</v>
          </cell>
          <cell r="E60">
            <v>110</v>
          </cell>
        </row>
        <row r="61">
          <cell r="B61" t="str">
            <v>단    관</v>
          </cell>
          <cell r="C61" t="str">
            <v>D=80</v>
          </cell>
          <cell r="D61">
            <v>0</v>
          </cell>
          <cell r="E61">
            <v>13.5</v>
          </cell>
          <cell r="G61">
            <v>0</v>
          </cell>
          <cell r="H61">
            <v>0.8</v>
          </cell>
          <cell r="I61" t="str">
            <v>×</v>
          </cell>
          <cell r="J61" t="str">
            <v>＋</v>
          </cell>
        </row>
        <row r="62">
          <cell r="B62" t="str">
            <v>플랜지단관</v>
          </cell>
          <cell r="C62" t="str">
            <v>D=100</v>
          </cell>
          <cell r="D62">
            <v>0</v>
          </cell>
          <cell r="E62">
            <v>16.399999999999999</v>
          </cell>
          <cell r="G62">
            <v>0</v>
          </cell>
          <cell r="H62">
            <v>0.8</v>
          </cell>
          <cell r="I62" t="str">
            <v>×</v>
          </cell>
          <cell r="J62" t="str">
            <v>＋</v>
          </cell>
        </row>
        <row r="63">
          <cell r="B63" t="str">
            <v>플랜지단관</v>
          </cell>
          <cell r="C63" t="str">
            <v>D=100</v>
          </cell>
          <cell r="D63">
            <v>0</v>
          </cell>
          <cell r="E63">
            <v>16.399999999999999</v>
          </cell>
          <cell r="G63">
            <v>0</v>
          </cell>
          <cell r="H63">
            <v>0.92</v>
          </cell>
          <cell r="I63" t="str">
            <v>×</v>
          </cell>
          <cell r="J63" t="str">
            <v>＋</v>
          </cell>
        </row>
        <row r="64">
          <cell r="B64" t="str">
            <v>플랜지단관</v>
          </cell>
          <cell r="C64" t="str">
            <v>D=100</v>
          </cell>
          <cell r="D64">
            <v>0</v>
          </cell>
          <cell r="E64">
            <v>16.399999999999999</v>
          </cell>
          <cell r="G64">
            <v>0</v>
          </cell>
          <cell r="H64">
            <v>-2</v>
          </cell>
          <cell r="I64" t="str">
            <v>×</v>
          </cell>
          <cell r="J64" t="str">
            <v>＋</v>
          </cell>
        </row>
        <row r="65">
          <cell r="B65" t="str">
            <v>플랜지단관</v>
          </cell>
          <cell r="C65" t="str">
            <v>D=100</v>
          </cell>
          <cell r="D65">
            <v>0</v>
          </cell>
          <cell r="E65">
            <v>16.399999999999999</v>
          </cell>
          <cell r="G65">
            <v>0</v>
          </cell>
          <cell r="H65">
            <v>-1</v>
          </cell>
          <cell r="I65" t="str">
            <v>×</v>
          </cell>
          <cell r="J65" t="str">
            <v>＋</v>
          </cell>
        </row>
        <row r="66">
          <cell r="B66" t="str">
            <v>플랜지단관</v>
          </cell>
          <cell r="C66" t="str">
            <v>D=100</v>
          </cell>
          <cell r="D66">
            <v>0</v>
          </cell>
          <cell r="E66">
            <v>16.399999999999999</v>
          </cell>
          <cell r="G66">
            <v>0</v>
          </cell>
          <cell r="H66">
            <v>0</v>
          </cell>
          <cell r="I66" t="str">
            <v>×</v>
          </cell>
          <cell r="J66" t="str">
            <v>＋</v>
          </cell>
        </row>
        <row r="67">
          <cell r="B67" t="str">
            <v>플랜지단관</v>
          </cell>
          <cell r="C67" t="str">
            <v>D=100</v>
          </cell>
          <cell r="D67">
            <v>0</v>
          </cell>
          <cell r="E67">
            <v>16.399999999999999</v>
          </cell>
          <cell r="G67">
            <v>0</v>
          </cell>
          <cell r="H67">
            <v>1</v>
          </cell>
          <cell r="I67" t="str">
            <v>×</v>
          </cell>
          <cell r="J67" t="str">
            <v>＋</v>
          </cell>
        </row>
        <row r="68">
          <cell r="B68" t="str">
            <v>플랜지단관</v>
          </cell>
          <cell r="C68" t="str">
            <v>D=100</v>
          </cell>
          <cell r="D68">
            <v>0</v>
          </cell>
          <cell r="E68">
            <v>16.399999999999999</v>
          </cell>
          <cell r="G68">
            <v>0</v>
          </cell>
          <cell r="H68">
            <v>2</v>
          </cell>
          <cell r="I68" t="str">
            <v>×</v>
          </cell>
          <cell r="J68" t="str">
            <v>＋</v>
          </cell>
        </row>
        <row r="69">
          <cell r="B69" t="str">
            <v>단    관</v>
          </cell>
          <cell r="C69" t="str">
            <v>D=125</v>
          </cell>
          <cell r="D69">
            <v>0</v>
          </cell>
          <cell r="E69">
            <v>21</v>
          </cell>
          <cell r="G69">
            <v>0</v>
          </cell>
          <cell r="H69">
            <v>3</v>
          </cell>
          <cell r="I69" t="str">
            <v>×</v>
          </cell>
          <cell r="J69" t="str">
            <v>＋</v>
          </cell>
        </row>
        <row r="70">
          <cell r="B70" t="str">
            <v>단    관</v>
          </cell>
          <cell r="C70" t="str">
            <v>D=150</v>
          </cell>
          <cell r="D70">
            <v>0</v>
          </cell>
          <cell r="E70">
            <v>25.3</v>
          </cell>
          <cell r="G70">
            <v>0</v>
          </cell>
          <cell r="H70">
            <v>4</v>
          </cell>
          <cell r="I70" t="str">
            <v>×</v>
          </cell>
          <cell r="J70" t="str">
            <v>＋</v>
          </cell>
        </row>
        <row r="71">
          <cell r="B71" t="str">
            <v>단    관</v>
          </cell>
          <cell r="C71" t="str">
            <v>D=200</v>
          </cell>
          <cell r="D71">
            <v>0</v>
          </cell>
          <cell r="E71">
            <v>33.799999999999997</v>
          </cell>
          <cell r="G71">
            <v>0</v>
          </cell>
          <cell r="H71">
            <v>5</v>
          </cell>
          <cell r="I71" t="str">
            <v>×</v>
          </cell>
          <cell r="J71" t="str">
            <v>＋</v>
          </cell>
        </row>
        <row r="72">
          <cell r="B72" t="str">
            <v>단    관</v>
          </cell>
          <cell r="C72" t="str">
            <v>D=250</v>
          </cell>
          <cell r="D72">
            <v>0</v>
          </cell>
          <cell r="E72">
            <v>44.3</v>
          </cell>
          <cell r="G72">
            <v>0</v>
          </cell>
          <cell r="H72">
            <v>6</v>
          </cell>
          <cell r="I72" t="str">
            <v>×</v>
          </cell>
          <cell r="J72" t="str">
            <v>＋</v>
          </cell>
        </row>
        <row r="73">
          <cell r="B73" t="str">
            <v>단    관</v>
          </cell>
          <cell r="C73" t="str">
            <v>D=300</v>
          </cell>
          <cell r="D73">
            <v>0</v>
          </cell>
          <cell r="E73">
            <v>56.3</v>
          </cell>
          <cell r="G73">
            <v>0</v>
          </cell>
          <cell r="H73">
            <v>7</v>
          </cell>
          <cell r="I73" t="str">
            <v>×</v>
          </cell>
          <cell r="J73" t="str">
            <v>＋</v>
          </cell>
        </row>
        <row r="74">
          <cell r="B74" t="str">
            <v>단    관</v>
          </cell>
          <cell r="C74" t="str">
            <v>D=350</v>
          </cell>
          <cell r="D74">
            <v>0</v>
          </cell>
          <cell r="E74">
            <v>69.599999999999994</v>
          </cell>
          <cell r="G74">
            <v>0</v>
          </cell>
          <cell r="H74">
            <v>8</v>
          </cell>
          <cell r="I74" t="str">
            <v>×</v>
          </cell>
          <cell r="J74" t="str">
            <v>＋</v>
          </cell>
        </row>
        <row r="75">
          <cell r="B75" t="str">
            <v>단    관</v>
          </cell>
          <cell r="C75" t="str">
            <v>D=400</v>
          </cell>
          <cell r="D75">
            <v>0</v>
          </cell>
          <cell r="E75">
            <v>83.7</v>
          </cell>
          <cell r="G75">
            <v>0</v>
          </cell>
          <cell r="H75">
            <v>9</v>
          </cell>
          <cell r="I75" t="str">
            <v>×</v>
          </cell>
          <cell r="J75" t="str">
            <v>＋</v>
          </cell>
        </row>
        <row r="76">
          <cell r="B76" t="str">
            <v>단    관</v>
          </cell>
          <cell r="C76" t="str">
            <v>D=450</v>
          </cell>
          <cell r="D76">
            <v>0</v>
          </cell>
          <cell r="E76">
            <v>98.5</v>
          </cell>
          <cell r="G76">
            <v>0</v>
          </cell>
          <cell r="H76">
            <v>10</v>
          </cell>
          <cell r="I76" t="str">
            <v>×</v>
          </cell>
          <cell r="J76" t="str">
            <v>＋</v>
          </cell>
        </row>
        <row r="77">
          <cell r="B77" t="str">
            <v>단    관</v>
          </cell>
          <cell r="C77" t="str">
            <v>D=500</v>
          </cell>
          <cell r="D77">
            <v>0</v>
          </cell>
          <cell r="E77">
            <v>115.6</v>
          </cell>
          <cell r="G77">
            <v>0</v>
          </cell>
          <cell r="H77">
            <v>11</v>
          </cell>
          <cell r="I77" t="str">
            <v>×</v>
          </cell>
          <cell r="J77" t="str">
            <v>＋</v>
          </cell>
        </row>
        <row r="78">
          <cell r="B78" t="str">
            <v>단    관</v>
          </cell>
          <cell r="C78" t="str">
            <v>D=600</v>
          </cell>
          <cell r="D78">
            <v>0</v>
          </cell>
          <cell r="E78">
            <v>152</v>
          </cell>
          <cell r="G78">
            <v>0</v>
          </cell>
          <cell r="H78">
            <v>12</v>
          </cell>
          <cell r="I78" t="str">
            <v>×</v>
          </cell>
          <cell r="J78" t="str">
            <v>＋</v>
          </cell>
        </row>
        <row r="79">
          <cell r="B79" t="str">
            <v>단    관</v>
          </cell>
          <cell r="C79" t="str">
            <v>D=700</v>
          </cell>
          <cell r="D79">
            <v>0</v>
          </cell>
          <cell r="E79">
            <v>193</v>
          </cell>
          <cell r="G79">
            <v>0</v>
          </cell>
          <cell r="H79">
            <v>13</v>
          </cell>
          <cell r="I79" t="str">
            <v>×</v>
          </cell>
          <cell r="J79" t="str">
            <v>＋</v>
          </cell>
        </row>
        <row r="80">
          <cell r="B80" t="str">
            <v>단    관</v>
          </cell>
          <cell r="C80" t="str">
            <v>D=800</v>
          </cell>
          <cell r="D80">
            <v>0</v>
          </cell>
          <cell r="E80">
            <v>238.7</v>
          </cell>
          <cell r="H80">
            <v>14</v>
          </cell>
          <cell r="I80" t="str">
            <v>×</v>
          </cell>
          <cell r="J80" t="str">
            <v>＋</v>
          </cell>
        </row>
        <row r="81">
          <cell r="B81" t="str">
            <v>단    관</v>
          </cell>
          <cell r="C81" t="str">
            <v>D=900</v>
          </cell>
          <cell r="D81">
            <v>0</v>
          </cell>
          <cell r="E81">
            <v>288.7</v>
          </cell>
          <cell r="H81">
            <v>15</v>
          </cell>
          <cell r="I81" t="str">
            <v>×</v>
          </cell>
          <cell r="J81" t="str">
            <v>＋</v>
          </cell>
        </row>
        <row r="82">
          <cell r="B82" t="str">
            <v>단    관</v>
          </cell>
          <cell r="C82" t="str">
            <v>D=1000</v>
          </cell>
          <cell r="D82">
            <v>0</v>
          </cell>
          <cell r="E82">
            <v>343.2</v>
          </cell>
          <cell r="H82">
            <v>16</v>
          </cell>
          <cell r="I82" t="str">
            <v>×</v>
          </cell>
          <cell r="J82" t="str">
            <v>＋</v>
          </cell>
        </row>
        <row r="83">
          <cell r="B83" t="str">
            <v>단    관</v>
          </cell>
          <cell r="C83" t="str">
            <v>D=1100</v>
          </cell>
          <cell r="D83">
            <v>0</v>
          </cell>
          <cell r="E83">
            <v>399.5</v>
          </cell>
          <cell r="H83">
            <v>17</v>
          </cell>
          <cell r="I83" t="str">
            <v>×</v>
          </cell>
          <cell r="J83" t="str">
            <v>＋</v>
          </cell>
        </row>
        <row r="84">
          <cell r="B84" t="str">
            <v>단    관</v>
          </cell>
          <cell r="C84" t="str">
            <v>D=1200</v>
          </cell>
          <cell r="D84">
            <v>0</v>
          </cell>
          <cell r="E84">
            <v>465.9</v>
          </cell>
          <cell r="H84">
            <v>18</v>
          </cell>
          <cell r="I84" t="str">
            <v>×</v>
          </cell>
          <cell r="J84" t="str">
            <v>＋</v>
          </cell>
        </row>
        <row r="85">
          <cell r="B85" t="str">
            <v>없음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/>
      <sheetData sheetId="1297"/>
      <sheetData sheetId="1298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/>
      <sheetData sheetId="1629"/>
      <sheetData sheetId="1630" refreshError="1"/>
      <sheetData sheetId="1631" refreshError="1"/>
      <sheetData sheetId="1632" refreshError="1"/>
      <sheetData sheetId="16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슬래브수량집계"/>
      <sheetName val="슬래브철근집계"/>
      <sheetName val="진주방향수량집계"/>
      <sheetName val="진주방향철근집계"/>
      <sheetName val="진주방향"/>
      <sheetName val="마산방향수량집계"/>
      <sheetName val="마산방향철근집계"/>
      <sheetName val="마산방향"/>
      <sheetName val="P.S.C.BEAM 자재산출조서"/>
      <sheetName val="일반도"/>
      <sheetName val="3.하중산정4.지지력"/>
      <sheetName val="단가"/>
      <sheetName val="DATE"/>
      <sheetName val="맨홀수량산출"/>
      <sheetName val="가감수량"/>
      <sheetName val="guard(mac)"/>
      <sheetName val="기둥(하중)"/>
      <sheetName val="지급자재"/>
      <sheetName val="토사(PE)"/>
      <sheetName val="기초자료"/>
      <sheetName val="3.하중계산"/>
      <sheetName val="2000년1차"/>
      <sheetName val="터파기및재료"/>
      <sheetName val="설계조건"/>
      <sheetName val="공주-교대(A1)"/>
      <sheetName val="SORCE1"/>
      <sheetName val="총괄내역서"/>
      <sheetName val="수량산출"/>
      <sheetName val="진전교"/>
      <sheetName val="우,오수"/>
      <sheetName val="자료"/>
      <sheetName val="수목데이타 "/>
      <sheetName val="일위대가"/>
      <sheetName val="단면가정"/>
      <sheetName val="노임단가"/>
      <sheetName val="일위대가시트"/>
      <sheetName val="1차네트공정"/>
      <sheetName val="Sheet2"/>
      <sheetName val="일위(토,포,부)"/>
      <sheetName val="기계경비"/>
      <sheetName val="보도공제면적"/>
      <sheetName val="단가산출"/>
    </sheetNames>
    <sheetDataSet>
      <sheetData sheetId="0"/>
      <sheetData sheetId="1"/>
      <sheetData sheetId="2"/>
      <sheetData sheetId="3"/>
      <sheetData sheetId="4" refreshError="1">
        <row r="433">
          <cell r="AS433">
            <v>1</v>
          </cell>
        </row>
        <row r="440">
          <cell r="AS440">
            <v>91.92</v>
          </cell>
        </row>
      </sheetData>
      <sheetData sheetId="5"/>
      <sheetData sheetId="6" refreshError="1">
        <row r="25">
          <cell r="AD25">
            <v>3.242</v>
          </cell>
        </row>
        <row r="26">
          <cell r="AD26">
            <v>1.085</v>
          </cell>
        </row>
      </sheetData>
      <sheetData sheetId="7" refreshError="1">
        <row r="453">
          <cell r="AS453">
            <v>91.92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</row>
        <row r="25">
          <cell r="B25" t="str">
            <v>수평곡관</v>
          </cell>
          <cell r="C25" t="str">
            <v>D=150×11¼˚</v>
          </cell>
        </row>
        <row r="26">
          <cell r="B26" t="str">
            <v>수평곡관</v>
          </cell>
          <cell r="C26" t="str">
            <v>D=100×11¼˚</v>
          </cell>
        </row>
        <row r="27">
          <cell r="B27" t="str">
            <v>수평곡관</v>
          </cell>
          <cell r="C27" t="str">
            <v>D=100×22½˚</v>
          </cell>
        </row>
        <row r="28">
          <cell r="B28" t="str">
            <v>수평곡관</v>
          </cell>
          <cell r="C28" t="str">
            <v>D=150×22½˚</v>
          </cell>
        </row>
        <row r="29">
          <cell r="B29" t="str">
            <v>수평곡관</v>
          </cell>
          <cell r="C29" t="str">
            <v>D=100×22½˚</v>
          </cell>
        </row>
        <row r="30">
          <cell r="B30" t="str">
            <v>수평곡관</v>
          </cell>
          <cell r="C30" t="str">
            <v>D=100×45˚</v>
          </cell>
        </row>
        <row r="31">
          <cell r="B31" t="str">
            <v>수평곡관</v>
          </cell>
          <cell r="C31" t="str">
            <v>D=150×45˚</v>
          </cell>
        </row>
        <row r="32">
          <cell r="B32" t="str">
            <v>수평곡관</v>
          </cell>
          <cell r="C32" t="str">
            <v>D=100×45˚</v>
          </cell>
        </row>
        <row r="33">
          <cell r="B33" t="str">
            <v>수평곡관</v>
          </cell>
          <cell r="C33" t="str">
            <v>D=100×90˚</v>
          </cell>
        </row>
        <row r="34">
          <cell r="B34" t="str">
            <v>수평곡관</v>
          </cell>
          <cell r="C34" t="str">
            <v>D=100×90˚</v>
          </cell>
        </row>
        <row r="35">
          <cell r="B35" t="str">
            <v>수평곡관</v>
          </cell>
          <cell r="C35" t="str">
            <v>D=100×90˚</v>
          </cell>
        </row>
        <row r="36">
          <cell r="B36" t="str">
            <v>소켓플랜지T형관</v>
          </cell>
          <cell r="C36" t="str">
            <v>D=100×100</v>
          </cell>
        </row>
        <row r="37">
          <cell r="B37" t="str">
            <v>소켓플랜지T형관</v>
          </cell>
          <cell r="C37" t="str">
            <v>D=100×100</v>
          </cell>
        </row>
        <row r="38">
          <cell r="B38" t="str">
            <v>소켓플랜지T형관</v>
          </cell>
          <cell r="C38" t="str">
            <v>D=100×100</v>
          </cell>
        </row>
        <row r="39">
          <cell r="B39" t="str">
            <v>소켓T형관</v>
          </cell>
          <cell r="C39" t="str">
            <v>D=100×100</v>
          </cell>
        </row>
        <row r="40">
          <cell r="B40" t="str">
            <v>소켓T형관</v>
          </cell>
          <cell r="C40" t="str">
            <v>D=100×100</v>
          </cell>
        </row>
        <row r="41">
          <cell r="B41" t="str">
            <v>소켓T형관</v>
          </cell>
          <cell r="C41" t="str">
            <v>D=100×100</v>
          </cell>
        </row>
        <row r="42">
          <cell r="B42" t="str">
            <v>이 음 관</v>
          </cell>
          <cell r="C42" t="str">
            <v>D=80</v>
          </cell>
        </row>
        <row r="43">
          <cell r="B43" t="str">
            <v>이 음 관</v>
          </cell>
          <cell r="C43" t="str">
            <v>D=100</v>
          </cell>
        </row>
        <row r="44">
          <cell r="B44" t="str">
            <v>이 음 관</v>
          </cell>
          <cell r="C44" t="str">
            <v>D=150</v>
          </cell>
        </row>
        <row r="45">
          <cell r="B45" t="str">
            <v>이 음 관</v>
          </cell>
          <cell r="C45" t="str">
            <v>D=200</v>
          </cell>
        </row>
        <row r="46">
          <cell r="B46" t="str">
            <v>이 음 관</v>
          </cell>
          <cell r="C46" t="str">
            <v>D=250</v>
          </cell>
        </row>
        <row r="47">
          <cell r="B47" t="str">
            <v>이 음 관</v>
          </cell>
          <cell r="C47" t="str">
            <v>D=300</v>
          </cell>
        </row>
        <row r="48">
          <cell r="B48" t="str">
            <v>플랜지관</v>
          </cell>
          <cell r="C48" t="str">
            <v>D=80</v>
          </cell>
        </row>
        <row r="49">
          <cell r="B49" t="str">
            <v>플랜지관</v>
          </cell>
          <cell r="C49" t="str">
            <v>D=100</v>
          </cell>
        </row>
        <row r="50">
          <cell r="B50" t="str">
            <v>플랜지관</v>
          </cell>
          <cell r="C50" t="str">
            <v>D=150</v>
          </cell>
        </row>
        <row r="51">
          <cell r="B51" t="str">
            <v>플랜지관</v>
          </cell>
          <cell r="C51" t="str">
            <v>D=200</v>
          </cell>
        </row>
        <row r="52">
          <cell r="B52" t="str">
            <v>플랜지관</v>
          </cell>
          <cell r="C52" t="str">
            <v>D=250</v>
          </cell>
        </row>
        <row r="53">
          <cell r="B53" t="str">
            <v>플랜지관</v>
          </cell>
          <cell r="C53" t="str">
            <v>D=300</v>
          </cell>
        </row>
        <row r="54">
          <cell r="B54" t="str">
            <v>제 수 변</v>
          </cell>
          <cell r="C54" t="str">
            <v>D=80</v>
          </cell>
        </row>
        <row r="55">
          <cell r="B55" t="str">
            <v>제 수 변</v>
          </cell>
          <cell r="C55" t="str">
            <v>D=100</v>
          </cell>
        </row>
        <row r="56">
          <cell r="B56" t="str">
            <v>제 수 변</v>
          </cell>
          <cell r="C56" t="str">
            <v>D=150</v>
          </cell>
        </row>
        <row r="57">
          <cell r="B57" t="str">
            <v>제 수 변</v>
          </cell>
          <cell r="C57" t="str">
            <v>D=200</v>
          </cell>
        </row>
        <row r="58">
          <cell r="B58" t="str">
            <v>제 수 변</v>
          </cell>
          <cell r="C58" t="str">
            <v>D=300</v>
          </cell>
        </row>
        <row r="59">
          <cell r="B59" t="str">
            <v>공 기 변</v>
          </cell>
          <cell r="C59" t="str">
            <v>D=80</v>
          </cell>
        </row>
        <row r="60">
          <cell r="B60" t="str">
            <v>공 기 변</v>
          </cell>
          <cell r="C60" t="str">
            <v>D=100</v>
          </cell>
        </row>
        <row r="61">
          <cell r="B61" t="str">
            <v>단    관</v>
          </cell>
          <cell r="C61" t="str">
            <v>D=80</v>
          </cell>
          <cell r="H61">
            <v>0.8</v>
          </cell>
          <cell r="I61" t="str">
            <v>×</v>
          </cell>
          <cell r="J61" t="str">
            <v>＋</v>
          </cell>
        </row>
        <row r="62">
          <cell r="B62" t="str">
            <v>플랜지단관</v>
          </cell>
          <cell r="C62" t="str">
            <v>D=100</v>
          </cell>
          <cell r="H62">
            <v>0.8</v>
          </cell>
          <cell r="I62" t="str">
            <v>×</v>
          </cell>
          <cell r="J62" t="str">
            <v>＋</v>
          </cell>
        </row>
        <row r="63">
          <cell r="B63" t="str">
            <v>플랜지단관</v>
          </cell>
          <cell r="C63" t="str">
            <v>D=100</v>
          </cell>
          <cell r="H63">
            <v>0.92</v>
          </cell>
          <cell r="I63" t="str">
            <v>×</v>
          </cell>
          <cell r="J63" t="str">
            <v>＋</v>
          </cell>
        </row>
        <row r="64">
          <cell r="B64" t="str">
            <v>플랜지단관</v>
          </cell>
          <cell r="C64" t="str">
            <v>D=100</v>
          </cell>
          <cell r="H64">
            <v>-2</v>
          </cell>
          <cell r="I64" t="str">
            <v>×</v>
          </cell>
          <cell r="J64" t="str">
            <v>＋</v>
          </cell>
        </row>
        <row r="65">
          <cell r="B65" t="str">
            <v>플랜지단관</v>
          </cell>
          <cell r="C65" t="str">
            <v>D=100</v>
          </cell>
          <cell r="H65">
            <v>-1</v>
          </cell>
          <cell r="I65" t="str">
            <v>×</v>
          </cell>
          <cell r="J65" t="str">
            <v>＋</v>
          </cell>
        </row>
        <row r="66">
          <cell r="B66" t="str">
            <v>플랜지단관</v>
          </cell>
          <cell r="C66" t="str">
            <v>D=100</v>
          </cell>
          <cell r="H66">
            <v>0</v>
          </cell>
          <cell r="I66" t="str">
            <v>×</v>
          </cell>
          <cell r="J66" t="str">
            <v>＋</v>
          </cell>
        </row>
        <row r="67">
          <cell r="B67" t="str">
            <v>플랜지단관</v>
          </cell>
          <cell r="C67" t="str">
            <v>D=100</v>
          </cell>
          <cell r="H67">
            <v>1</v>
          </cell>
          <cell r="I67" t="str">
            <v>×</v>
          </cell>
          <cell r="J67" t="str">
            <v>＋</v>
          </cell>
        </row>
        <row r="68">
          <cell r="B68" t="str">
            <v>플랜지단관</v>
          </cell>
          <cell r="C68" t="str">
            <v>D=100</v>
          </cell>
          <cell r="H68">
            <v>2</v>
          </cell>
          <cell r="I68" t="str">
            <v>×</v>
          </cell>
          <cell r="J68" t="str">
            <v>＋</v>
          </cell>
        </row>
        <row r="69">
          <cell r="B69" t="str">
            <v>단    관</v>
          </cell>
          <cell r="C69" t="str">
            <v>D=125</v>
          </cell>
          <cell r="H69">
            <v>3</v>
          </cell>
          <cell r="I69" t="str">
            <v>×</v>
          </cell>
          <cell r="J69" t="str">
            <v>＋</v>
          </cell>
        </row>
        <row r="70">
          <cell r="B70" t="str">
            <v>단    관</v>
          </cell>
          <cell r="C70" t="str">
            <v>D=150</v>
          </cell>
          <cell r="H70">
            <v>4</v>
          </cell>
          <cell r="I70" t="str">
            <v>×</v>
          </cell>
          <cell r="J70" t="str">
            <v>＋</v>
          </cell>
        </row>
        <row r="71">
          <cell r="B71" t="str">
            <v>단    관</v>
          </cell>
          <cell r="C71" t="str">
            <v>D=200</v>
          </cell>
          <cell r="H71">
            <v>5</v>
          </cell>
          <cell r="I71" t="str">
            <v>×</v>
          </cell>
          <cell r="J71" t="str">
            <v>＋</v>
          </cell>
        </row>
        <row r="72">
          <cell r="B72" t="str">
            <v>단    관</v>
          </cell>
          <cell r="C72" t="str">
            <v>D=250</v>
          </cell>
          <cell r="H72">
            <v>6</v>
          </cell>
          <cell r="I72" t="str">
            <v>×</v>
          </cell>
          <cell r="J72" t="str">
            <v>＋</v>
          </cell>
        </row>
        <row r="73">
          <cell r="B73" t="str">
            <v>단    관</v>
          </cell>
          <cell r="C73" t="str">
            <v>D=300</v>
          </cell>
          <cell r="H73">
            <v>7</v>
          </cell>
          <cell r="I73" t="str">
            <v>×</v>
          </cell>
          <cell r="J73" t="str">
            <v>＋</v>
          </cell>
        </row>
        <row r="74">
          <cell r="B74" t="str">
            <v>단    관</v>
          </cell>
          <cell r="C74" t="str">
            <v>D=350</v>
          </cell>
          <cell r="H74">
            <v>8</v>
          </cell>
          <cell r="I74" t="str">
            <v>×</v>
          </cell>
          <cell r="J74" t="str">
            <v>＋</v>
          </cell>
        </row>
        <row r="75">
          <cell r="B75" t="str">
            <v>단    관</v>
          </cell>
          <cell r="C75" t="str">
            <v>D=400</v>
          </cell>
          <cell r="H75">
            <v>9</v>
          </cell>
          <cell r="I75" t="str">
            <v>×</v>
          </cell>
          <cell r="J75" t="str">
            <v>＋</v>
          </cell>
        </row>
        <row r="76">
          <cell r="B76" t="str">
            <v>단    관</v>
          </cell>
          <cell r="C76" t="str">
            <v>D=450</v>
          </cell>
          <cell r="H76">
            <v>10</v>
          </cell>
          <cell r="I76" t="str">
            <v>×</v>
          </cell>
          <cell r="J76" t="str">
            <v>＋</v>
          </cell>
        </row>
        <row r="77">
          <cell r="B77" t="str">
            <v>단    관</v>
          </cell>
          <cell r="C77" t="str">
            <v>D=500</v>
          </cell>
          <cell r="H77">
            <v>11</v>
          </cell>
          <cell r="I77" t="str">
            <v>×</v>
          </cell>
          <cell r="J77" t="str">
            <v>＋</v>
          </cell>
        </row>
        <row r="78">
          <cell r="B78" t="str">
            <v>단    관</v>
          </cell>
          <cell r="C78" t="str">
            <v>D=600</v>
          </cell>
          <cell r="H78">
            <v>12</v>
          </cell>
          <cell r="I78" t="str">
            <v>×</v>
          </cell>
          <cell r="J78" t="str">
            <v>＋</v>
          </cell>
        </row>
        <row r="79">
          <cell r="B79" t="str">
            <v>단    관</v>
          </cell>
          <cell r="C79" t="str">
            <v>D=700</v>
          </cell>
          <cell r="H79">
            <v>13</v>
          </cell>
          <cell r="I79" t="str">
            <v>×</v>
          </cell>
          <cell r="J79" t="str">
            <v>＋</v>
          </cell>
        </row>
        <row r="80">
          <cell r="B80" t="str">
            <v>단    관</v>
          </cell>
          <cell r="C80" t="str">
            <v>D=800</v>
          </cell>
          <cell r="H80">
            <v>14</v>
          </cell>
          <cell r="I80" t="str">
            <v>×</v>
          </cell>
          <cell r="J80" t="str">
            <v>＋</v>
          </cell>
        </row>
        <row r="81">
          <cell r="B81" t="str">
            <v>단    관</v>
          </cell>
          <cell r="C81" t="str">
            <v>D=900</v>
          </cell>
          <cell r="H81">
            <v>15</v>
          </cell>
          <cell r="I81" t="str">
            <v>×</v>
          </cell>
          <cell r="J81" t="str">
            <v>＋</v>
          </cell>
        </row>
        <row r="82">
          <cell r="B82" t="str">
            <v>단    관</v>
          </cell>
          <cell r="C82" t="str">
            <v>D=1000</v>
          </cell>
          <cell r="H82">
            <v>16</v>
          </cell>
          <cell r="I82" t="str">
            <v>×</v>
          </cell>
          <cell r="J82" t="str">
            <v>＋</v>
          </cell>
        </row>
        <row r="83">
          <cell r="B83" t="str">
            <v>단    관</v>
          </cell>
          <cell r="C83" t="str">
            <v>D=1100</v>
          </cell>
          <cell r="H83">
            <v>17</v>
          </cell>
          <cell r="I83" t="str">
            <v>×</v>
          </cell>
          <cell r="J83" t="str">
            <v>＋</v>
          </cell>
        </row>
        <row r="84">
          <cell r="B84" t="str">
            <v>단    관</v>
          </cell>
          <cell r="C84" t="str">
            <v>D=1200</v>
          </cell>
          <cell r="H84">
            <v>18</v>
          </cell>
          <cell r="I84" t="str">
            <v>×</v>
          </cell>
          <cell r="J84" t="str">
            <v>＋</v>
          </cell>
        </row>
        <row r="85">
          <cell r="B85" t="str">
            <v>없음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J19">
            <v>350</v>
          </cell>
        </row>
        <row r="22">
          <cell r="L22">
            <v>20</v>
          </cell>
        </row>
        <row r="116">
          <cell r="F116">
            <v>2.5</v>
          </cell>
        </row>
      </sheetData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VXXXXX"/>
      <sheetName val="토적표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9">
          <cell r="J19">
            <v>350</v>
          </cell>
        </row>
        <row r="22">
          <cell r="L22">
            <v>20</v>
          </cell>
        </row>
        <row r="116">
          <cell r="F116">
            <v>2.5</v>
          </cell>
        </row>
      </sheetData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포장산출"/>
      <sheetName val="m당집계표토목"/>
      <sheetName val="m당집계표관공"/>
      <sheetName val="m당비교표"/>
      <sheetName val="터파기단가표"/>
      <sheetName val="이름표1"/>
      <sheetName val="이름표2"/>
    </sheetNames>
    <sheetDataSet>
      <sheetData sheetId="0">
        <row r="33">
          <cell r="U33">
            <v>814</v>
          </cell>
        </row>
        <row r="90">
          <cell r="AA90">
            <v>66422</v>
          </cell>
        </row>
        <row r="91">
          <cell r="AA91">
            <v>52585</v>
          </cell>
        </row>
        <row r="372">
          <cell r="S372">
            <v>18500</v>
          </cell>
        </row>
        <row r="375">
          <cell r="S375">
            <v>2500</v>
          </cell>
        </row>
        <row r="376">
          <cell r="S376">
            <v>3800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"/>
      <sheetName val="#REF"/>
      <sheetName val="가도공"/>
      <sheetName val="교각1"/>
      <sheetName val="단면 (2)"/>
      <sheetName val="기둥(원형)"/>
      <sheetName val="COPING"/>
      <sheetName val="Sheet1"/>
      <sheetName val="Sheet2"/>
      <sheetName val="Sheet3"/>
      <sheetName val="자재집계"/>
      <sheetName val="종배수관현황"/>
      <sheetName val="도수로단위2"/>
      <sheetName val="설계조건"/>
      <sheetName val="단면가정"/>
      <sheetName val="횡배수관 평균 터파기고"/>
      <sheetName val="집계표"/>
      <sheetName val="포장공수량집계표"/>
      <sheetName val="일위대가(가설)"/>
      <sheetName val="일위대가(계측기설치)"/>
      <sheetName val="금액내역서"/>
      <sheetName val="Sheet6"/>
      <sheetName val="화재 탐지 설비"/>
      <sheetName val="예가표"/>
      <sheetName val="6PILE  (돌출)"/>
      <sheetName val="암거 제원표"/>
      <sheetName val="진주방향"/>
      <sheetName val="마산방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1.설계조건"/>
      <sheetName val="말뚝지지력산정"/>
      <sheetName val="대로근거"/>
      <sheetName val="중로근거"/>
      <sheetName val="내역서 "/>
      <sheetName val="단가"/>
      <sheetName val="철근단면적"/>
      <sheetName val="DATE"/>
      <sheetName val="하도금액분계"/>
      <sheetName val="단면가정"/>
      <sheetName val="교각1"/>
      <sheetName val="견적990322"/>
      <sheetName val="기둥(원형)"/>
      <sheetName val="#REF"/>
      <sheetName val="원형맨홀수량"/>
      <sheetName val="합계금액"/>
      <sheetName val="산출근거"/>
      <sheetName val="ABUT수량-A1"/>
      <sheetName val="danga"/>
      <sheetName val="ilch"/>
      <sheetName val="가도공"/>
      <sheetName val="DATA"/>
      <sheetName val="입찰안"/>
      <sheetName val="guard(mac)"/>
      <sheetName val="SLAB&quot;1&quot;"/>
      <sheetName val="대비"/>
      <sheetName val="WVAL"/>
      <sheetName val="방음벽기초(H=4m)"/>
      <sheetName val="9GNG운반"/>
      <sheetName val="Sheet1"/>
      <sheetName val="8.PILE  (돌출)"/>
      <sheetName val="Y-WORK"/>
      <sheetName val="ITEM"/>
      <sheetName val="용산1(해보)"/>
      <sheetName val="터파기및재료"/>
      <sheetName val="1"/>
      <sheetName val="6PILE  (돌출)"/>
      <sheetName val="Macro(전선)"/>
      <sheetName val="TYPE-A"/>
      <sheetName val="일위대가9803"/>
      <sheetName val="내역서_"/>
      <sheetName val="CODE"/>
      <sheetName val="몰탈재료산출"/>
      <sheetName val="일위대가(가설)"/>
      <sheetName val="노임단가"/>
      <sheetName val="코드표"/>
      <sheetName val="자료"/>
      <sheetName val="총집계"/>
      <sheetName val="분석"/>
      <sheetName val="내역서"/>
      <sheetName val="데이타"/>
      <sheetName val="Front"/>
      <sheetName val="wall"/>
      <sheetName val="단위수량"/>
      <sheetName val="식생블럭단위수량"/>
      <sheetName val="자재단가"/>
      <sheetName val="구조물철거타공정이월"/>
      <sheetName val="대전21토목내역서"/>
      <sheetName val="1.설계기준"/>
      <sheetName val="설계내역서"/>
      <sheetName val="역T형"/>
      <sheetName val="수량산출"/>
      <sheetName val="COPING"/>
      <sheetName val="input"/>
      <sheetName val="토목"/>
      <sheetName val="70%"/>
      <sheetName val="Macro1"/>
      <sheetName val="crude.SLAB RE-bar"/>
      <sheetName val="CRUDE RE-bar"/>
      <sheetName val="노임이"/>
      <sheetName val="총괄표"/>
      <sheetName val="hvac(제어동)"/>
      <sheetName val="hvac내역서(제어동)"/>
      <sheetName val="참조"/>
      <sheetName val="배수통관(좌)"/>
      <sheetName val="토공(우물통,기타) 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지장물C"/>
      <sheetName val="내역표지"/>
      <sheetName val="설직재-1"/>
      <sheetName val="sw1"/>
      <sheetName val="일위대가표"/>
      <sheetName val="설계조건"/>
      <sheetName val="일반부표"/>
      <sheetName val="N賃率-職"/>
      <sheetName val="제직재"/>
      <sheetName val="제-노임"/>
      <sheetName val="단면 (2)"/>
      <sheetName val="설계예산"/>
      <sheetName val="SLIDES"/>
      <sheetName val="우수공"/>
      <sheetName val="99노임기준"/>
      <sheetName val="정렬"/>
      <sheetName val="간선계산"/>
      <sheetName val="1,2,3,4,5단위수량"/>
      <sheetName val="전기"/>
      <sheetName val="보온자재단가표"/>
      <sheetName val="전체"/>
      <sheetName val="일위대가(계측기설치)"/>
      <sheetName val="송라터널총괄"/>
      <sheetName val="가로등내역서"/>
      <sheetName val="설명서 "/>
      <sheetName val="Sheet1 (2)"/>
      <sheetName val="마산방향철근집계"/>
      <sheetName val="진주방향"/>
      <sheetName val="마산방향"/>
      <sheetName val="기둥(하중)"/>
      <sheetName val="3.하중산정4.지지력"/>
      <sheetName val="W3단면"/>
      <sheetName val="20관리비율"/>
      <sheetName val="맨홀수량"/>
      <sheetName val="업체별기성내역"/>
      <sheetName val="연령현황"/>
      <sheetName val="기계경비(시간당)"/>
      <sheetName val="램머"/>
      <sheetName val="하수급견적대비"/>
      <sheetName val="토공총괄표"/>
      <sheetName val="주차구획선수량"/>
      <sheetName val="3BL공동구 수량"/>
      <sheetName val="INPUT(덕도방향-시점)"/>
      <sheetName val="기기리스트"/>
      <sheetName val="금액내역서"/>
      <sheetName val="철근량"/>
      <sheetName val="원형1호맨홀토공수량"/>
      <sheetName val="본체"/>
      <sheetName val="안산기계장치"/>
      <sheetName val="을"/>
      <sheetName val="내력서"/>
      <sheetName val="안정계산"/>
      <sheetName val="단면검토"/>
      <sheetName val="신규 수주분(사용자 정의)"/>
      <sheetName val="DATA2000"/>
      <sheetName val="품셈TABLE"/>
      <sheetName val="식재인부"/>
      <sheetName val="관리,공감"/>
      <sheetName val="물량표S"/>
      <sheetName val="PAINT"/>
      <sheetName val="SUMMARY"/>
      <sheetName val="물량표"/>
      <sheetName val="물량표(신)"/>
      <sheetName val="표지 (2)"/>
      <sheetName val="공사비예산서(토목분)"/>
      <sheetName val="원형측구(B-type)"/>
      <sheetName val="노임"/>
      <sheetName val="전기일위대가"/>
      <sheetName val="2.가정단면"/>
      <sheetName val="관경별우수관집계"/>
      <sheetName val="세목전체"/>
      <sheetName val="좌측"/>
      <sheetName val="플랜트 설치"/>
      <sheetName val="찍기"/>
      <sheetName val="정부노임단가"/>
      <sheetName val="가중치"/>
      <sheetName val="견적조건"/>
      <sheetName val="개략"/>
      <sheetName val="2호맨홀공제수량"/>
      <sheetName val="WORK"/>
      <sheetName val="1.우편집중내역서"/>
      <sheetName val="CPM챠트"/>
      <sheetName val="실행철강하도"/>
      <sheetName val="H-pile(298x299)"/>
      <sheetName val="H-pile(250x250)"/>
      <sheetName val="DATA 입력란"/>
      <sheetName val="현장일반사항"/>
      <sheetName val="갑지(추정)"/>
      <sheetName val="법면"/>
      <sheetName val="부대공"/>
      <sheetName val="구조물공"/>
      <sheetName val="중기일위대가"/>
      <sheetName val="포장공"/>
      <sheetName val="토공"/>
      <sheetName val="배수공1"/>
      <sheetName val="Sheet2"/>
      <sheetName val="1TL종점(1)"/>
      <sheetName val="도로경계블럭연장조서"/>
      <sheetName val="98수문일위"/>
      <sheetName val="개산공사비"/>
      <sheetName val="날개벽수량표"/>
      <sheetName val="덕전리"/>
      <sheetName val="토적계산서"/>
      <sheetName val="슬래브"/>
      <sheetName val="부하계산서"/>
      <sheetName val="지구단위계획"/>
      <sheetName val="산근목록"/>
      <sheetName val="교각계산"/>
      <sheetName val="COMPARISON TABLE"/>
      <sheetName val="부대공Ⅱ"/>
      <sheetName val="견적대비"/>
      <sheetName val="단가조사서"/>
      <sheetName val="목차"/>
      <sheetName val="절취및터파기"/>
      <sheetName val="견적서"/>
      <sheetName val="입찰보고"/>
      <sheetName val="단가산출서1"/>
      <sheetName val="식재총괄"/>
      <sheetName val="BID"/>
      <sheetName val="토목품셈"/>
      <sheetName val="내역및총괄"/>
      <sheetName val="방음벽기초"/>
      <sheetName val="유림골조"/>
      <sheetName val="웅진교-S2"/>
      <sheetName val="신표지1"/>
      <sheetName val="표  지"/>
      <sheetName val="음료실행"/>
      <sheetName val="한강운반비"/>
      <sheetName val="신우"/>
      <sheetName val="뚝토공"/>
      <sheetName val="2.입력sheet"/>
      <sheetName val="M1"/>
      <sheetName val="데리네이타현황"/>
      <sheetName val="내역"/>
      <sheetName val="조작대(1연)"/>
      <sheetName val="시설물기초"/>
      <sheetName val="상시"/>
      <sheetName val="Sheet3"/>
      <sheetName val="토사(PE)"/>
      <sheetName val="DIAPHRAGM"/>
      <sheetName val="산출내역서집계표"/>
      <sheetName val="수량BOQ"/>
      <sheetName val="2000용수잠관-수량집계"/>
      <sheetName val="공통가설"/>
      <sheetName val="토공총괄집계"/>
      <sheetName val="Total"/>
      <sheetName val="식재일위대가"/>
      <sheetName val="총괄내역서"/>
      <sheetName val="물가자료"/>
      <sheetName val="기자재비"/>
      <sheetName val="현황산출서"/>
      <sheetName val="시행후면적"/>
      <sheetName val="통영LNG입찰현황"/>
      <sheetName val="직공비"/>
      <sheetName val="(3.품질관리 시험 총괄표)"/>
      <sheetName val="지급자재"/>
      <sheetName val="차액보증"/>
      <sheetName val="토량1-1"/>
      <sheetName val="토목주소"/>
      <sheetName val="프랜트면허"/>
      <sheetName val="별표 "/>
      <sheetName val="조명율표"/>
      <sheetName val="단가조사-2"/>
      <sheetName val="VE절감"/>
      <sheetName val="2000년1차"/>
      <sheetName val="대비표"/>
      <sheetName val="공량산출서"/>
      <sheetName val="교대(A1)"/>
      <sheetName val="총괄"/>
      <sheetName val="건축공사"/>
      <sheetName val="물가시세표"/>
      <sheetName val="1.2.1 마루높이결정"/>
      <sheetName val="CON포장수량"/>
      <sheetName val="CONUNIT"/>
      <sheetName val="BOILING검토"/>
      <sheetName val="계단"/>
      <sheetName val="용수량(생활용수)"/>
      <sheetName val="지급자재조서"/>
      <sheetName val="관경"/>
      <sheetName val="토목내역"/>
      <sheetName val="시가지우회도로공내역서"/>
      <sheetName val="o현장경비"/>
      <sheetName val="도장수량(하1)"/>
      <sheetName val="주형"/>
      <sheetName val="옹벽"/>
      <sheetName val="참조M"/>
      <sheetName val="(A)내역서"/>
      <sheetName val="일위대가1"/>
      <sheetName val="우수관"/>
      <sheetName val="수량집계표"/>
      <sheetName val="공종별수량집계"/>
      <sheetName val="공정별 수량산출서"/>
      <sheetName val="일반시방서"/>
      <sheetName val="갑지"/>
      <sheetName val="일위대가(조경)"/>
      <sheetName val="공사원가계산서"/>
      <sheetName val="수량집계"/>
      <sheetName val="자재 및 폐기물견적(2008)"/>
      <sheetName val="소업1교"/>
      <sheetName val="기초공"/>
      <sheetName val="기둥"/>
      <sheetName val="저판(버림100)"/>
      <sheetName val="기계내역"/>
      <sheetName val="산근(PE,300)"/>
      <sheetName val="특2호하천산근"/>
      <sheetName val="특2호부관하천산근"/>
      <sheetName val="포장직선구간"/>
      <sheetName val="포장복구집계"/>
      <sheetName val="횡배수관"/>
      <sheetName val="type-F"/>
      <sheetName val="갑지1"/>
      <sheetName val="기계시공"/>
      <sheetName val="BOX전기내역"/>
      <sheetName val="소운반"/>
      <sheetName val="실행대비"/>
      <sheetName val="손익분석"/>
      <sheetName val="일위대가(건축)"/>
      <sheetName val="BOX(1.5X1.5)"/>
      <sheetName val="U-TYPE(1)"/>
      <sheetName val="설계변경원가계산총괄표"/>
      <sheetName val="날개벽(시점좌측)"/>
      <sheetName val="설계기준"/>
      <sheetName val="주식"/>
      <sheetName val="집계표(육상)"/>
      <sheetName val="조건표"/>
      <sheetName val="별총"/>
      <sheetName val="공사내역"/>
      <sheetName val="7.PILE  (돌출)"/>
      <sheetName val="증감내역서"/>
      <sheetName val="수입"/>
      <sheetName val="조경"/>
      <sheetName val="SILICATE"/>
      <sheetName val="TB-내역서"/>
      <sheetName val="원하도급내역서(당초)"/>
      <sheetName val="금융비용"/>
      <sheetName val="대림경상68억"/>
      <sheetName val="일반공사"/>
      <sheetName val="A-4"/>
      <sheetName val="품의"/>
      <sheetName val="&lt;목록&gt;"/>
      <sheetName val="약품공급2"/>
      <sheetName val="2011.(4)"/>
      <sheetName val="전력"/>
      <sheetName val="옥룡잡비"/>
      <sheetName val="설계예산서"/>
      <sheetName val="1062-X방향 "/>
      <sheetName val="종배수관(신)"/>
      <sheetName val="적용단위길이"/>
      <sheetName val="자료입력"/>
      <sheetName val="종배수관면벽신"/>
      <sheetName val="전력구구조물산근"/>
      <sheetName val="지주목시비량산출서"/>
      <sheetName val="계화배수"/>
      <sheetName val="Pier 3"/>
      <sheetName val="MOTOR"/>
      <sheetName val="상수도공-간지"/>
      <sheetName val="단가조사"/>
      <sheetName val="배수내역"/>
      <sheetName val="공내역"/>
      <sheetName val="내역서(전기)"/>
      <sheetName val="XL4Poppy"/>
      <sheetName val="단가일람"/>
      <sheetName val="단위량당중기"/>
      <sheetName val="PAD TR보호대기초"/>
      <sheetName val="가로등기초"/>
      <sheetName val="배수공"/>
      <sheetName val="측구공"/>
      <sheetName val="COL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배수철근"/>
      <sheetName val="spiral"/>
      <sheetName val="변경후-SHEET"/>
      <sheetName val="※참고자료※"/>
      <sheetName val="UEC영화관본공사내역"/>
      <sheetName val="대운산출"/>
      <sheetName val="세부내역"/>
      <sheetName val="소방현물"/>
      <sheetName val="수량산출근거"/>
      <sheetName val="1. 설계조건 2.단면가정 3. 하중계산"/>
      <sheetName val="석축"/>
      <sheetName val="간지9)"/>
      <sheetName val="기안"/>
      <sheetName val="거래처등록"/>
      <sheetName val="자재목록"/>
      <sheetName val="입력"/>
      <sheetName val="인명부"/>
      <sheetName val="수로단위수량"/>
      <sheetName val="기초일위"/>
      <sheetName val="수목단가"/>
      <sheetName val="시설수량표"/>
      <sheetName val="시설일위"/>
      <sheetName val="식재수량표"/>
      <sheetName val="식재일위"/>
      <sheetName val="개요"/>
      <sheetName val="중기사용료산출근거"/>
      <sheetName val="단가 및 재료비"/>
      <sheetName val="기계경비일람"/>
      <sheetName val="BID9697"/>
      <sheetName val="차선도색현황"/>
      <sheetName val="단가(1)"/>
      <sheetName val="ENE-CAL 1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Baby일위대가"/>
      <sheetName val="6호기"/>
      <sheetName val="Sheet15"/>
      <sheetName val="하중"/>
      <sheetName val="공사현황"/>
      <sheetName val="입력시트"/>
      <sheetName val=" 냉각수펌프"/>
      <sheetName val="주경기-오배수"/>
      <sheetName val="Sheet5"/>
      <sheetName val="은행"/>
      <sheetName val="품셈총괄표"/>
      <sheetName val="FOOTING단면력"/>
      <sheetName val="GAEYO"/>
      <sheetName val="PD-5(직선)"/>
      <sheetName val="ACUNIT"/>
      <sheetName val="주요자재집계표"/>
      <sheetName val="단면 _2_"/>
      <sheetName val="상승요인분석"/>
      <sheetName val="woo(mac)"/>
      <sheetName val="예상"/>
      <sheetName val="설계명세"/>
      <sheetName val="-몰탈콘크리트"/>
      <sheetName val="터널구조물산근"/>
      <sheetName val="예산작성기준(전기)"/>
      <sheetName val="수정내역서"/>
      <sheetName val="전선 및 전선관"/>
      <sheetName val="시선유도표지집계표"/>
      <sheetName val="TEL"/>
      <sheetName val="맨홀평균높이"/>
      <sheetName val="재집"/>
      <sheetName val="직재"/>
      <sheetName val="결과조달"/>
      <sheetName val="날개벽"/>
      <sheetName val="2002년12월"/>
      <sheetName val="보차도경계석"/>
      <sheetName val="WEON"/>
      <sheetName val="유림총괄"/>
      <sheetName val="바닥판(1)"/>
      <sheetName val="통합"/>
      <sheetName val="노무비계"/>
      <sheetName val="sheeet2"/>
      <sheetName val="설계기준 및 하중계산"/>
      <sheetName val="전차선로 물량표"/>
      <sheetName val="단가(반정1교-원주)"/>
      <sheetName val="Sheet10"/>
      <sheetName val="11.자재단가"/>
      <sheetName val="기계경비"/>
      <sheetName val="공사비산출내역"/>
      <sheetName val="계산서(곡선부)"/>
      <sheetName val="-치수표(곡선부)"/>
      <sheetName val="설정"/>
      <sheetName val="코드"/>
      <sheetName val="맨홀수량산출"/>
      <sheetName val="공구"/>
      <sheetName val="P3"/>
      <sheetName val="산근"/>
      <sheetName val="각사별공사비분개 "/>
      <sheetName val="슬래브(유곡)"/>
      <sheetName val="SUMDO"/>
      <sheetName val="ENDDO"/>
      <sheetName val="PLDB"/>
      <sheetName val="AAA"/>
      <sheetName val="M-HOUR"/>
      <sheetName val="공기"/>
      <sheetName val="원가입력"/>
      <sheetName val="ASP"/>
      <sheetName val="CTEMCOST"/>
      <sheetName val="DESCRIPTION"/>
      <sheetName val="내역(전체)"/>
      <sheetName val="포장물량집계"/>
      <sheetName val="원가계산서"/>
      <sheetName val="집계"/>
      <sheetName val="Dike for 49T03 &amp; 49T04"/>
      <sheetName val="Dike for 49T02, 05~07, 19 (1)"/>
      <sheetName val="예산대비"/>
      <sheetName val="2000전체분"/>
      <sheetName val="인천제철"/>
      <sheetName val="1호맨홀토공"/>
      <sheetName val="현장관리비"/>
      <sheetName val="중동공구"/>
      <sheetName val="입력값"/>
      <sheetName val="BOX-1515"/>
      <sheetName val="BOX-1510"/>
      <sheetName val="역T형(H=6.0) (2)"/>
      <sheetName val="건축내역"/>
      <sheetName val="EP0618"/>
      <sheetName val="000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슬래브수량집계"/>
      <sheetName val="슬래브철근집계"/>
      <sheetName val="강재집계"/>
      <sheetName val="진주방향수량집계"/>
      <sheetName val="진주방향철근집계"/>
      <sheetName val="진주방향"/>
      <sheetName val="마산방향수량집계"/>
      <sheetName val="마산방향철근집계"/>
      <sheetName val="마산방향"/>
      <sheetName val="2.고용보험료산출근거"/>
      <sheetName val="설계조건"/>
      <sheetName val="원형맨홀수량"/>
      <sheetName val="전기일위대가"/>
      <sheetName val="조명시설"/>
      <sheetName val="일위대가"/>
      <sheetName val="Sheet1"/>
      <sheetName val="Sheet1 (2)"/>
      <sheetName val="단위수량"/>
      <sheetName val="수량산출"/>
      <sheetName val="집계표"/>
      <sheetName val="장비집계"/>
      <sheetName val="토사(PE)"/>
      <sheetName val="쌍송교"/>
      <sheetName val="참고사항"/>
      <sheetName val="근로자자료입력"/>
      <sheetName val="가시설단위수량"/>
      <sheetName val="SORCE1"/>
      <sheetName val="99노임단가"/>
      <sheetName val="계림(함평)"/>
      <sheetName val="계림(장성)"/>
      <sheetName val="3련 BOX"/>
      <sheetName val="관경별내역서"/>
      <sheetName val="간접"/>
      <sheetName val="증감대비"/>
      <sheetName val="설계내역"/>
      <sheetName val="공사개요"/>
      <sheetName val="값"/>
      <sheetName val="단가 및 재료비"/>
      <sheetName val="중기사용료산출근거"/>
      <sheetName val="단가산출1"/>
      <sheetName val="단가산출2"/>
      <sheetName val="우각부보강"/>
    </sheetNames>
    <sheetDataSet>
      <sheetData sheetId="0"/>
      <sheetData sheetId="1"/>
      <sheetData sheetId="2"/>
      <sheetData sheetId="3"/>
      <sheetData sheetId="4"/>
      <sheetData sheetId="5" refreshError="1">
        <row r="110">
          <cell r="AN110">
            <v>1.31</v>
          </cell>
        </row>
        <row r="295">
          <cell r="AN295" t="str">
            <v>m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명서"/>
      <sheetName val="설계조건"/>
      <sheetName val="안정계산"/>
      <sheetName val="말뚝설계"/>
      <sheetName val="단면검토"/>
      <sheetName val="교좌받침부"/>
      <sheetName val="날개벽(TYPE1)"/>
      <sheetName val="날개벽(TYPE2)"/>
      <sheetName val="날개벽(TYPE3)"/>
      <sheetName val="양지교"/>
      <sheetName val="접속슬래브"/>
    </sheetNames>
    <sheetDataSet>
      <sheetData sheetId="0"/>
      <sheetData sheetId="1">
        <row r="23">
          <cell r="D23">
            <v>2.15</v>
          </cell>
          <cell r="J23">
            <v>1</v>
          </cell>
        </row>
        <row r="24">
          <cell r="D24">
            <v>1.7</v>
          </cell>
          <cell r="J24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ABUT수량-A1"/>
      <sheetName val="4)유동표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노임이"/>
      <sheetName val="제수"/>
      <sheetName val="설계조건"/>
      <sheetName val="표지"/>
      <sheetName val="집계표"/>
      <sheetName val="입찰안"/>
      <sheetName val="D-CHPIER"/>
      <sheetName val="배수통관토공수량"/>
      <sheetName val="2월가격"/>
      <sheetName val="데리네이타현황"/>
      <sheetName val="인건비"/>
      <sheetName val="1,2공구원가계산서"/>
      <sheetName val="2공구산출내역"/>
      <sheetName val="1공구산출내역서"/>
      <sheetName val="플랜트 설치"/>
      <sheetName val="Sheet1 (2)"/>
      <sheetName val="DATA"/>
      <sheetName val="통합"/>
      <sheetName val="내역서"/>
      <sheetName val="단면계수(상부)"/>
      <sheetName val="휴지통"/>
      <sheetName val="정부노임단가"/>
      <sheetName val="역T형"/>
      <sheetName val="데이타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명서"/>
      <sheetName val="설계조건"/>
      <sheetName val="안정계산"/>
      <sheetName val="말뚝설계"/>
      <sheetName val="단면검토"/>
      <sheetName val="교좌받침부"/>
      <sheetName val="날개벽(TYPE1)"/>
      <sheetName val="날개벽(TYPE2)"/>
      <sheetName val="날개벽(TYPE3)"/>
      <sheetName val="접속슬래브"/>
    </sheetNames>
    <sheetDataSet>
      <sheetData sheetId="0"/>
      <sheetData sheetId="1" refreshError="1">
        <row r="40">
          <cell r="I40">
            <v>2</v>
          </cell>
          <cell r="Y40">
            <v>1</v>
          </cell>
        </row>
        <row r="41">
          <cell r="I41">
            <v>35</v>
          </cell>
        </row>
        <row r="64">
          <cell r="I64">
            <v>240</v>
          </cell>
          <cell r="M64">
            <v>4000</v>
          </cell>
        </row>
      </sheetData>
      <sheetData sheetId="2" refreshError="1">
        <row r="82">
          <cell r="Z82">
            <v>0.30967939938948058</v>
          </cell>
        </row>
      </sheetData>
      <sheetData sheetId="3"/>
      <sheetData sheetId="4" refreshError="1">
        <row r="4">
          <cell r="K4">
            <v>0.85</v>
          </cell>
          <cell r="AA4">
            <v>0.7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삽도"/>
      <sheetName val="일반수량집계"/>
      <sheetName val="교각철근집계표"/>
      <sheetName val="토공집계표"/>
      <sheetName val="PIER1"/>
      <sheetName val="PIER2"/>
      <sheetName val="Sheet1"/>
      <sheetName val="변화치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산출서"/>
      <sheetName val="수목일위"/>
      <sheetName val="원가"/>
      <sheetName val="시설물일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>
            <v>245454</v>
          </cell>
        </row>
        <row r="15">
          <cell r="A15">
            <v>6</v>
          </cell>
        </row>
        <row r="16">
          <cell r="A16">
            <v>327272</v>
          </cell>
        </row>
        <row r="17">
          <cell r="A17">
            <v>1314.8</v>
          </cell>
        </row>
        <row r="20">
          <cell r="A20">
            <v>60429</v>
          </cell>
        </row>
        <row r="25">
          <cell r="A25">
            <v>64202</v>
          </cell>
        </row>
        <row r="29">
          <cell r="A29">
            <v>9000</v>
          </cell>
        </row>
        <row r="33">
          <cell r="A33">
            <v>3758.2</v>
          </cell>
        </row>
        <row r="34">
          <cell r="A34">
            <v>4021.8</v>
          </cell>
        </row>
        <row r="35">
          <cell r="A35">
            <v>6216.3</v>
          </cell>
        </row>
        <row r="36">
          <cell r="A36">
            <v>5821.8</v>
          </cell>
        </row>
        <row r="40">
          <cell r="A40">
            <v>2057843</v>
          </cell>
        </row>
        <row r="41">
          <cell r="A41">
            <v>31435</v>
          </cell>
        </row>
        <row r="42">
          <cell r="A42">
            <v>13000</v>
          </cell>
        </row>
        <row r="48">
          <cell r="A48">
            <v>61.35</v>
          </cell>
        </row>
        <row r="49">
          <cell r="A49">
            <v>32872</v>
          </cell>
        </row>
        <row r="50">
          <cell r="A50">
            <v>30081</v>
          </cell>
        </row>
        <row r="52">
          <cell r="A52">
            <v>38109</v>
          </cell>
        </row>
        <row r="54">
          <cell r="A54">
            <v>2700</v>
          </cell>
        </row>
        <row r="56">
          <cell r="A56">
            <v>666.6</v>
          </cell>
        </row>
        <row r="60">
          <cell r="A60">
            <v>450</v>
          </cell>
        </row>
        <row r="61">
          <cell r="A61">
            <v>75</v>
          </cell>
        </row>
        <row r="62">
          <cell r="A62">
            <v>24492</v>
          </cell>
        </row>
        <row r="66">
          <cell r="A66">
            <v>63500</v>
          </cell>
        </row>
        <row r="67">
          <cell r="A67">
            <v>23418</v>
          </cell>
        </row>
        <row r="69">
          <cell r="A69">
            <v>2100</v>
          </cell>
        </row>
        <row r="70">
          <cell r="A70">
            <v>450</v>
          </cell>
        </row>
        <row r="71">
          <cell r="A71">
            <v>1211.0999999999999</v>
          </cell>
        </row>
        <row r="94">
          <cell r="A94">
            <v>57570</v>
          </cell>
        </row>
        <row r="95">
          <cell r="A95">
            <v>61800</v>
          </cell>
        </row>
        <row r="99">
          <cell r="A99">
            <v>27000</v>
          </cell>
        </row>
        <row r="102">
          <cell r="A102">
            <v>49800</v>
          </cell>
        </row>
        <row r="103">
          <cell r="A103">
            <v>74100</v>
          </cell>
        </row>
        <row r="104">
          <cell r="A104">
            <v>694000</v>
          </cell>
        </row>
        <row r="105">
          <cell r="A105">
            <v>373000</v>
          </cell>
        </row>
        <row r="106">
          <cell r="A106">
            <v>116000</v>
          </cell>
        </row>
        <row r="107">
          <cell r="A107">
            <v>64300</v>
          </cell>
        </row>
        <row r="108">
          <cell r="A108">
            <v>29200</v>
          </cell>
        </row>
        <row r="109">
          <cell r="A109">
            <v>77000</v>
          </cell>
        </row>
        <row r="110">
          <cell r="A110">
            <v>33000</v>
          </cell>
        </row>
        <row r="111">
          <cell r="A111">
            <v>20900</v>
          </cell>
        </row>
        <row r="112">
          <cell r="A112">
            <v>36300</v>
          </cell>
        </row>
        <row r="113">
          <cell r="A113">
            <v>30500</v>
          </cell>
        </row>
        <row r="114">
          <cell r="A114">
            <v>56700</v>
          </cell>
        </row>
        <row r="115">
          <cell r="A115">
            <v>37900</v>
          </cell>
        </row>
        <row r="117">
          <cell r="A117">
            <v>248000</v>
          </cell>
        </row>
        <row r="118">
          <cell r="A118">
            <v>171000</v>
          </cell>
        </row>
        <row r="119">
          <cell r="A119">
            <v>65200</v>
          </cell>
        </row>
        <row r="120">
          <cell r="A120">
            <v>25200</v>
          </cell>
        </row>
        <row r="121">
          <cell r="A121">
            <v>20800</v>
          </cell>
        </row>
        <row r="122">
          <cell r="A122">
            <v>34700</v>
          </cell>
        </row>
        <row r="123">
          <cell r="A123">
            <v>16000</v>
          </cell>
        </row>
        <row r="124">
          <cell r="A124">
            <v>88000</v>
          </cell>
        </row>
        <row r="125">
          <cell r="A125">
            <v>66000</v>
          </cell>
        </row>
        <row r="126">
          <cell r="A126">
            <v>53600</v>
          </cell>
        </row>
        <row r="127">
          <cell r="A127">
            <v>53800</v>
          </cell>
        </row>
        <row r="128">
          <cell r="A128">
            <v>290000</v>
          </cell>
        </row>
        <row r="129">
          <cell r="A129">
            <v>101000</v>
          </cell>
        </row>
        <row r="130">
          <cell r="A130">
            <v>49900</v>
          </cell>
        </row>
        <row r="131">
          <cell r="A131">
            <v>20000</v>
          </cell>
        </row>
        <row r="132">
          <cell r="A132">
            <v>153400</v>
          </cell>
        </row>
        <row r="133">
          <cell r="A133">
            <v>50900</v>
          </cell>
        </row>
        <row r="134">
          <cell r="A134">
            <v>15100</v>
          </cell>
        </row>
        <row r="138">
          <cell r="A138">
            <v>710</v>
          </cell>
        </row>
        <row r="139">
          <cell r="A139">
            <v>1100</v>
          </cell>
        </row>
        <row r="142">
          <cell r="A142">
            <v>2000</v>
          </cell>
        </row>
        <row r="143">
          <cell r="A143">
            <v>5000</v>
          </cell>
        </row>
        <row r="145">
          <cell r="A145">
            <v>2300</v>
          </cell>
        </row>
        <row r="146">
          <cell r="A146">
            <v>60</v>
          </cell>
        </row>
        <row r="147">
          <cell r="A147">
            <v>2100</v>
          </cell>
        </row>
        <row r="149">
          <cell r="A149">
            <v>1200</v>
          </cell>
        </row>
        <row r="152">
          <cell r="A152">
            <v>4500</v>
          </cell>
        </row>
        <row r="153">
          <cell r="A153">
            <v>10000</v>
          </cell>
        </row>
        <row r="154">
          <cell r="A154">
            <v>251</v>
          </cell>
        </row>
        <row r="155">
          <cell r="A155">
            <v>4000</v>
          </cell>
        </row>
        <row r="157">
          <cell r="A157">
            <v>30900</v>
          </cell>
        </row>
        <row r="158">
          <cell r="A158">
            <v>2000</v>
          </cell>
        </row>
        <row r="161">
          <cell r="A161">
            <v>1800</v>
          </cell>
        </row>
        <row r="162">
          <cell r="A162">
            <v>250000</v>
          </cell>
        </row>
        <row r="164">
          <cell r="A164">
            <v>900000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표지"/>
      <sheetName val="#REF"/>
      <sheetName val="3BL공동구 수량"/>
      <sheetName val="단가"/>
      <sheetName val="시설물일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ease"/>
      <sheetName val="P"/>
      <sheetName val="지표"/>
      <sheetName val="Result10"/>
      <sheetName val="result 20"/>
      <sheetName val="result50"/>
      <sheetName val="result30"/>
      <sheetName val="Cashflow 20"/>
      <sheetName val="Statement"/>
      <sheetName val="Sensitivity"/>
      <sheetName val="Tax"/>
      <sheetName val="Sheet2"/>
      <sheetName val="sen"/>
    </sheetNames>
    <sheetDataSet>
      <sheetData sheetId="0" refreshError="1"/>
      <sheetData sheetId="1" refreshError="1"/>
      <sheetData sheetId="2" refreshError="1"/>
      <sheetData sheetId="3">
        <row r="4">
          <cell r="B4">
            <v>0.13500000000000001</v>
          </cell>
        </row>
        <row r="5">
          <cell r="D5">
            <v>20</v>
          </cell>
        </row>
        <row r="8">
          <cell r="D8">
            <v>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시설수량"/>
      <sheetName val="집계표"/>
      <sheetName val="단위수량"/>
      <sheetName val="맨홀수량집계"/>
      <sheetName val="#REF"/>
      <sheetName val="수량산출"/>
      <sheetName val="대창(함평)"/>
      <sheetName val="대창(장성)"/>
      <sheetName val="대창(함평)-창열"/>
      <sheetName val="가시설단위수량"/>
      <sheetName val="SORCE1"/>
      <sheetName val="자재단가"/>
      <sheetName val="노임단가 "/>
      <sheetName val="DATE"/>
      <sheetName val="ITEM"/>
      <sheetName val="강교(Sub)"/>
      <sheetName val="일위대가"/>
      <sheetName val="식재"/>
      <sheetName val="시설물"/>
      <sheetName val="식재출력용"/>
      <sheetName val="유지관리"/>
      <sheetName val="단가"/>
      <sheetName val="장비집계"/>
      <sheetName val="가시설(TYPE-A)"/>
      <sheetName val="1호맨홀가감수량"/>
      <sheetName val="1-1평균터파기고(1)"/>
      <sheetName val="1호맨홀수량산출"/>
      <sheetName val="목재동바리"/>
      <sheetName val="각종양식"/>
      <sheetName val="데이타"/>
      <sheetName val="식재인부"/>
      <sheetName val="AS포장복구 "/>
      <sheetName val="H-PILE수량집계"/>
      <sheetName val="원형1호맨홀토공수량"/>
      <sheetName val="기본(98)"/>
      <sheetName val="6PILE  (돌출)"/>
      <sheetName val="단가목록"/>
      <sheetName val="노임목록"/>
      <sheetName val="교각계산"/>
      <sheetName val="FOOTING단면력"/>
      <sheetName val="부대내역"/>
      <sheetName val="단위중량"/>
      <sheetName val="Sheet5"/>
      <sheetName val="데리네이타현황"/>
      <sheetName val="ilch"/>
      <sheetName val="원가계산"/>
      <sheetName val="관로가시설수량산출서"/>
      <sheetName val="WORK"/>
      <sheetName val="ABUT수량-A1"/>
      <sheetName val="철근총괄"/>
      <sheetName val="단가산출서"/>
      <sheetName val="RPF"/>
      <sheetName val="빙장비사양"/>
      <sheetName val="장비사양"/>
      <sheetName val="역사이펀평균높이"/>
      <sheetName val="환률"/>
      <sheetName val="E.P.T수량산출서"/>
      <sheetName val="원형맨홀수량"/>
      <sheetName val="토공연장"/>
      <sheetName val="자재"/>
      <sheetName val="사다리"/>
      <sheetName val="철콘견적"/>
      <sheetName val="일반토공견적"/>
      <sheetName val="상부집계표"/>
      <sheetName val="부대공"/>
      <sheetName val="터널조도"/>
      <sheetName val="청주(철골발주의뢰서)"/>
      <sheetName val="N賃率-職"/>
      <sheetName val="I一般比"/>
      <sheetName val="대외공문"/>
      <sheetName val="단가조사"/>
      <sheetName val="TYPE-A"/>
      <sheetName val="000000"/>
      <sheetName val="공사비산출내역"/>
      <sheetName val="산출근거"/>
      <sheetName val="은평작업지시대장"/>
      <sheetName val="총괄표"/>
      <sheetName val="제잡비"/>
      <sheetName val="기본일위"/>
      <sheetName val="집계"/>
      <sheetName val="내역서2안"/>
      <sheetName val="패널"/>
      <sheetName val="직노"/>
      <sheetName val="실행내역"/>
      <sheetName val="도급"/>
      <sheetName val="INPUT"/>
      <sheetName val="단면 (2)"/>
      <sheetName val="토공개요"/>
      <sheetName val="토공(1)"/>
      <sheetName val="A-4"/>
      <sheetName val="7. 결과요약"/>
      <sheetName val="MFAB"/>
      <sheetName val="MFRT"/>
      <sheetName val="MPKG"/>
      <sheetName val="MPRD"/>
      <sheetName val="출력"/>
      <sheetName val="근로자명단"/>
      <sheetName val="연동내역"/>
      <sheetName val="Total"/>
      <sheetName val="슬래브 -연속(3경간)"/>
      <sheetName val="가감수량"/>
      <sheetName val="맨홀수량산출"/>
      <sheetName val="98비정기소모"/>
      <sheetName val="변수값"/>
      <sheetName val="중기상차"/>
      <sheetName val="AS복구"/>
      <sheetName val="중기터파기"/>
      <sheetName val="인제내역"/>
      <sheetName val="type-F"/>
      <sheetName val="내역서"/>
      <sheetName val="표층포설및다짐"/>
      <sheetName val="건축내역"/>
      <sheetName val="Sensitivity"/>
      <sheetName val="설계예산서"/>
      <sheetName val="단가 및 재료비"/>
      <sheetName val="단가산출2"/>
      <sheetName val="단가산출1"/>
      <sheetName val="관공일위대가"/>
      <sheetName val="2호맨홀공제수량"/>
      <sheetName val="Sheet1"/>
      <sheetName val="구조물공 수량집계표"/>
      <sheetName val="입력DATA"/>
      <sheetName val="바닥판"/>
      <sheetName val="우각부보강"/>
      <sheetName val="공문"/>
      <sheetName val="노임단가"/>
      <sheetName val="가점"/>
      <sheetName val="index"/>
      <sheetName val="etc"/>
      <sheetName val="data"/>
      <sheetName val="정부노임단가"/>
      <sheetName val="변화치수"/>
      <sheetName val="3BL공동구 수량"/>
      <sheetName val="경비2내역"/>
      <sheetName val="보도경계블럭"/>
      <sheetName val="조명시설"/>
      <sheetName val="준공조서"/>
      <sheetName val="공사준공계"/>
      <sheetName val="준공검사보고서"/>
      <sheetName val="기구조직"/>
      <sheetName val="간접"/>
      <sheetName val="L_RPTB02_01"/>
      <sheetName val="설비06"/>
      <sheetName val="설비03"/>
      <sheetName val="계산(공기)"/>
      <sheetName val="자료1 (목록)"/>
      <sheetName val="정보입력1"/>
      <sheetName val="중기사용료산출근거"/>
      <sheetName val="입력자료1box"/>
      <sheetName val="건축명"/>
      <sheetName val="기계명"/>
      <sheetName val="전기명"/>
      <sheetName val="SLAB&quot;1&quot;"/>
      <sheetName val="BQ"/>
      <sheetName val="MOTOR"/>
      <sheetName val="접속슬래브"/>
      <sheetName val="내역"/>
      <sheetName val="일반수량"/>
      <sheetName val="산거각호표"/>
      <sheetName val="말뚝지지력산정"/>
      <sheetName val="일반맨홀수량집계(A-7 LINE)"/>
      <sheetName val="토목검측서"/>
      <sheetName val="토공(m당)"/>
      <sheetName val="1.설계기준"/>
      <sheetName val="결과1"/>
      <sheetName val="구확승인"/>
      <sheetName val="98수문일위"/>
      <sheetName val="Y-WORK"/>
      <sheetName val="Data &amp; Result"/>
      <sheetName val="관접합및부설"/>
      <sheetName val="간지"/>
      <sheetName val="산출내역서"/>
      <sheetName val="발주서양식"/>
      <sheetName val="이형관기호표1"/>
      <sheetName val="수량산출서"/>
      <sheetName val="GT 1050x650"/>
      <sheetName val="표지판현황"/>
      <sheetName val="용수량(생활용수)"/>
      <sheetName val="VXXXXX"/>
      <sheetName val="단면가정"/>
      <sheetName val="하중계산"/>
    </sheetNames>
    <sheetDataSet>
      <sheetData sheetId="0" refreshError="1">
        <row r="25">
          <cell r="AE25">
            <v>4.96</v>
          </cell>
        </row>
        <row r="39">
          <cell r="AE39">
            <v>1.6666666666666667</v>
          </cell>
        </row>
        <row r="52">
          <cell r="AE52">
            <v>0.2</v>
          </cell>
        </row>
        <row r="79">
          <cell r="AE79">
            <v>0.2</v>
          </cell>
        </row>
        <row r="138">
          <cell r="AE138">
            <v>0.2857142857142857</v>
          </cell>
        </row>
        <row r="168">
          <cell r="AE168">
            <v>0.2857142857142857</v>
          </cell>
        </row>
        <row r="203">
          <cell r="AE203">
            <v>0.2857142857142857</v>
          </cell>
        </row>
        <row r="235">
          <cell r="AE235">
            <v>1.2455411428571428</v>
          </cell>
        </row>
      </sheetData>
      <sheetData sheetId="1" refreshError="1"/>
      <sheetData sheetId="2" refreshError="1">
        <row r="4">
          <cell r="A4">
            <v>1</v>
          </cell>
          <cell r="B4" t="str">
            <v xml:space="preserve"> H-200×200×8×12</v>
          </cell>
          <cell r="C4">
            <v>49.9</v>
          </cell>
          <cell r="D4">
            <v>7850</v>
          </cell>
          <cell r="E4">
            <v>0.05</v>
          </cell>
          <cell r="F4">
            <v>0.15</v>
          </cell>
          <cell r="G4">
            <v>9.6000000000000002E-2</v>
          </cell>
          <cell r="H4">
            <v>1.2E-2</v>
          </cell>
          <cell r="I4">
            <v>0.2</v>
          </cell>
          <cell r="J4">
            <v>0.2</v>
          </cell>
          <cell r="K4">
            <v>1.2E-2</v>
          </cell>
          <cell r="L4">
            <v>0.05</v>
          </cell>
          <cell r="M4">
            <v>0.15</v>
          </cell>
          <cell r="N4">
            <v>9.6000000000000002E-2</v>
          </cell>
          <cell r="O4">
            <v>1.2E-2</v>
          </cell>
          <cell r="P4">
            <v>0.2</v>
          </cell>
          <cell r="Q4">
            <v>0.2</v>
          </cell>
          <cell r="R4">
            <v>1.2E-2</v>
          </cell>
          <cell r="S4">
            <v>0.6</v>
          </cell>
          <cell r="T4">
            <v>0.2</v>
          </cell>
          <cell r="U4">
            <v>1.2E-2</v>
          </cell>
          <cell r="V4">
            <v>0.17599999999999999</v>
          </cell>
          <cell r="W4">
            <v>0.192</v>
          </cell>
          <cell r="X4">
            <v>9.6000000000000002E-2</v>
          </cell>
          <cell r="Y4">
            <v>1.2E-2</v>
          </cell>
          <cell r="Z4">
            <v>8.0000000000000002E-3</v>
          </cell>
        </row>
        <row r="5">
          <cell r="A5">
            <v>2</v>
          </cell>
          <cell r="B5" t="str">
            <v xml:space="preserve"> H-250×250×9×14</v>
          </cell>
          <cell r="C5">
            <v>72.400000000000006</v>
          </cell>
          <cell r="D5">
            <v>7850</v>
          </cell>
          <cell r="E5">
            <v>0.05</v>
          </cell>
          <cell r="F5">
            <v>0.15</v>
          </cell>
          <cell r="G5">
            <v>0.12</v>
          </cell>
          <cell r="H5">
            <v>1.4E-2</v>
          </cell>
          <cell r="I5">
            <v>0.25</v>
          </cell>
          <cell r="J5">
            <v>0.25</v>
          </cell>
          <cell r="K5">
            <v>1.4E-2</v>
          </cell>
          <cell r="L5">
            <v>0.05</v>
          </cell>
          <cell r="M5">
            <v>0.15</v>
          </cell>
          <cell r="N5">
            <v>0.12</v>
          </cell>
          <cell r="O5">
            <v>1.4E-2</v>
          </cell>
          <cell r="P5">
            <v>0.25</v>
          </cell>
          <cell r="Q5">
            <v>0.25</v>
          </cell>
          <cell r="R5">
            <v>1.4E-2</v>
          </cell>
          <cell r="S5">
            <v>0.6</v>
          </cell>
          <cell r="T5">
            <v>0.25</v>
          </cell>
          <cell r="U5">
            <v>1.4E-2</v>
          </cell>
          <cell r="V5">
            <v>0.222</v>
          </cell>
          <cell r="W5">
            <v>0.24099999999999999</v>
          </cell>
          <cell r="X5">
            <v>0.12</v>
          </cell>
          <cell r="Y5">
            <v>1.4E-2</v>
          </cell>
          <cell r="Z5">
            <v>8.9999999999999993E-3</v>
          </cell>
        </row>
        <row r="6">
          <cell r="A6">
            <v>3</v>
          </cell>
          <cell r="B6" t="str">
            <v xml:space="preserve"> H-300×300×10×15</v>
          </cell>
          <cell r="C6">
            <v>94</v>
          </cell>
          <cell r="D6">
            <v>7850</v>
          </cell>
          <cell r="E6">
            <v>0.05</v>
          </cell>
          <cell r="F6">
            <v>0.2</v>
          </cell>
          <cell r="G6">
            <v>0.14499999999999999</v>
          </cell>
          <cell r="H6">
            <v>1.4999999999999999E-2</v>
          </cell>
          <cell r="I6">
            <v>0.3</v>
          </cell>
          <cell r="J6">
            <v>0.3</v>
          </cell>
          <cell r="K6">
            <v>1.4999999999999999E-2</v>
          </cell>
          <cell r="L6">
            <v>0.05</v>
          </cell>
          <cell r="M6">
            <v>0.2</v>
          </cell>
          <cell r="N6">
            <v>0.14499999999999999</v>
          </cell>
          <cell r="O6">
            <v>1.4999999999999999E-2</v>
          </cell>
          <cell r="P6">
            <v>0.3</v>
          </cell>
          <cell r="Q6">
            <v>0.3</v>
          </cell>
          <cell r="R6">
            <v>1.4999999999999999E-2</v>
          </cell>
          <cell r="S6">
            <v>0.6</v>
          </cell>
          <cell r="T6">
            <v>0.3</v>
          </cell>
          <cell r="U6">
            <v>1.4999999999999999E-2</v>
          </cell>
          <cell r="V6">
            <v>0.27</v>
          </cell>
          <cell r="W6">
            <v>0.28999999999999998</v>
          </cell>
          <cell r="X6">
            <v>0.14499999999999999</v>
          </cell>
          <cell r="Y6">
            <v>1.4999999999999999E-2</v>
          </cell>
          <cell r="Z6">
            <v>0.01</v>
          </cell>
        </row>
        <row r="7">
          <cell r="A7">
            <v>4</v>
          </cell>
          <cell r="B7" t="str">
            <v xml:space="preserve"> H-350×350×12×19</v>
          </cell>
          <cell r="C7">
            <v>137</v>
          </cell>
          <cell r="D7">
            <v>7850</v>
          </cell>
          <cell r="E7">
            <v>0.05</v>
          </cell>
          <cell r="F7">
            <v>0.2</v>
          </cell>
          <cell r="G7">
            <v>0.17</v>
          </cell>
          <cell r="H7">
            <v>1.9E-2</v>
          </cell>
          <cell r="I7">
            <v>0.35</v>
          </cell>
          <cell r="J7">
            <v>0.35</v>
          </cell>
          <cell r="K7">
            <v>1.9E-2</v>
          </cell>
          <cell r="L7">
            <v>0.05</v>
          </cell>
          <cell r="M7">
            <v>0.2</v>
          </cell>
          <cell r="N7">
            <v>0.17</v>
          </cell>
          <cell r="O7">
            <v>1.9E-2</v>
          </cell>
          <cell r="P7">
            <v>0.35</v>
          </cell>
          <cell r="Q7">
            <v>0.35</v>
          </cell>
          <cell r="R7">
            <v>1.9E-2</v>
          </cell>
          <cell r="S7">
            <v>0.6</v>
          </cell>
          <cell r="T7">
            <v>0.35</v>
          </cell>
          <cell r="U7">
            <v>1.9E-2</v>
          </cell>
          <cell r="V7">
            <v>0.312</v>
          </cell>
          <cell r="W7">
            <v>0.33799999999999997</v>
          </cell>
          <cell r="X7">
            <v>0.17</v>
          </cell>
          <cell r="Y7">
            <v>1.9E-2</v>
          </cell>
          <cell r="Z7">
            <v>1.2E-2</v>
          </cell>
        </row>
        <row r="10">
          <cell r="D10">
            <v>3</v>
          </cell>
        </row>
        <row r="11">
          <cell r="D11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금액내역서"/>
      <sheetName val="공사비증감"/>
      <sheetName val="#REF"/>
      <sheetName val="집계표"/>
      <sheetName val="설계"/>
      <sheetName val="현장관리비 산출내역"/>
      <sheetName val="총괄"/>
      <sheetName val="을"/>
      <sheetName val="입찰안"/>
      <sheetName val="6PILE  (돌출)"/>
      <sheetName val="원내역"/>
      <sheetName val="상 부"/>
      <sheetName val="내역서01"/>
      <sheetName val="시설일위"/>
      <sheetName val="수목표준대가"/>
      <sheetName val="설계개요"/>
      <sheetName val="집수정(600-700)"/>
      <sheetName val="단면 (2)"/>
      <sheetName val="001"/>
      <sheetName val="SG"/>
      <sheetName val="일위대가(가설)"/>
      <sheetName val="DATA"/>
      <sheetName val="노무"/>
      <sheetName val="토공사"/>
      <sheetName val="woo(mac)"/>
      <sheetName val="계정"/>
      <sheetName val="교각계산"/>
      <sheetName val="PRICE"/>
      <sheetName val="cable-data"/>
      <sheetName val="토공집계표"/>
      <sheetName val="1.설계조건"/>
      <sheetName val="수목데이타 "/>
      <sheetName val="하수급견적대비"/>
      <sheetName val="현장관리비_산출내역"/>
      <sheetName val="상_부"/>
      <sheetName val="현장관리비_산출내역1"/>
      <sheetName val="상_부1"/>
      <sheetName val="결과조달"/>
      <sheetName val="노단"/>
      <sheetName val="0226"/>
      <sheetName val="일위대가(계측기설치)"/>
      <sheetName val="부대공Ⅱ"/>
      <sheetName val="설계가"/>
      <sheetName val="01"/>
      <sheetName val="EQ-R1"/>
      <sheetName val="S0"/>
      <sheetName val="Sheet1"/>
      <sheetName val="기기리스트"/>
      <sheetName val="일위대가목차"/>
      <sheetName val="ExcelObject"/>
      <sheetName val="Pier 3"/>
      <sheetName val="2.대외공문"/>
      <sheetName val="연돌일위집계"/>
      <sheetName val="A-4"/>
      <sheetName val="이름표지정"/>
      <sheetName val="목표세부명세"/>
      <sheetName val="공문"/>
      <sheetName val="낙찰표"/>
      <sheetName val="ⴭⴭⴭⴭⴭ"/>
      <sheetName val="총괄내역서"/>
      <sheetName val="1TL종점(1)"/>
      <sheetName val="list"/>
      <sheetName val="건축내역"/>
      <sheetName val="내역"/>
      <sheetName val="계수시트"/>
      <sheetName val="원가계산서"/>
      <sheetName val="BID"/>
      <sheetName val="원형1호맨홀토공수량"/>
      <sheetName val="GI-LIST"/>
      <sheetName val="기계경비일람"/>
      <sheetName val="노임"/>
      <sheetName val="데이타"/>
      <sheetName val="일위대가"/>
      <sheetName val="●내역"/>
      <sheetName val="건축단가"/>
      <sheetName val="일위목록"/>
      <sheetName val="Sheet1 (2)"/>
      <sheetName val="노임단가"/>
      <sheetName val="입찰내역 발주처 양식"/>
      <sheetName val="Sheet4"/>
      <sheetName val="수로단위수량"/>
      <sheetName val="일위대가(여기까지)"/>
      <sheetName val="품셈"/>
      <sheetName val="예가표"/>
      <sheetName val="갑지"/>
      <sheetName val="PAINT"/>
      <sheetName val="일위대가 (PM)"/>
      <sheetName val="조명시설"/>
      <sheetName val="전차선로 물량표"/>
      <sheetName val="Eq. Mobilization"/>
      <sheetName val="토공실행"/>
      <sheetName val="인건비"/>
      <sheetName val="배수내역(98년도분)"/>
      <sheetName val="실행대비"/>
      <sheetName val="P.M 별"/>
      <sheetName val="1ST"/>
      <sheetName val="타견적(을)"/>
      <sheetName val="MAT_N048"/>
      <sheetName val="대전21토목내역서"/>
      <sheetName val="건축2"/>
      <sheetName val="제출내역 (2)"/>
      <sheetName val="제수변수량"/>
      <sheetName val="1.경관조명산출"/>
      <sheetName val="1.경관조명산출집계"/>
      <sheetName val="기성내역1"/>
      <sheetName val="CAL"/>
      <sheetName val="DATE"/>
      <sheetName val="투찰"/>
      <sheetName val="신규일위대가"/>
      <sheetName val="설계조건"/>
      <sheetName val="설계산출표지"/>
      <sheetName val="유림골조"/>
      <sheetName val="공통비(전체)"/>
      <sheetName val="토목공사"/>
      <sheetName val="새공통(96임금인상기준)"/>
      <sheetName val="비교1"/>
      <sheetName val="유림총괄"/>
      <sheetName val="단가표"/>
      <sheetName val="충돌 내용"/>
      <sheetName val="수량산출서LP-GA"/>
      <sheetName val="산출서집계LP-GA"/>
      <sheetName val="수량산출서LP-GB"/>
      <sheetName val="PAD TR보호대기초"/>
      <sheetName val="가로등기초"/>
      <sheetName val="HANDHOLE(2)"/>
      <sheetName val=" 내역"/>
      <sheetName val="충주"/>
      <sheetName val="96노임기준"/>
      <sheetName val="Total"/>
      <sheetName val="대비"/>
      <sheetName val="차액보증"/>
      <sheetName val="COVER"/>
      <sheetName val="경비실"/>
      <sheetName val="U-TYPE(1)"/>
      <sheetName val="Sheet9"/>
      <sheetName val="전기자료"/>
      <sheetName val="Sheet14"/>
      <sheetName val="Sheet10"/>
      <sheetName val="Sheet13"/>
      <sheetName val="IW-LIST"/>
      <sheetName val="경산"/>
      <sheetName val="터파기및재료"/>
      <sheetName val="9GNG운반"/>
      <sheetName val="방음벽기초"/>
      <sheetName val="일위대가표"/>
      <sheetName val="일위(PN)"/>
      <sheetName val="견적990322"/>
      <sheetName val="기둥강재집계"/>
      <sheetName val="무근깨기"/>
      <sheetName val="예정(3)"/>
      <sheetName val="예산변경사항"/>
      <sheetName val="자재단가비교표"/>
      <sheetName val="자재단가"/>
      <sheetName val="가락화장을지"/>
      <sheetName val="설계명세서"/>
      <sheetName val="예산명세서"/>
      <sheetName val="자료입력"/>
      <sheetName val="내역서"/>
      <sheetName val="실행내역"/>
      <sheetName val="실행내역 "/>
      <sheetName val="공종별자재"/>
      <sheetName val="구조물철거타공정이월"/>
      <sheetName val="냉천부속동"/>
      <sheetName val="최적단면"/>
    </sheetNames>
    <sheetDataSet>
      <sheetData sheetId="0" refreshError="1">
        <row r="4">
          <cell r="D4" t="str">
            <v>대</v>
          </cell>
        </row>
        <row r="5">
          <cell r="D5" t="str">
            <v>대</v>
          </cell>
        </row>
        <row r="7">
          <cell r="D7" t="str">
            <v>대</v>
          </cell>
        </row>
        <row r="8">
          <cell r="D8" t="str">
            <v>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  <sheetName val="표지"/>
      <sheetName val="원가계산"/>
      <sheetName val="원가계산기준"/>
      <sheetName val="집계표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견적갑지"/>
      <sheetName val="입찰참가보고 (2)"/>
      <sheetName val="내역"/>
      <sheetName val="부대공II"/>
      <sheetName val="가설사무실"/>
      <sheetName val="조직도"/>
      <sheetName val="카메라"/>
      <sheetName val="토목원가계산서"/>
      <sheetName val="토목원가"/>
      <sheetName val="집계장"/>
      <sheetName val="설계내역"/>
      <sheetName val="제외공종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Module1"/>
      <sheetName val="DS-LOAD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2F 회의실견적(5_14 일대)"/>
      <sheetName val="터널조도"/>
      <sheetName val="ilch"/>
      <sheetName val="P礔CKAGE"/>
      <sheetName val="남양시작동자105노65기1.3화1.2"/>
      <sheetName val="WORK"/>
      <sheetName val="일반공사"/>
      <sheetName val="CONCRETE"/>
      <sheetName val="대비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정부노임단가"/>
      <sheetName val="ITEM"/>
      <sheetName val="데이타"/>
      <sheetName val="경비"/>
      <sheetName val="D-3503"/>
      <sheetName val="운반비(전선륐)"/>
      <sheetName val="지급자재"/>
      <sheetName val="공통비"/>
      <sheetName val="차액보증"/>
      <sheetName val="전기일위대가"/>
      <sheetName val="Y-WORK"/>
      <sheetName val="건축내역"/>
      <sheetName val="날개벽"/>
      <sheetName val="11.자재단가"/>
      <sheetName val="A-4"/>
      <sheetName val="31.고_x0000_RTU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공사비집계"/>
      <sheetName val="중기일위대가"/>
      <sheetName val="자재집계"/>
      <sheetName val="SG"/>
      <sheetName val="내역분기"/>
      <sheetName val="노원열병합  건축공사기성내역서"/>
      <sheetName val="공통가설"/>
      <sheetName val="타공종이기"/>
      <sheetName val="소비자가"/>
      <sheetName val="결과조달"/>
      <sheetName val="c_balju"/>
      <sheetName val="코드"/>
      <sheetName val="자재단가"/>
      <sheetName val="BLOCK(1)"/>
      <sheetName val="투찰"/>
      <sheetName val="전차선로 물량표"/>
      <sheetName val="설계예산내역서"/>
      <sheetName val="중기사용료"/>
      <sheetName val="CODE"/>
      <sheetName val="연결임시"/>
      <sheetName val="부대내역"/>
      <sheetName val="출근부"/>
      <sheetName val="TEL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sw1"/>
      <sheetName val="NOMUBI"/>
      <sheetName val="I.설계조건"/>
      <sheetName val="TABLE"/>
      <sheetName val="수량산출"/>
      <sheetName val="Sheet1 (2)"/>
      <sheetName val="토공계산서(부체도로)"/>
      <sheetName val="노무비"/>
      <sheetName val="ABUT수량-A1"/>
      <sheetName val="인건비"/>
      <sheetName val="토공"/>
      <sheetName val="001"/>
      <sheetName val="CTEMCOST"/>
      <sheetName val="금액내역서"/>
      <sheetName val="현금"/>
      <sheetName val="98지급계획"/>
      <sheetName val="단위중량"/>
      <sheetName val="6호기"/>
      <sheetName val="판"/>
      <sheetName val="설계조건"/>
      <sheetName val="안정계산"/>
      <sheetName val="단면검토"/>
      <sheetName val="#REF"/>
      <sheetName val="간선계산"/>
      <sheetName val="집1"/>
      <sheetName val="8.PILE  (돌출)"/>
      <sheetName val="토공(완충)"/>
      <sheetName val="품목"/>
      <sheetName val="BQ"/>
      <sheetName val="을"/>
      <sheetName val="화재 탐지 설비"/>
      <sheetName val="관람석제출"/>
      <sheetName val="L형옹벽(key)"/>
      <sheetName val="겉장"/>
      <sheetName val="기성검사원"/>
      <sheetName val="원가"/>
      <sheetName val="건축"/>
      <sheetName val="토목"/>
      <sheetName val="수량집계"/>
      <sheetName val="총괄집계표"/>
      <sheetName val="기계내역"/>
      <sheetName val="최초침전지집계표"/>
      <sheetName val="한강운반비"/>
      <sheetName val="내역서(총)"/>
      <sheetName val="횡배위치"/>
      <sheetName val="BID"/>
      <sheetName val="기초공"/>
      <sheetName val="기둥(원형)"/>
      <sheetName val="March"/>
      <sheetName val="BJJIN"/>
      <sheetName val="단가"/>
      <sheetName val="시설물일위"/>
      <sheetName val="견적시담(송포2공구)"/>
      <sheetName val="백호우계수"/>
      <sheetName val="공통부대비"/>
      <sheetName val="구조물철거타공정이월"/>
      <sheetName val="회사99"/>
      <sheetName val="단가조사서"/>
      <sheetName val="K1자재(3차등)"/>
      <sheetName val="정렬"/>
      <sheetName val="danga"/>
      <sheetName val="DATE"/>
      <sheetName val="산거각호표"/>
      <sheetName val="몰탈재료산출"/>
      <sheetName val="TOTAL"/>
      <sheetName val="B"/>
      <sheetName val="총계"/>
      <sheetName val="내역서 "/>
      <sheetName val="준검 내역서"/>
      <sheetName val="환률"/>
      <sheetName val="토목주소"/>
      <sheetName val="프랜트면허"/>
      <sheetName val="FACTOR"/>
      <sheetName val="Sheet4"/>
      <sheetName val="손익분석"/>
      <sheetName val="총집계표"/>
      <sheetName val="교각1"/>
      <sheetName val="Site Expenses"/>
      <sheetName val="공사개요"/>
      <sheetName val="NEWDRAW"/>
      <sheetName val="조도계산서 (도서)"/>
      <sheetName val="일위대가목차"/>
      <sheetName val="실행내역"/>
      <sheetName val="소업1교"/>
      <sheetName val="JUCK"/>
      <sheetName val="토공총괄집계"/>
      <sheetName val="현장지지물물량"/>
      <sheetName val="보합"/>
      <sheetName val="노임"/>
      <sheetName val="3BL공동구 수량"/>
      <sheetName val="fitting"/>
      <sheetName val="신공"/>
      <sheetName val="난방열교"/>
      <sheetName val="급탕열교"/>
      <sheetName val="조경"/>
      <sheetName val="31.고"/>
      <sheetName val="Customer Databas"/>
      <sheetName val="골조시행"/>
      <sheetName val="단면가정"/>
      <sheetName val="수목단가"/>
      <sheetName val="시설수량표"/>
      <sheetName val="식재수량표"/>
      <sheetName val="일위목록"/>
      <sheetName val="(2)"/>
      <sheetName val="가공비"/>
      <sheetName val="32.銅기기초"/>
      <sheetName val="여흥"/>
      <sheetName val="기계실"/>
      <sheetName val="설변물량"/>
      <sheetName val="말뚝물량"/>
      <sheetName val="맨홀수량집계"/>
      <sheetName val="Explanation for Page 17"/>
      <sheetName val="STORAGE"/>
      <sheetName val="UNIT"/>
      <sheetName val="DATA(BAC)"/>
      <sheetName val="TYPE-B 평균H"/>
      <sheetName val="내역1"/>
      <sheetName val="2000년1차"/>
      <sheetName val="2000전체분"/>
      <sheetName val="7.1유효폭"/>
      <sheetName val="실행예산"/>
      <sheetName val="전기일위목록"/>
      <sheetName val="일위대가표"/>
      <sheetName val="계산근거"/>
      <sheetName val="일위대가 (목록)"/>
      <sheetName val="교각계산"/>
      <sheetName val="입찰"/>
      <sheetName val="현경"/>
      <sheetName val="내역총괄표"/>
      <sheetName val="물량산출근거"/>
      <sheetName val="1.수인터널"/>
      <sheetName val="견적서"/>
      <sheetName val="공틀공사"/>
      <sheetName val="플랜트 설치"/>
      <sheetName val="금액집계"/>
      <sheetName val="한전고리-을"/>
      <sheetName val="2.예산냴역검토서"/>
      <sheetName val="경비2내역"/>
      <sheetName val="점수계산1-2"/>
      <sheetName val="설계예산서"/>
      <sheetName val="총투자비산정"/>
      <sheetName val="ROE(FI)"/>
      <sheetName val="Sens&amp;Anal"/>
      <sheetName val="장비집계"/>
      <sheetName val="P.M 별"/>
      <sheetName val="35_x000e_장주신설"/>
      <sheetName val="현장"/>
      <sheetName val="Sheet2"/>
      <sheetName val="토목내역"/>
      <sheetName val="수량산출서"/>
      <sheetName val="개요"/>
      <sheetName val="eq_data"/>
      <sheetName val="터파기및재료"/>
      <sheetName val="EUPDAT2"/>
      <sheetName val="Dae_Jiju"/>
      <sheetName val="Sikje_ingun"/>
      <sheetName val="TREE_D"/>
      <sheetName val="조건표"/>
      <sheetName val="년"/>
      <sheetName val="사용성검토"/>
      <sheetName val="단면 (2)"/>
      <sheetName val="SE-611"/>
      <sheetName val="산근"/>
      <sheetName val="검색"/>
      <sheetName val="입력DATA"/>
      <sheetName val="산업개발안내서"/>
      <sheetName val="FRP배관단가(만수)"/>
      <sheetName val="만수배관단가"/>
      <sheetName val="귀래 설계 공내역서"/>
      <sheetName val="대비표"/>
      <sheetName val="장문교(대전)"/>
      <sheetName val="건축(충일분)"/>
      <sheetName val="dtxl"/>
      <sheetName val="woo(mac)"/>
      <sheetName val="바닥판"/>
      <sheetName val="일위대가목록"/>
      <sheetName val="단가대비표"/>
      <sheetName val="총괄내역서"/>
      <sheetName val="초"/>
      <sheetName val="C &amp; G RHS"/>
      <sheetName val="예산변경사항"/>
      <sheetName val="연수동"/>
      <sheetName val="실행철강하도"/>
      <sheetName val="아파트건축"/>
      <sheetName val="전신환매도율"/>
      <sheetName val="9GNG운반"/>
      <sheetName val="단면(RW1)"/>
      <sheetName val="예산서"/>
      <sheetName val="단위세대"/>
      <sheetName val="구리토평1전기"/>
      <sheetName val="06-BATCH "/>
      <sheetName val="공종별 집계"/>
      <sheetName val="변화치수"/>
      <sheetName val="hvac(제어동)"/>
      <sheetName val="Sheet5"/>
      <sheetName val="단중표"/>
      <sheetName val="기계경비"/>
      <sheetName val="설계산출표지"/>
      <sheetName val="공사원가계산서"/>
      <sheetName val="설계산출기초"/>
      <sheetName val="도급예산내역서총괄표"/>
      <sheetName val="을부담운반비"/>
      <sheetName val="운반비산출"/>
      <sheetName val="직노"/>
      <sheetName val="Macro1"/>
      <sheetName val="TYPE1"/>
      <sheetName val="unit 4"/>
      <sheetName val="실시설계"/>
      <sheetName val="구왤집계표"/>
      <sheetName val="Ⅴ-2.공종별내역"/>
      <sheetName val="관거공사비"/>
      <sheetName val="2.대외공문"/>
      <sheetName val="45,46"/>
      <sheetName val="sum1 (2)"/>
      <sheetName val="major"/>
      <sheetName val="#230,#235"/>
      <sheetName val="오산갈곳"/>
      <sheetName val="부대공집계표"/>
      <sheetName val="자료"/>
      <sheetName val="원형맨홀수량"/>
      <sheetName val="전체총괄표"/>
      <sheetName val="요소별"/>
      <sheetName val="전기요금"/>
      <sheetName val="도급대비"/>
      <sheetName val="조건"/>
      <sheetName val="한전위탁공사비2"/>
      <sheetName val="1을"/>
      <sheetName val="철거수량"/>
      <sheetName val="토 적 표"/>
      <sheetName val="계획"/>
      <sheetName val="계획세부"/>
      <sheetName val="사용내역서"/>
      <sheetName val="항목별내역서"/>
      <sheetName val="안전담당자"/>
      <sheetName val="유도원"/>
      <sheetName val="안전사진"/>
      <sheetName val="Breakdown"/>
      <sheetName val="건축원가계산서"/>
      <sheetName val="관리비"/>
      <sheetName val="현장관리비집계표"/>
      <sheetName val="물량표"/>
      <sheetName val="내역전기"/>
      <sheetName val="단가산출2"/>
      <sheetName val="조도"/>
      <sheetName val="8.자재단가"/>
      <sheetName val="GIS재"/>
      <sheetName val="MTR재(한기)"/>
      <sheetName val="GIS.Ry재"/>
      <sheetName val="품질 및 특성 보정계수"/>
      <sheetName val="Model"/>
      <sheetName val="Ⅱ1-0타"/>
      <sheetName val="부대대비"/>
      <sheetName val="냉연집계"/>
      <sheetName val="CALCULATION"/>
      <sheetName val="DESIGN_CRETERIA"/>
      <sheetName val="Base_Data"/>
      <sheetName val="IMP(MAIN)"/>
      <sheetName val="EP0618"/>
      <sheetName val="입찰안"/>
      <sheetName val="제경비"/>
      <sheetName val="견적조건"/>
      <sheetName val="예산M12A"/>
      <sheetName val="Indirect Cost"/>
      <sheetName val="Qheet3"/>
      <sheetName val=" 견적서"/>
      <sheetName val="Despacho (c.civil)"/>
      <sheetName val="하수급견적대비"/>
      <sheetName val="별표"/>
      <sheetName val="COST"/>
      <sheetName val="IMP (REACTOR)"/>
      <sheetName val="자재단가표"/>
      <sheetName val="5. COST SCHEDULE PER EXPENSE"/>
      <sheetName val="공사설명서"/>
      <sheetName val="96수출"/>
      <sheetName val="총누계"/>
      <sheetName val="단가조정"/>
      <sheetName val="dg"/>
      <sheetName val="물가"/>
      <sheetName val="계화배수"/>
      <sheetName val="을지"/>
      <sheetName val="단위수량"/>
      <sheetName val="DIAPHRAGM"/>
      <sheetName val="BOQ-Summary_Form A2"/>
      <sheetName val="가설건물"/>
      <sheetName val="IP좌표"/>
      <sheetName val="입적표"/>
      <sheetName val="U-TYPE(1)"/>
      <sheetName val="실행내역서"/>
      <sheetName val="DS-최종"/>
      <sheetName val="명세서"/>
      <sheetName val="말뚝지지력산정"/>
      <sheetName val="코드표"/>
      <sheetName val="비대칭계수"/>
      <sheetName val="전동기 SPEC"/>
      <sheetName val="5공철탑검토표"/>
      <sheetName val="4공철탑검토"/>
      <sheetName val="CS2"/>
      <sheetName val="설계명세서(선로)"/>
      <sheetName val="LOPCALC"/>
      <sheetName val="표지 (2)"/>
      <sheetName val="대비2"/>
      <sheetName val="동원인원산출"/>
      <sheetName val="J直材4"/>
      <sheetName val="일위단가"/>
      <sheetName val="기초"/>
      <sheetName val="장비당단가 (1)"/>
      <sheetName val="예산내역서"/>
      <sheetName val="Proposal"/>
      <sheetName val="설산1.나"/>
      <sheetName val="본사S"/>
      <sheetName val="보차도경계석"/>
      <sheetName val="118.세금과공과"/>
      <sheetName val="단면치수"/>
      <sheetName val="공종분류"/>
      <sheetName val="봉방동근생"/>
      <sheetName val="토사(PE)"/>
      <sheetName val="방송노임"/>
      <sheetName val="일용노임단가"/>
      <sheetName val="건물현황"/>
      <sheetName val="재무가정"/>
      <sheetName val="진주방향"/>
      <sheetName val="쵽괄표"/>
      <sheetName val="쵽물량표"/>
      <sheetName val="정산민량표"/>
      <sheetName val="4.실행예산단가삼출서(단갌)"/>
      <sheetName val="4.실행예산단가삼출서(금액)"/>
      <sheetName val="5.현잣관리비"/>
      <sheetName val="일"/>
      <sheetName val="전기"/>
      <sheetName val="설계서"/>
      <sheetName val="일위대가(계측기설치)"/>
      <sheetName val="Budget 2005(DW)"/>
      <sheetName val="ins"/>
      <sheetName val="CIVIL"/>
      <sheetName val="단가비교표_공통1"/>
      <sheetName val="품셈(기초)"/>
      <sheetName val="부하계산서"/>
      <sheetName val="견적정보"/>
      <sheetName val="사진"/>
      <sheetName val="심사계산"/>
      <sheetName val="심사물량"/>
      <sheetName val="SLAB"/>
      <sheetName val="D040416"/>
      <sheetName val="설계내역(2001)"/>
      <sheetName val="1.설계조건"/>
      <sheetName val="수량산출근거"/>
      <sheetName val="양식"/>
      <sheetName val="토&amp;흙"/>
      <sheetName val="견적990322"/>
      <sheetName val="FILE1"/>
      <sheetName val="설계명세서"/>
      <sheetName val="인사자료총집계"/>
      <sheetName val="표지1"/>
      <sheetName val="교통대책내역"/>
      <sheetName val="남ꌀ전JC"/>
      <sheetName val="설변내역1"/>
      <sheetName val="가설공사내역"/>
      <sheetName val="ATS단가"/>
      <sheetName val="KP1590_E"/>
      <sheetName val="기계경비(시간당)"/>
      <sheetName val="본부소개"/>
      <sheetName val="골재집계"/>
      <sheetName val="작성"/>
      <sheetName val="순공사비총괄"/>
      <sheetName val="INPUT"/>
      <sheetName val="d_x0010_"/>
      <sheetName val="투자효율분석"/>
      <sheetName val="Page 1A - Proposal Strategy "/>
      <sheetName val="3.건축(현장안)"/>
      <sheetName val="CAPVC"/>
      <sheetName val="원가계산서(남측)"/>
      <sheetName val="원본"/>
      <sheetName val="노임(1차)"/>
      <sheetName val="단가조사표"/>
      <sheetName val="백암비스타내역"/>
      <sheetName val="20관리비율"/>
      <sheetName val="적현로"/>
      <sheetName val="dt0301"/>
      <sheetName val="통합"/>
      <sheetName val="배"/>
      <sheetName val="200"/>
      <sheetName val="EQUIPMENT -2"/>
      <sheetName val="FLANGE"/>
      <sheetName val="VALVE"/>
      <sheetName val="Main"/>
      <sheetName val="방음벽 기초 일반수량"/>
      <sheetName val="안정검토"/>
      <sheetName val="비교표"/>
      <sheetName val="구의33고"/>
      <sheetName val="현대물량"/>
      <sheetName val="BQ-Offsite"/>
      <sheetName val="PipWT"/>
      <sheetName val="종합"/>
      <sheetName val="부재리스트"/>
      <sheetName val="배수관공"/>
      <sheetName val="b_balju_cho"/>
      <sheetName val="투찰내역"/>
      <sheetName val="부재력정리"/>
      <sheetName val="재집"/>
      <sheetName val="직재"/>
      <sheetName val="Coeffiecient"/>
      <sheetName val="월선수금"/>
      <sheetName val="환율"/>
      <sheetName val="국공유지및사유지"/>
      <sheetName val="T진도"/>
      <sheetName val="dtt0301"/>
      <sheetName val="99.6"/>
      <sheetName val="효성CB 1P기초"/>
      <sheetName val="날개벽(시점좌측)"/>
      <sheetName val="RAHMEN"/>
      <sheetName val="BSD (2)"/>
      <sheetName val="보도경계블럭"/>
      <sheetName val="가시설수량"/>
      <sheetName val="VXXX"/>
      <sheetName val="대전21토목내역서"/>
      <sheetName val="CABLE_SIZE_CALCULATION_SHEET"/>
      <sheetName val="IMPEADENCE_MAP_"/>
      <sheetName val="IMPEADENCE_"/>
      <sheetName val="입찰참가보고_(2)"/>
      <sheetName val="공정현황보고(3_20)_(2)"/>
      <sheetName val="추진공정(법인)3_20"/>
      <sheetName val="FLA"/>
      <sheetName val="재료집계"/>
      <sheetName val="참고"/>
      <sheetName val="공사원가_x0005__x0000_"/>
      <sheetName val="SORCE1"/>
      <sheetName val="가시설단위수량"/>
      <sheetName val="총공사비"/>
      <sheetName val="부대공Ⅱ"/>
      <sheetName val="현장관리비내역서"/>
      <sheetName val="남양내역"/>
      <sheetName val="적용 기준(환율)-1"/>
      <sheetName val="적용 기준(환율)"/>
      <sheetName val="자재단가 "/>
      <sheetName val="단가산출3"/>
      <sheetName val="단가산출_목록"/>
      <sheetName val="가격조사서"/>
      <sheetName val="가시설(TYPE-A)"/>
      <sheetName val="1-1평균터파기고(1)"/>
      <sheetName val="1NYS(당)"/>
      <sheetName val="토류판설치(t=60)"/>
      <sheetName val="공정현황보고(3_27)_(2)"/>
      <sheetName val="추진공정(법인)3_27"/>
      <sheetName val="공정현황보고(4_2)"/>
      <sheetName val="1_공사집행계획서"/>
      <sheetName val="2_예산내역검토서"/>
      <sheetName val="3_실행원가내역서"/>
      <sheetName val="4_실행예산단가산출서(단가)"/>
      <sheetName val="4_실행예산단가산출서(금액)"/>
      <sheetName val="5_현장관리비"/>
      <sheetName val="6_공사예정공정표"/>
      <sheetName val="7_인원동원현황"/>
      <sheetName val="8_장비투입현황"/>
      <sheetName val="9_문제점_및_대책"/>
      <sheetName val="10_설계변경_및_추가공사"/>
      <sheetName val="1_철주신설"/>
      <sheetName val="2_철주신설"/>
      <sheetName val="3_철주신설"/>
      <sheetName val="4_비임신설"/>
      <sheetName val="5_기기가대"/>
      <sheetName val="6_철주기초"/>
      <sheetName val="7_기기기초"/>
      <sheetName val="8_기기기초"/>
      <sheetName val="9_기기기초"/>
      <sheetName val="10_단권변압기"/>
      <sheetName val="11_가스절연"/>
      <sheetName val="12_전자식제어반"/>
      <sheetName val="13_고장점표정반"/>
      <sheetName val="14_GP"/>
      <sheetName val="15_전철용RTU"/>
      <sheetName val="16_R-C_BANK"/>
      <sheetName val="17_모선배선"/>
      <sheetName val="18_제어및전력케이블"/>
      <sheetName val="19_핏트"/>
      <sheetName val="20_배수로"/>
      <sheetName val="정산입력"/>
      <sheetName val="3.현장배치"/>
      <sheetName val="공사기본내용입력"/>
      <sheetName val="단가(1)"/>
      <sheetName val="GL연결용"/>
      <sheetName val="원가집계"/>
      <sheetName val="FAB별"/>
      <sheetName val="하조서"/>
      <sheetName val="배수공토공"/>
      <sheetName val="말뚝지ᘀ᨜԰_x0000_"/>
      <sheetName val="Ⅴ-2.공ᛇ᨜԰_x0000_"/>
      <sheetName val="오산갈醜"/>
      <sheetName val="변경내역"/>
      <sheetName val="도장수량"/>
      <sheetName val="표지판현황"/>
      <sheetName val="편입토지조서"/>
      <sheetName val="일반맨홀수량집계"/>
      <sheetName val="공사비총괄표"/>
      <sheetName val="1-1"/>
      <sheetName val="L형옹벽"/>
      <sheetName val="단가조๿"/>
      <sheetName val="사급자재"/>
      <sheetName val="6PILE  (돌출)"/>
      <sheetName val="가감수량"/>
      <sheetName val="맨홀수량산출"/>
      <sheetName val="단가표"/>
      <sheetName val="단가표 "/>
      <sheetName val="갑지(추정)"/>
      <sheetName val="타워기초"/>
      <sheetName val="내역(원안-대안)"/>
      <sheetName val="design criteria"/>
      <sheetName val="working load at the btm ft."/>
      <sheetName val="plan&amp;section of foundation"/>
      <sheetName val="설비내역서"/>
      <sheetName val="건축내역서"/>
      <sheetName val="전기내역서"/>
      <sheetName val="토사԰_x0000_缀_x0000_"/>
      <sheetName val="세목별"/>
      <sheetName val="비대缀ᨎ԰"/>
      <sheetName val="개԰"/>
      <sheetName val="건축공사"/>
      <sheetName val="산尜"/>
      <sheetName val="-15.0"/>
      <sheetName val="토공 토적표"/>
      <sheetName val="6공구전체"/>
      <sheetName val="공통가설공사"/>
      <sheetName val="99총공사내역서"/>
      <sheetName val="대림경상68억"/>
      <sheetName val="요율"/>
      <sheetName val="저"/>
      <sheetName val="자판실행"/>
      <sheetName val="견적"/>
      <sheetName val="합계"/>
      <sheetName val="당초수량"/>
      <sheetName val="구조물공"/>
      <sheetName val="맨홀수량"/>
      <sheetName val="기본자료"/>
      <sheetName val="세부내역"/>
      <sheetName val="현장별계약현황('98.10.31)"/>
      <sheetName val="Condition"/>
      <sheetName val="부하LOAD"/>
      <sheetName val="부대"/>
      <sheetName val="RING WALL"/>
      <sheetName val="1.우편집중내역서"/>
      <sheetName val="s"/>
      <sheetName val="기초견적가"/>
      <sheetName val="MW-S"/>
      <sheetName val="NYS"/>
      <sheetName val="MW-BM"/>
      <sheetName val="Data&amp;Result"/>
      <sheetName val="시행예산"/>
      <sheetName val="토공,기초"/>
      <sheetName val="현장경비"/>
      <sheetName val="3련 BOX"/>
      <sheetName val="건설성적"/>
      <sheetName val="배수공"/>
      <sheetName val="암거"/>
      <sheetName val="포장공"/>
      <sheetName val="오산︀폕"/>
      <sheetName val="전기단가조사서"/>
      <sheetName val="stability check"/>
      <sheetName val="design load"/>
      <sheetName val="단가조사"/>
      <sheetName val="일위대가(가설)"/>
      <sheetName val="내역표지"/>
      <sheetName val="COVER"/>
      <sheetName val="공통"/>
      <sheetName val="전압강하계산"/>
      <sheetName val="착공내역"/>
      <sheetName val="연습"/>
      <sheetName val="아파트1"/>
      <sheetName val="내역(전체)"/>
      <sheetName val="별첨1"/>
      <sheetName val="기타 정보통신공사"/>
      <sheetName val="1호맨홀토공"/>
      <sheetName val="갑지1"/>
      <sheetName val="B767"/>
      <sheetName val="2002년요약"/>
      <sheetName val="공사내역"/>
      <sheetName val="배수공1"/>
      <sheetName val="기계"/>
      <sheetName val="I一般比"/>
      <sheetName val="Studiþ"/>
      <sheetName val="기타공"/>
      <sheetName val="배수집계"/>
      <sheetName val="3.하중산정4.지지력"/>
      <sheetName val="CAL"/>
      <sheetName val="대우단가(풍산)"/>
      <sheetName val="예산M5A"/>
      <sheetName val="포장복구집계"/>
      <sheetName val="산๿"/>
      <sheetName val="재료缀ᨎ"/>
      <sheetName val="품질 및 缀ᨎ԰_x0000_缀_x0000__x0000_"/>
      <sheetName val="명헾】"/>
      <sheetName val="BQ(실행)"/>
      <sheetName val="21_스틸그레이팅"/>
      <sheetName val="22_접지장치"/>
      <sheetName val="23_옥외전선관"/>
      <sheetName val="24_옥외외등"/>
      <sheetName val="25_무인화설비"/>
      <sheetName val="26_콘크리트포장"/>
      <sheetName val="27_자갈부설"/>
      <sheetName val="28_휀스"/>
      <sheetName val="29_소내용TR"/>
      <sheetName val="30_고배용VCB"/>
      <sheetName val="31_고배용RTU"/>
      <sheetName val="32_기기기초"/>
      <sheetName val="33_지중케이블"/>
      <sheetName val="34_전력용관로"/>
      <sheetName val="35_장주신설"/>
      <sheetName val="36_맨홀"/>
      <sheetName val="37_운반비"/>
      <sheetName val="복구량산정_및_전용회선_사용"/>
      <sheetName val="BOM-Form A.1.III"/>
      <sheetName val="L_RPTA05_목록"/>
      <sheetName val="기준자료"/>
      <sheetName val="DESIGN CRETERIA"/>
      <sheetName val="기성내역서표지"/>
      <sheetName val="항목별내԰_x0000_"/>
      <sheetName val="SUB일위대가"/>
      <sheetName val="견적을지"/>
      <sheetName val="6동"/>
      <sheetName val="내역서(기성청구)"/>
      <sheetName val="차수"/>
      <sheetName val="4.말뚝설계"/>
      <sheetName val="DS_3Q"/>
      <sheetName val="Parts 1 Feb 2004"/>
      <sheetName val="TB-내역서"/>
      <sheetName val="studio"/>
      <sheetName val="세부내역서(전기)"/>
      <sheetName val="list price"/>
      <sheetName val="토공(우물통,기타) "/>
      <sheetName val="전동기 SP԰_x0000_"/>
      <sheetName val="도급및 실행내역"/>
      <sheetName val="8&amp;장비투입현황"/>
      <sheetName val="ꕬ완터널조명(할증제외)"/>
      <sheetName val="굤완터널소화기(할증)"/>
      <sheetName val="일밐공사"/>
      <sheetName val="신우"/>
      <sheetName val="소요자재명세서"/>
      <sheetName val="노무비명세서"/>
      <sheetName val="단가_x0005__x0000_"/>
      <sheetName val="부대공"/>
      <sheetName val="방호벽"/>
      <sheetName val="교통표지"/>
      <sheetName val="낙석방지책"/>
      <sheetName val="IMPEADENC_x0000__x0000_"/>
      <sheetName val=""/>
      <sheetName val="BASIC (2)"/>
      <sheetName val="을 2"/>
      <sheetName val="CC16-내역서"/>
      <sheetName val="산출"/>
      <sheetName val="송중자재"/>
      <sheetName val="공구손료_산출내역"/>
      <sheetName val="11_자재단가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F_회의실견적(5_14_일대)"/>
      <sheetName val="남양시작동자105노65기1_3화1_2"/>
      <sheetName val="_견적서"/>
      <sheetName val="31_고RTU"/>
      <sheetName val="노원열병합__건축공사기성내역서"/>
      <sheetName val="Sheet1_(2)"/>
      <sheetName val="신규단가-00_11_30"/>
      <sheetName val="I_설계조건"/>
      <sheetName val="전차선로_물량표"/>
      <sheetName val="증감대비"/>
      <sheetName val="Manual Valve List"/>
      <sheetName val="ᰀ"/>
      <sheetName val="작성방법"/>
      <sheetName val="2선재"/>
      <sheetName val="원형䀀ኀ㠀ኃ"/>
      <sheetName val="원형︀ᇕ԰_x0000_"/>
      <sheetName val="전동기 SP︀ᇕ"/>
      <sheetName val="적聀_x0012_"/>
      <sheetName val="1호맨홀가감수량"/>
      <sheetName val="1호맨홀수량산출"/>
      <sheetName val="월선︀ᇕ"/>
      <sheetName val="8.자재단가비교표"/>
      <sheetName val="5.수량집계"/>
      <sheetName val="3.일위대가표"/>
      <sheetName val="언어보정"/>
      <sheetName val="품질보정"/>
      <sheetName val="CRUDE RE-bar"/>
      <sheetName val="기본DATA"/>
      <sheetName val="COPING"/>
      <sheetName val="단가조건(02년)"/>
      <sheetName val="B토목"/>
      <sheetName val="입력1"/>
      <sheetName val="품의서"/>
      <sheetName val="98수금사업"/>
      <sheetName val="XL4Poppy"/>
      <sheetName val="31.고_x005f_x0000_RTU"/>
      <sheetName val="Data Vol"/>
      <sheetName val="type-F"/>
      <sheetName val="NEYOK"/>
      <sheetName val="B부대공"/>
      <sheetName val="재해-호표"/>
      <sheetName val="전선 및 전선관"/>
      <sheetName val="공사비명세서"/>
      <sheetName val="제잡비계산"/>
      <sheetName val="N賃率-職"/>
      <sheetName val="물량"/>
      <sheetName val="맨홀토공수량"/>
      <sheetName val="총괄-1"/>
      <sheetName val="직공비"/>
      <sheetName val="코헾⿾"/>
      <sheetName val="00내역서"/>
      <sheetName val="Galaxy 소비자가격표"/>
      <sheetName val="BOQ건축"/>
      <sheetName val="DNW"/>
      <sheetName val="입출재고현황 (2)"/>
      <sheetName val="산출내역서집계표"/>
      <sheetName val="날개벽(좌,우=45도,75도)"/>
      <sheetName val="123"/>
      <sheetName val="토공사"/>
      <sheetName val="신천교(음성)"/>
      <sheetName val="실행내역서 "/>
      <sheetName val="TCA"/>
      <sheetName val="dg-VTu"/>
      <sheetName val="APT내역"/>
      <sheetName val="부대시설"/>
      <sheetName val="단가 및 재료비"/>
      <sheetName val="파일의이용"/>
      <sheetName val="각종장비전압강하계산"/>
      <sheetName val="소요자재"/>
      <sheetName val="05년5월"/>
      <sheetName val="자재㔰቎԰"/>
      <sheetName val="계화㔀቎"/>
      <sheetName val="자재㗇቎԰"/>
      <sheetName val="자재㗈቎԰"/>
      <sheetName val="자재㔀቎԰"/>
      <sheetName val="자재㕑቎԰"/>
      <sheetName val="방송丵〒"/>
      <sheetName val="DATA (EPS)"/>
      <sheetName val="DATA (TRAY)"/>
      <sheetName val="부대시설-부하계산서"/>
      <sheetName val="정보매체A동"/>
      <sheetName val="Macro(전선)"/>
      <sheetName val="倀Ṙ"/>
      <sheetName val="EACT10"/>
      <sheetName val="Ⰰὖ"/>
      <sheetName val="䀀⹛"/>
      <sheetName val="국내조달(통합-1)"/>
      <sheetName val=""/>
      <sheetName val="/_x0000_"/>
      <sheetName val="က_x0000_"/>
      <sheetName val="　ፙ"/>
      <sheetName val="쀀ፐ"/>
      <sheetName val="缀ᨎ"/>
      <sheetName val="TRE TABLE"/>
      <sheetName val="#2_일위대가목록"/>
      <sheetName val=" ㇆"/>
      <sheetName val="_x0000_㇇"/>
      <sheetName val="︀ᇕ"/>
      <sheetName val="#4DUCT SUPPORT 체크LIST"/>
      <sheetName val="CAT_5"/>
      <sheetName val="Testing"/>
      <sheetName val="전도금청구서_(2)"/>
      <sheetName val="금전출납_"/>
      <sheetName val="식대_"/>
      <sheetName val="기성고조서(폐기물)_(2)"/>
      <sheetName val="Sheet3_(5)"/>
      <sheetName val="Sheet3_(6)"/>
      <sheetName val="8_PILE__(돌출)"/>
      <sheetName val="내역서_"/>
      <sheetName val="준검_내역서"/>
      <sheetName val="화재_탐지_설비"/>
      <sheetName val="3BL공동구_수량"/>
      <sheetName val="Site_Expenses"/>
      <sheetName val="조도계산서_(도서)"/>
      <sheetName val="7_1유효폭"/>
      <sheetName val="32_銅기기초"/>
      <sheetName val="재료"/>
      <sheetName val="裁"/>
      <sheetName val="쏁"/>
      <sheetName val="怀"/>
      <sheetName val="Construction"/>
      <sheetName val="䈀ᅪ"/>
      <sheetName val="직勨"/>
      <sheetName val="자료(통합)"/>
      <sheetName val="봉방_x0000__x0000_沰"/>
      <sheetName val="봉방䡲る_x0000_"/>
      <sheetName val="자탐수량산출서"/>
      <sheetName val="sheets"/>
      <sheetName val="Architecture Work"/>
      <sheetName val="Wt of Mod."/>
      <sheetName val="JOINT1"/>
      <sheetName val="Sitec120"/>
      <sheetName val="간접비내역-1"/>
      <sheetName val="개ᰀ"/>
      <sheetName val="계摠"/>
      <sheetName val="Ⅴ-2.砀鹅瘂/"/>
      <sheetName val="Ⅴ-2.ᰀ፜搀፜"/>
      <sheetName val="전체내역서"/>
      <sheetName val="ᰀЀࠀ܀ЀԀЀ؀̀"/>
      <sheetName val="자재집계표"/>
      <sheetName val="S1"/>
      <sheetName val="진행 DATA (2)"/>
      <sheetName val="단위헾】"/>
      <sheetName val="부안일위"/>
      <sheetName val="입사시직위"/>
      <sheetName val="전체실적"/>
      <sheetName val="물缀ᨎ"/>
      <sheetName val="계缀ᨎ԰"/>
      <sheetName val="1F"/>
      <sheetName val="공사비예산서(토목분)"/>
      <sheetName val="예산M렀቟԰"/>
      <sheetName val="U-TYPE(15"/>
      <sheetName val="설산1⥸"/>
      <sheetName val="설산1⠀ᡶ"/>
      <sheetName val="설산1ꠀᑶ"/>
      <sheetName val="설산1찀᎔"/>
      <sheetName val="설산1倀⮓"/>
      <sheetName val="설산1ꠀᡳ"/>
      <sheetName val="설산1⠀ᙵ"/>
      <sheetName val="설산1저ᱵ"/>
      <sheetName val="설산1Ⰰ⊎"/>
      <sheetName val="자재총집계"/>
      <sheetName val="설산1䠀ⅷ"/>
      <sheetName val="설산1ᵈ"/>
      <sheetName val="부재泬#洴"/>
      <sheetName val="설산1⍬"/>
      <sheetName val="보집계표"/>
      <sheetName val="설산1⠀❴"/>
      <sheetName val="설산1蠀⍶"/>
      <sheetName val="설산1ࠀṴ"/>
      <sheetName val="부재_x0005__x0000_"/>
      <sheetName val="설산1谀❳"/>
      <sheetName val="설산1ԯ_x0000_"/>
      <sheetName val="설산1_xdc00_ㅭ"/>
      <sheetName val="설산1氀ᥰ"/>
      <sheetName val="설계명세서韈.헾⿓"/>
      <sheetName val="부재韈.헾"/>
      <sheetName val="설산1저⺗"/>
      <sheetName val="1.설계기준"/>
      <sheetName val="JUCKEYK"/>
      <sheetName val="문산방향-교대(A2)"/>
      <sheetName val="BOX"/>
      <sheetName val="공사원가계산㔀"/>
      <sheetName val="㗇቎"/>
      <sheetName val="1.취수장"/>
      <sheetName val="설산1렀⑙"/>
      <sheetName val="말뚝지怀፵∀ᩃ"/>
      <sheetName val="부대_x0005__x0000_"/>
      <sheetName val="견적_x0005__x0000_"/>
      <sheetName val="Ԁ"/>
      <sheetName val="비교缀"/>
      <sheetName val="화산경계"/>
      <sheetName val="TYPE-A"/>
      <sheetName val="계墨"/>
      <sheetName val="계橂"/>
      <sheetName val="계唸"/>
      <sheetName val="계_x0005_"/>
      <sheetName val="계勠"/>
      <sheetName val="을 1"/>
      <sheetName val="설산1䈀潪"/>
      <sheetName val="수문일1"/>
      <sheetName val="조경일람"/>
      <sheetName val="부대廠_x0013_"/>
      <sheetName val="개별직종노임단가(2003.9)"/>
      <sheetName val="FRT_O"/>
      <sheetName val="부대浜_x0015_"/>
      <sheetName val="성토도수로현황"/>
      <sheetName val="DPRKMHDT"/>
      <sheetName val="골재헾】"/>
      <sheetName val="품셈TABLE"/>
      <sheetName val="말뚝지ᴀᨈ԰_x0000_"/>
      <sheetName val="내역서(우)"/>
      <sheetName val="Baby일위대가"/>
      <sheetName val="식재"/>
      <sheetName val="시설물"/>
      <sheetName val="식재출력용"/>
      <sheetName val="유지관리"/>
      <sheetName val="총 원가계산"/>
      <sheetName val="Mp-team 1"/>
      <sheetName val="대상공사(조달청)"/>
      <sheetName val="경비_원본"/>
      <sheetName val="POL6차-PIPING"/>
      <sheetName val="견ԯ_x0000_缀"/>
      <sheetName val="총누_x0005_"/>
      <sheetName val="설계산출기䀀"/>
      <sheetName val="96작생능"/>
      <sheetName val="공통(20-91)"/>
      <sheetName val="전기공사"/>
      <sheetName val="일반전기"/>
      <sheetName val="견֮_x0000_缀"/>
      <sheetName val="부紀ዱ԰"/>
      <sheetName val="일반맨홀수량집계(A-7 LINE)"/>
      <sheetName val="물량산〒_x0005_"/>
      <sheetName val="MAT"/>
      <sheetName val="계렀቟԰"/>
      <sheetName val="AP1"/>
      <sheetName val="실행철헾】_x0005_"/>
      <sheetName val="계획세_x0005_"/>
      <sheetName val="계획세喀"/>
      <sheetName val="J直材_x0005_"/>
      <sheetName val=" ԰_x0000_缀"/>
      <sheetName val="슬래브(유곡)"/>
      <sheetName val="전기簀፰쐀፰"/>
      <sheetName val="D01"/>
      <sheetName val="SUMMARY"/>
      <sheetName val="PAINT"/>
      <sheetName val="콘크리트타설집계표"/>
      <sheetName val="물︀"/>
      <sheetName val="1.설계설명서"/>
      <sheetName val="안က_x0000_瀀"/>
      <sheetName val="안/_x0000_ "/>
      <sheetName val="PRO_DCI"/>
      <sheetName val="INST_DCI"/>
      <sheetName val="HVAC_DCI"/>
      <sheetName val="PIPE_DCI"/>
      <sheetName val="공사비 내역 (가)"/>
      <sheetName val="장비"/>
      <sheetName val="건축마감(E)"/>
      <sheetName val="신축수량"/>
      <sheetName val="항목별내역헾"/>
      <sheetName val="실행철강矨_x001e_"/>
      <sheetName val="조명시설"/>
      <sheetName val="설계예시"/>
      <sheetName val="일반부하"/>
      <sheetName val="9-1차이내역"/>
      <sheetName val="운반비정산"/>
      <sheetName val="정산"/>
      <sheetName val="35_x005f_x000e_장주신설"/>
      <sheetName val="C1ㅇ"/>
      <sheetName val="전체헾】_x0005_"/>
      <sheetName val="3헾】_x0005_"/>
      <sheetName val=" 閍"/>
      <sheetName val="crude.SLAB RE-bar"/>
      <sheetName val="품질 및 특성 쌞ᄅ0_x0000_"/>
      <sheetName val="공주-교대(A1)"/>
      <sheetName val="예산변ﻔᇕ԰"/>
      <sheetName val="별䠍"/>
      <sheetName val="월별자금계획"/>
      <sheetName val="2공구산출내역"/>
      <sheetName val="도급예산내역᐀ባ搀腳"/>
      <sheetName val="101동"/>
      <sheetName val="업무처리전"/>
      <sheetName val="시공측량-을"/>
      <sheetName val="L형옹๿"/>
      <sheetName val="L형옹_x0005_"/>
      <sheetName val="봉방동근_x0005_"/>
      <sheetName val="L형옹尜"/>
      <sheetName val="archi(본사)"/>
      <sheetName val="실행๿〚_x0005_"/>
      <sheetName val="총공사내역서"/>
      <sheetName val="총누_x0000_"/>
      <sheetName val="일위대가(1)"/>
      <sheetName val="기초일위"/>
      <sheetName val="입_x0005__x0000_"/>
      <sheetName val="입헾】"/>
      <sheetName val="우각부보강"/>
      <sheetName val="Code-&gt;No"/>
      <sheetName val="sc0314 Index"/>
      <sheetName val="EQUIP-H"/>
      <sheetName val="물량 산출 통신 맨홀"/>
      <sheetName val="M1"/>
      <sheetName val="MRS세부"/>
      <sheetName val="현장유지관리비"/>
      <sheetName val="비교_x0005_"/>
      <sheetName val="하도금액분계"/>
      <sheetName val="구왤집︀ᇕ"/>
      <sheetName val="자재"/>
      <sheetName val="FB25JN"/>
      <sheetName val="PILE길이산출(DRA)"/>
      <sheetName val="총누怸"/>
      <sheetName val="총누_x0010_"/>
      <sheetName val="청제공기계일위대가"/>
      <sheetName val="비목군단가비교표"/>
      <sheetName val="부대공헾】_x0005_"/>
      <sheetName val="계획세헾"/>
      <sheetName val=" 견徸〒"/>
      <sheetName val="지표"/>
      <sheetName val=" 견헾】"/>
      <sheetName val=" 견丵〒"/>
      <sheetName val="운반헾】_x0005_"/>
      <sheetName val="건축일위"/>
      <sheetName val="그라우팅일위"/>
      <sheetName val="제조98"/>
      <sheetName val="7내역"/>
      <sheetName val="도체종-상수표"/>
      <sheetName val="MFAB"/>
      <sheetName val="MFRT"/>
      <sheetName val="MPKG"/>
      <sheetName val="MPRD"/>
      <sheetName val="단락전류-A"/>
      <sheetName val="예산M︀ᇕ԰"/>
      <sheetName val="ASEM내역"/>
      <sheetName val="데리네이타현황"/>
      <sheetName val="96수︀"/>
      <sheetName val="토사(᐀ባ切"/>
      <sheetName val="토사(ꃈፐ"/>
      <sheetName val="총괄내역԰"/>
      <sheetName val="J直԰_x0000_"/>
      <sheetName val="1_철주신_x0005_"/>
      <sheetName val="현장관리비๿〚_x0005_"/>
      <sheetName val="현장관리비_x0005__x0000_"/>
      <sheetName val="현장관리비헾】_x0005_"/>
      <sheetName val="1_철주신尜"/>
      <sheetName val="1_철주신徸"/>
      <sheetName val="개렀"/>
      <sheetName val="총괄내역렀"/>
      <sheetName val="입적헾"/>
      <sheetName val="Mode¸"/>
      <sheetName val="Modex"/>
      <sheetName val="RAHME"/>
      <sheetName val="예산Mꠀ⹿"/>
      <sheetName val="예산Mᕙ렀"/>
      <sheetName val="예산Mԯ_x0000_缀"/>
      <sheetName val="예산MㅾⰀ"/>
      <sheetName val="예산M룇졟ԯ"/>
      <sheetName val="예산M㠀㑔렀"/>
      <sheetName val="예산M᠀㙖렀"/>
      <sheetName val="깨기"/>
      <sheetName val="사진대지"/>
      <sheetName val="공종"/>
      <sheetName val="총괄내역㔀"/>
      <sheetName val="1_철주신丵"/>
      <sheetName val="개㔀"/>
      <sheetName val="전기㔀቎԰_x0000_"/>
      <sheetName val="1_철주신圠"/>
      <sheetName val="설계서을"/>
      <sheetName val="DATA-UPS"/>
      <sheetName val="SLAB&quot;1&quot;"/>
      <sheetName val="토목공사"/>
      <sheetName val="말뚝지怀፵ን"/>
      <sheetName val="오산갈漰"/>
      <sheetName val="오산갈_x0005_"/>
      <sheetName val="사급자재총괄"/>
      <sheetName val="일위산출"/>
      <sheetName val="예산"/>
      <sheetName val="CAL."/>
      <sheetName val="SILICATE"/>
      <sheetName val="일위대가㢸"/>
      <sheetName val="20"/>
      <sheetName val="관리사무소"/>
      <sheetName val="계԰"/>
      <sheetName val="건︀ᇕ԰"/>
      <sheetName val="물가시세"/>
      <sheetName val="대로근거"/>
      <sheetName val="Ⅴ-2.︀ᇕ԰_x0000_缀"/>
      <sheetName val="Sheet17"/>
      <sheetName val="공사비내역서"/>
      <sheetName val="예산礊"/>
      <sheetName val="견적쌐똅"/>
      <sheetName val="인건비 "/>
      <sheetName val="디자이너"/>
      <sheetName val="점공통경비배부"/>
      <sheetName val="이익영"/>
      <sheetName val="건축원恽べ_x0000__x0000_"/>
      <sheetName val="TIE-IN"/>
      <sheetName val="주경기-오배수"/>
      <sheetName val="토적표"/>
      <sheetName val="계양가시설"/>
      <sheetName val="배수공炕"/>
      <sheetName val="Parameter"/>
      <sheetName val="45,4H"/>
      <sheetName val="2-2.매출분석"/>
      <sheetName val="GAEYO"/>
      <sheetName val="DRAIN DRUM PIT D-301"/>
      <sheetName val="단가址&quot;垌"/>
      <sheetName val="Macro2"/>
      <sheetName val="부하(성남)"/>
      <sheetName val="내역서(1)"/>
      <sheetName val="치수표"/>
      <sheetName val="입찰견적보고서"/>
      <sheetName val="공조생기"/>
      <sheetName val="방음벽 기초 尜_x0013_層_x0013_"/>
      <sheetName val="계화배尜"/>
      <sheetName val="옹벽"/>
      <sheetName val="안㔀቎԰"/>
      <sheetName val="기초부재력검토"/>
      <sheetName val="Proposa_x0005_"/>
      <sheetName val="비교尜"/>
      <sheetName val="원가계산 (2)"/>
      <sheetName val="구왤집계徸"/>
      <sheetName val="154TW"/>
      <sheetName val="방음벽 기초 丵〒_x0005__x0000_"/>
      <sheetName val="노무"/>
      <sheetName val="118.세금과丵〒"/>
      <sheetName val="경상비내역서"/>
      <sheetName val="명단"/>
      <sheetName val="AS복구"/>
      <sheetName val="중기터파기"/>
      <sheetName val="변수값"/>
      <sheetName val="중기상차"/>
      <sheetName val="연령현황"/>
      <sheetName val="부표총괄"/>
      <sheetName val="입적橂"/>
      <sheetName val="SRC CLOUMN 설계"/>
      <sheetName val="E총15"/>
      <sheetName val="3) 클레임 반영시"/>
      <sheetName val="입력"/>
      <sheetName val="단︀ᇕ԰"/>
      <sheetName val="부쌔ᄅ0"/>
      <sheetName val="단က_x0000_　"/>
      <sheetName val="96보완계획7.12"/>
      <sheetName val="산_x0005_"/>
      <sheetName val="남원(내)"/>
      <sheetName val="문학간접"/>
      <sheetName val="전등"/>
      <sheetName val="철거수_x0000_"/>
      <sheetName val="공사입력"/>
      <sheetName val="설계산㔀቎԰"/>
      <sheetName val="11"/>
      <sheetName val="전기︀ᇕ"/>
      <sheetName val="단0_x0000_"/>
      <sheetName val="단0_x0000_砀"/>
      <sheetName val="단堀᎟鰀"/>
      <sheetName val="설계산砊ⵍ堀"/>
      <sheetName val="설계산砷ⵍ쀀"/>
      <sheetName val="설계산硁ⵍꠀ"/>
      <sheetName val="설계산砊ⵍࠀ"/>
      <sheetName val="c.s"/>
      <sheetName val="투︀ᇕ԰"/>
      <sheetName val="Ⅴ-2.԰_x0000_缀_x0000__x0000_"/>
      <sheetName val="집수정단"/>
      <sheetName val="암거공"/>
      <sheetName val="명԰_x0000_"/>
      <sheetName val="설계가"/>
      <sheetName val="짬뽕최종2-2"/>
      <sheetName val="제품목록"/>
      <sheetName val="계丵"/>
      <sheetName val="8.자재_x0000__x0000_"/>
      <sheetName val="각형맨홀"/>
      <sheetName val="J︀ᇕ԰"/>
      <sheetName val="자료입력"/>
      <sheetName val="수량산출근窨"/>
      <sheetName val="6-3차"/>
      <sheetName val="9호관로"/>
      <sheetName val="사통"/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_도서_"/>
      <sheetName val="케이블"/>
      <sheetName val="현황산출서"/>
      <sheetName val="산#3-1"/>
      <sheetName val="단가산출집계"/>
      <sheetName val="별표 "/>
      <sheetName val="자재테이블"/>
      <sheetName val="외자배분"/>
      <sheetName val="General Data"/>
      <sheetName val="조인트"/>
      <sheetName val="노임단가(0.3)"/>
      <sheetName val="콘크리트 블록 유형별 수량"/>
      <sheetName val="도"/>
      <sheetName val="내력서"/>
      <sheetName val="spec1"/>
      <sheetName val="단가표 (2)"/>
      <sheetName val="하수실행"/>
      <sheetName val="단가대비"/>
      <sheetName val="壓降計算基本資料"/>
      <sheetName val="견적접수"/>
      <sheetName val="견적내역서"/>
      <sheetName val="조직"/>
      <sheetName val="MEMBER"/>
      <sheetName val="목창호"/>
      <sheetName val="견적대비표"/>
      <sheetName val="내역총헾】"/>
      <sheetName val="부翇ᨎ԰"/>
      <sheetName val="부缀ᨎ԰"/>
      <sheetName val="예가표"/>
      <sheetName val="118.세금Ԉ_x0000_缀"/>
      <sheetName val="견頀⢀_xdc00_"/>
      <sheetName val="조달요청서"/>
      <sheetName val="노임변동률"/>
      <sheetName val="40총괄"/>
      <sheetName val="40집계"/>
      <sheetName val="비대칭ׇ_x0000_"/>
      <sheetName val="UR2-Calculation"/>
      <sheetName val="찍기"/>
      <sheetName val="노무자도장2"/>
      <sheetName val="기본(98)"/>
      <sheetName val="J直材㥨"/>
      <sheetName val="J直材_x0010_"/>
      <sheetName val="재1"/>
      <sheetName val="4)유동표"/>
      <sheetName val="2001예정공정표 "/>
      <sheetName val="지계"/>
      <sheetName val="역T형"/>
      <sheetName val="부재치수입력"/>
      <sheetName val="0"/>
      <sheetName val="일반맨홀鲕ԯ_x0000_"/>
      <sheetName val=""/>
      <sheetName val="고려단가"/>
      <sheetName val="일위대가표-3"/>
      <sheetName val="[DS-LOAD.XLS]안/_x0000_ "/>
      <sheetName val="보렀቟԰"/>
      <sheetName val="물량산출근䡲"/>
      <sheetName val="보ᰀ፜搀"/>
      <sheetName val="EE-PROP"/>
      <sheetName val="1,2공구원가계산서"/>
      <sheetName val="1공구산출내역서"/>
      <sheetName val="단면炜_x0013_"/>
      <sheetName val="부Ç_x0000_Ԁ"/>
      <sheetName val="Ⅴ-2.缀ᨎ԰_x0000_缀"/>
      <sheetName val="일반맨԰_x0000_缀_x0000__x0000_"/>
      <sheetName val="분석"/>
      <sheetName val="유도0"/>
      <sheetName val="유도렀"/>
      <sheetName val="유도_x0000_"/>
      <sheetName val="오산갈׃"/>
      <sheetName val="Ⅴ-2.공종별0_x0000_"/>
      <sheetName val="안전쌎ᄅ0"/>
      <sheetName val="오산갈_x0010_"/>
      <sheetName val="횡배수관"/>
      <sheetName val="전체_x0005__x0000_"/>
      <sheetName val="전체헾⼝_x0005_"/>
      <sheetName val="경비실"/>
      <sheetName val="전체"/>
      <sheetName val="설계명세서丵〒_x0005__x0000_"/>
      <sheetName val="ꀀፐ"/>
      <sheetName val="총누헾"/>
      <sheetName val="[DS-LOAD.XLS]Ⅴ-2.砀鹅瘂/"/>
      <sheetName val="Mobilization"/>
      <sheetName val="Input Table"/>
      <sheetName val="unit_4"/>
      <sheetName val="TYPE-B_평균H"/>
      <sheetName val="35장주신설"/>
      <sheetName val="31_고"/>
      <sheetName val="일위대가_(목록)"/>
      <sheetName val="단면_(2)"/>
      <sheetName val="공종별_집계"/>
      <sheetName val="Explanation_for_Page_17"/>
      <sheetName val="06-BATCH_"/>
      <sheetName val="Customer_Databas"/>
      <sheetName val="토_적_표"/>
      <sheetName val="귀래_설계_공내역서"/>
      <sheetName val="2_예산냴역검토서"/>
      <sheetName val="Indirect_Cost"/>
      <sheetName val="플랜트_설치"/>
      <sheetName val="1_수인터널"/>
      <sheetName val="8_자재단가"/>
      <sheetName val="Ⅴ-2_공종별내역"/>
      <sheetName val="품질_및_특성_보정계수"/>
      <sheetName val="P_M_별"/>
      <sheetName val="IMP_(REACTOR)"/>
      <sheetName val="장비당단가_(1)"/>
      <sheetName val="2_대외공문"/>
      <sheetName val="Inquiry"/>
      <sheetName val="다이꾸"/>
      <sheetName val="A-11 Steel Str (2)"/>
      <sheetName val="IPL_SCHEDULE"/>
      <sheetName val="Material"/>
      <sheetName val="단가디비"/>
      <sheetName val="기자재비"/>
      <sheetName val="RH-BEAM"/>
      <sheetName val="wall"/>
      <sheetName val="코鰀፰"/>
      <sheetName val="direct"/>
      <sheetName val="wage"/>
      <sheetName val="안᐀ባ혀"/>
      <sheetName val="배수贘_x0013_릠"/>
      <sheetName val="배수午_x0013_ᡐ"/>
      <sheetName val="내역서(total)"/>
      <sheetName val="118.세금丵⼞_x0005_"/>
      <sheetName val="증감내역서"/>
      <sheetName val="부ﻇᇕ԰"/>
      <sheetName val="구왤_x0000__x0000_⯐"/>
      <sheetName val="날개벽(TYPE3)"/>
      <sheetName val="보԰_x0000_缀"/>
      <sheetName val="말뚝지지0_x0000_怀"/>
      <sheetName val="오산갈墨"/>
      <sheetName val="[DS-LOAD.XLS]/_x0000_"/>
      <sheetName val="전신환매︀ᇕ"/>
      <sheetName val="간접비"/>
      <sheetName val="시설일위"/>
      <sheetName val="식재일위"/>
      <sheetName val="5지구단위"/>
      <sheetName val="계화㠀⡿"/>
      <sheetName val="ꠀ፺"/>
      <sheetName val="수량산출서-2"/>
      <sheetName val="일석"/>
      <sheetName val="노무비계"/>
      <sheetName val="물량산출_x0005__x0000_"/>
      <sheetName val="주요항목별"/>
      <sheetName val="8월현금흐름표"/>
      <sheetName val="Ⅴ-2.공尜_x0013_層_x0013_"/>
      <sheetName val="Ⅴ-2.공徸〒_x0005__x0000_"/>
      <sheetName val="미지급이자(분쟁대상)"/>
      <sheetName val="JUYO"/>
      <sheetName val="오산԰"/>
      <sheetName val="오산缀"/>
      <sheetName val="오산缀_xdf0e_"/>
      <sheetName val="오산"/>
      <sheetName val="오산뀀⵺"/>
      <sheetName val="오산缀뤎"/>
      <sheetName val="오산　"/>
      <sheetName val="오산뭇"/>
      <sheetName val="감가상각"/>
      <sheetName val="B76_x0005_"/>
      <sheetName val="산怀"/>
      <sheetName val="B76_x001c_"/>
      <sheetName val="물ᘀ᨜"/>
      <sheetName val="오산ꈀ"/>
      <sheetName val="오산Ⰰⵕ"/>
      <sheetName val="KSTAR-M"/>
      <sheetName val="조도계산"/>
      <sheetName val="도로구조공사비"/>
      <sheetName val="도로토공공사비"/>
      <sheetName val="여수토공사비"/>
      <sheetName val="수지표"/>
      <sheetName val="셀명"/>
      <sheetName val="Ⅴ-2.공종별_x0005__x0000_"/>
      <sheetName val="목차 "/>
      <sheetName val="계화배׃"/>
      <sheetName val="광속"/>
      <sheetName val="Macro(전등)"/>
      <sheetName val="FAB_I"/>
      <sheetName val="5.정산서"/>
      <sheetName val="설계밇譤0_x0000_"/>
      <sheetName val="호표산출내역"/>
      <sheetName val="국공유԰_x0000_缀_x0000__x0000_"/>
      <sheetName val="guard(mac)"/>
      <sheetName val="부대헾】"/>
      <sheetName val="C &amp; Ô_x0000_Ԁ_x0000_耀"/>
      <sheetName val="C &amp; Ô_x0000_Ԁ_x0000__x0000_"/>
      <sheetName val="내역(자100%,노100%)기아화성UD동"/>
      <sheetName val="HORI. VESSEL"/>
      <sheetName val="2.설계제원"/>
      <sheetName val="Manpower"/>
      <sheetName val="사업부배부A"/>
      <sheetName val="품셈"/>
      <sheetName val="보차도경계석수량"/>
      <sheetName val="토공정보"/>
      <sheetName val="PIPE"/>
      <sheetName val="일위대가(계측_x0005__x0000__x0000_"/>
      <sheetName val="일위대가(계측垀*闰⼯"/>
      <sheetName val="일위대가(계측闰⽌_x0005__x0000_"/>
      <sheetName val="일위대가(계측埬_x0012_場_x0012_"/>
      <sheetName val="일위대가(계측徸⿚_x0005__x0000_"/>
      <sheetName val="현장코드"/>
      <sheetName val="해외코드"/>
      <sheetName val="우석문틀"/>
      <sheetName val="직_x0005_"/>
      <sheetName val="118.세금과공簀"/>
      <sheetName val="118.세금과공缀"/>
      <sheetName val="118.세금과공ꠀ"/>
      <sheetName val="기계경비일람"/>
      <sheetName val="별鰀"/>
      <sheetName val="산揄"/>
      <sheetName val="공정코드"/>
      <sheetName val="가설_x0005__x0000_"/>
      <sheetName val="안전사尀"/>
      <sheetName val="안전사֬"/>
      <sheetName val="안전사ԯ"/>
      <sheetName val="안전사堀"/>
      <sheetName val="MEXICO-C"/>
      <sheetName val="단讬ᨪ԰"/>
      <sheetName val="단㔀቎԰"/>
      <sheetName val="쵽괄_x0005_"/>
      <sheetName val="채권(하반기)"/>
      <sheetName val="CONTENTS"/>
      <sheetName val="쵽괄墌"/>
      <sheetName val="안ᰀ፜搀"/>
      <sheetName val="예산ᰀ፜搀"/>
      <sheetName val="안蠱⥐蠀"/>
      <sheetName val="안頴⥞ꠀ"/>
      <sheetName val="오산갈橂"/>
      <sheetName val="물가대비표"/>
      <sheetName val="GI_x0010__x0000_"/>
      <sheetName val="1"/>
      <sheetName val="Facility Information"/>
      <sheetName val="General"/>
      <sheetName val="Instructions"/>
      <sheetName val="People"/>
      <sheetName val="Quality"/>
      <sheetName val="Risk"/>
      <sheetName val="Training"/>
      <sheetName val="Calcs"/>
      <sheetName val="개쌈"/>
      <sheetName val="산徸"/>
      <sheetName val="FILE¸"/>
      <sheetName val="FILE_x0000_"/>
      <sheetName val="c._x0010_"/>
      <sheetName val="c.¨"/>
      <sheetName val="산_x0010_"/>
      <sheetName val="날개벽수량표"/>
      <sheetName val="STRUCTURAL STEEL"/>
      <sheetName val="개0"/>
      <sheetName val="검사현황"/>
      <sheetName val="5월"/>
      <sheetName val="근태"/>
      <sheetName val="M-EQPT-Z"/>
      <sheetName val="명_x0005__x0000_"/>
      <sheetName val="수목데이타"/>
      <sheetName val="00하노임"/>
      <sheetName val="봉방동근︀"/>
      <sheetName val="견적업체"/>
      <sheetName val="Tot-sum"/>
      <sheetName val="단위竀7"/>
      <sheetName val="하중계산"/>
      <sheetName val="구왤렀቟԰"/>
      <sheetName val="과천MAIN"/>
      <sheetName val="경영상태"/>
      <sheetName val="예산Mꠀᕗ䈀"/>
      <sheetName val="예산Mࠀ⩗䈀"/>
      <sheetName val="예산M䈀뉪ԯ"/>
      <sheetName val="예산M栀⡓䈀"/>
      <sheetName val="U-TYPE(1ø"/>
      <sheetName val="실행_x0005__x0000_"/>
      <sheetName val="건축원_x0000__x0000_Ἐ_x0000_"/>
      <sheetName val="건축원_x0000__x0000_혠_x0000_"/>
      <sheetName val="건축원_x0000__x0000_᫰_x0000_"/>
      <sheetName val="건축원懇⿔_x0000__x0000_"/>
      <sheetName val="수량산唈&amp;橂"/>
      <sheetName val="96수헾"/>
      <sheetName val="설계명세서က_x0000_ꠀ"/>
      <sheetName val="부대᐀፣"/>
      <sheetName val="견"/>
      <sheetName val="예산변︽ᇕ԰"/>
      <sheetName val="수량산๿〚_x0005_"/>
      <sheetName val="비교硐"/>
      <sheetName val="계Ԁ "/>
      <sheetName val="구왤집계甌"/>
      <sheetName val="계0_x0000_砀"/>
      <sheetName val="96_x0005__x0000_"/>
      <sheetName val="9က_x0000_堀"/>
      <sheetName val="9က_x0000_倀"/>
      <sheetName val="9က_x0000_退"/>
      <sheetName val="118.세금과_x0000__x0000_"/>
      <sheetName val="해평견적"/>
      <sheetName val="전체도급"/>
      <sheetName val="SUMMARY(S)"/>
      <sheetName val="현장관리비참조"/>
      <sheetName val="비대ⴀ癆顶"/>
      <sheetName val="단위傡"/>
      <sheetName val="단위_x0000__x0000_"/>
      <sheetName val="단위䈳牪"/>
      <sheetName val="단위䈳奪"/>
      <sheetName val="지질조사"/>
      <sheetName val="䠾㥿"/>
      <sheetName val="도급대԰"/>
      <sheetName val="4.2유효폭의 계산"/>
      <sheetName val="48일위"/>
      <sheetName val="22일위"/>
      <sheetName val="49일위"/>
      <sheetName val="가로등기초"/>
      <sheetName val="쌌ᄅ"/>
      <sheetName val="BKDN"/>
      <sheetName val="D-3109"/>
      <sheetName val="비용"/>
      <sheetName val="평당"/>
      <sheetName val="산丵"/>
      <sheetName val="C &amp; G RH_x0000_"/>
      <sheetName val="Ⅴ-2.︀ԯ_x0000_缀"/>
      <sheetName val="부대僰_x0013_"/>
      <sheetName val="토사(僰_x0013_闰"/>
      <sheetName val="7단가"/>
      <sheetName val="총누荈"/>
      <sheetName val="건㔀቎԰"/>
      <sheetName val="DS-최_x0005_"/>
      <sheetName val="DS-최畠"/>
      <sheetName val="부대tu"/>
      <sheetName val="물량산출ᣇẞ"/>
      <sheetName val="관尜_x0013_"/>
      <sheetName val="6공구_x0005__x0000_"/>
      <sheetName val="오산쀀♖"/>
      <sheetName val="9ԯ_x0000_缀"/>
      <sheetName val="오산ᰀ፜"/>
      <sheetName val="9ᰀ፜搀"/>
      <sheetName val="을헾"/>
      <sheetName val="미드수량"/>
      <sheetName val="장비당단가 ︀ᇕ԰"/>
      <sheetName val="공사착공계"/>
      <sheetName val="예산蔘_x001c_蕜_x001c_"/>
      <sheetName val="예산诘_x001c_谜_x001c_"/>
      <sheetName val="(자가망)일위대가표"/>
      <sheetName val="OCT.FDN"/>
      <sheetName val="계화_x0005__x0000_"/>
      <sheetName val="을부담_x0000__x0000_頀"/>
      <sheetName val="단԰_x0000_缀"/>
      <sheetName val="산㔀"/>
      <sheetName val="단栀፿㔀"/>
      <sheetName val="설비운영"/>
      <sheetName val="member design"/>
      <sheetName val="soil bearing check"/>
      <sheetName val="쵽午_x0013_"/>
      <sheetName val="쵽䡲る"/>
      <sheetName val="dH"/>
      <sheetName val="3.CCTV설비공사"/>
      <sheetName val="IO LIST"/>
      <sheetName val="중기사용료산출근거"/>
      <sheetName val="별က"/>
      <sheetName val="협조전"/>
      <sheetName val="bearing"/>
      <sheetName val="구왤집䈀ᅪ"/>
      <sheetName val="오산갈㥝"/>
      <sheetName val="7.PILE  (돌출)"/>
      <sheetName val="1근거"/>
      <sheetName val="확약서"/>
      <sheetName val="건԰_x0000_缀"/>
      <sheetName val="건ᰀ፜搀"/>
      <sheetName val="유_x0010__x0000_"/>
      <sheetName val="2.입력"/>
      <sheetName val="Modeþ"/>
      <sheetName val="Mode_x0000_"/>
      <sheetName val="포장공사"/>
      <sheetName val="주빔의 설계"/>
      <sheetName val="DS적용내역서"/>
      <sheetName val="DATE2001"/>
      <sheetName val="평가데이터"/>
      <sheetName val="일위집계표"/>
      <sheetName val="관경별우수관집계"/>
      <sheetName val="대차대조표"/>
      <sheetName val="손익계산서"/>
      <sheetName val="Construction Schedule"/>
      <sheetName val="철거丵〒"/>
      <sheetName val="설산1_x0000_艭"/>
      <sheetName val="지장물C"/>
      <sheetName val="말뚝지㰀᎕萀᎕"/>
      <sheetName val="공사비산출내역"/>
      <sheetName val="별㔀"/>
      <sheetName val="수량이동"/>
      <sheetName val="HRSG SMALL07220"/>
      <sheetName val="원하대비"/>
      <sheetName val="원도급"/>
      <sheetName val="하도급"/>
      <sheetName val="주소록"/>
      <sheetName val="도급양식"/>
      <sheetName val="1.수인터翇"/>
      <sheetName val="구왤집Ⰰ⭸"/>
      <sheetName val="계԰_x0000_缀"/>
      <sheetName val="공종분尜"/>
      <sheetName val="차량한계11M (2)"/>
      <sheetName val="전기일ԯ_x0000_缀"/>
      <sheetName val="공종분徸"/>
      <sheetName val="95WBS"/>
      <sheetName val="경영혁신본부"/>
      <sheetName val="BOJUNGGM"/>
      <sheetName val="인원계획-미화"/>
      <sheetName val="운영및유지보수"/>
      <sheetName val="ASP"/>
      <sheetName val="총사업비명세"/>
      <sheetName val="DSRA"/>
      <sheetName val="재원조달계획"/>
      <sheetName val="유지관리비외"/>
      <sheetName val="3_2_집기비품교체주기"/>
      <sheetName val="관리대장(2001장비)"/>
      <sheetName val="견적조ᰀ"/>
      <sheetName val="118.세금과공᳇"/>
      <sheetName val="오산︀ᇕ"/>
      <sheetName val="조헾"/>
      <sheetName val="조竈"/>
      <sheetName val="설계︀"/>
      <sheetName val="장비당단가 (︀ᇕ"/>
      <sheetName val="단면헾】"/>
      <sheetName val="물헾】"/>
      <sheetName val="사무실1"/>
      <sheetName val="항목별蠀᝙㔀"/>
      <sheetName val="항목별㔀艎ԯ"/>
      <sheetName val="항목별ㅊ䈀"/>
      <sheetName val="항목별䈀Ꝫԯ"/>
      <sheetName val="총괄내_x0000__x0000_"/>
      <sheetName val="버스운행안내"/>
      <sheetName val="단가԰_x0000_缀"/>
      <sheetName val="롤러"/>
      <sheetName val="Recording,Phone,Headset,PC"/>
      <sheetName val="기본입력"/>
      <sheetName val="유도ֹ"/>
      <sheetName val="유도㔀"/>
      <sheetName val="SE-退ꩽ܁"/>
      <sheetName val="도급예산내역서총괄_x0005_"/>
      <sheetName val="도급예산내역서총괄罸"/>
      <sheetName val="옥내아파트(전기)"/>
      <sheetName val="Q827"/>
      <sheetName val="수량산출근헾"/>
      <sheetName val="총누㠀"/>
      <sheetName val="수량산출근_xdaa2_"/>
      <sheetName val="계_x0000_ፓ䰀"/>
      <sheetName val="계_xd800_ᙘ儀"/>
      <sheetName val="총괄내畠_x0013_"/>
      <sheetName val="을부담운반헾"/>
      <sheetName val="물가단가"/>
      <sheetName val="연부97-1"/>
      <sheetName val="코徸〒"/>
      <sheetName val="4.동력"/>
      <sheetName val="YES-T"/>
      <sheetName val="설계산렀ꮫԯ"/>
      <sheetName val="입丵⼳"/>
      <sheetName val="입啨/"/>
      <sheetName val="P.԰_x0000_缀"/>
      <sheetName val="광주광역시신청사"/>
      <sheetName val="문정동3차조합"/>
      <sheetName val="연세대국제대학원"/>
      <sheetName val="기안"/>
      <sheetName val="코드蚘"/>
      <sheetName val="표지頀ᎆ뤀ᨇ"/>
      <sheetName val="내역頀ᎆ뤀"/>
      <sheetName val="내역︀ᇕ԰"/>
      <sheetName val="계화徸〒"/>
      <sheetName val="KP1590__x0005_"/>
      <sheetName val="방배동내역(리라)"/>
      <sheetName val="부대공사총괄"/>
      <sheetName val="건축공사집계표"/>
      <sheetName val="방배동내역 (총괄)"/>
      <sheetName val="BOM"/>
      <sheetName val="계화髜_x0013_"/>
      <sheetName val="[DS-LOAD.XLS]입啨/"/>
      <sheetName val="산헾"/>
      <sheetName val="기계내역서"/>
      <sheetName val="Motor Data"/>
      <sheetName val="단가¬⽘"/>
      <sheetName val="내역_ver1.0"/>
      <sheetName val="설산_x0000__x0000_嬜"/>
      <sheetName val="설산嗸0丵"/>
      <sheetName val="설산岘_x001b_幌"/>
      <sheetName val="단가֬_x0000_"/>
      <sheetName val="연돌일위집계"/>
      <sheetName val="工완성공사율"/>
      <sheetName val="적용환율"/>
      <sheetName val="쵽_x0005__x0000_"/>
      <sheetName val="부대단위수량"/>
      <sheetName val="Constant"/>
      <sheetName val="Languages"/>
      <sheetName val="조명투자및환수계획"/>
      <sheetName val="제조중간결과"/>
      <sheetName val="맨홀공 수량집계표"/>
      <sheetName val="전동기 ⹠敇"/>
      <sheetName val="전동기 ԯ_x0000_缀_x0000_"/>
      <sheetName val="전동기 밀ⱙЀⱚ"/>
      <sheetName val="전동기 퀀Ⱡ袕"/>
      <sheetName val="전동기 축ԯ_x0000_"/>
      <sheetName val="전동기 ԯ_x0000_"/>
      <sheetName val="전동기 _xdc00_⡘␀⡙"/>
      <sheetName val="전동기 ⍡辕"/>
      <sheetName val="전동기 㔀ݎ԰_x0000_"/>
      <sheetName val="전동기 塴㍒렀륟"/>
      <sheetName val="전동기 ︀ԯ_x0000_"/>
      <sheetName val="전동기 㕴㥎ԯ_x0000_"/>
      <sheetName val="전동기 倀䅒鰀䅒"/>
      <sheetName val="Int'l_Price_List"/>
      <sheetName val="전동기 㔀畎ԯ_x0000_"/>
      <sheetName val="전동기 爂版0_x0000_"/>
      <sheetName val="부산"/>
      <sheetName val="고객상담실"/>
      <sheetName val="서부산"/>
      <sheetName val="양산"/>
      <sheetName val="부품기술(1)"/>
      <sheetName val="상용부품"/>
      <sheetName val="상용정비"/>
      <sheetName val="서대구"/>
      <sheetName val="서울서부"/>
      <sheetName val="서울정비"/>
      <sheetName val="승용부품"/>
      <sheetName val="광주정비"/>
      <sheetName val="정비교육"/>
      <sheetName val="인천정비"/>
      <sheetName val="정비기술"/>
      <sheetName val="정비운영팀"/>
      <sheetName val="조달팀"/>
      <sheetName val="기획및경리팀"/>
      <sheetName val="중부부품물류"/>
      <sheetName val="해외서비스담당"/>
      <sheetName val="전주정비"/>
      <sheetName val="관리팀"/>
      <sheetName val="구로"/>
      <sheetName val="국민차"/>
      <sheetName val="대전"/>
      <sheetName val="신탄진"/>
      <sheetName val="동서울"/>
      <sheetName val="원주"/>
      <sheetName val="전동기 렀慟ԯ_x0000_"/>
      <sheetName val="공종분_x0005_"/>
      <sheetName val="구왤집䈀ᑪ"/>
      <sheetName val="118.세금劈,橂"/>
      <sheetName val="특수선일위대가"/>
      <sheetName val="설계缀ᨪ԰_x0000_"/>
      <sheetName val="입〒"/>
      <sheetName val="예산爋ⱈ0"/>
      <sheetName val="안전壠6"/>
      <sheetName val="안전԰_x0000_缀"/>
      <sheetName val="BOX규격및 설계조건입력"/>
      <sheetName val="다각결합형"/>
      <sheetName val="산근1"/>
      <sheetName val="A-8 PD(도로중앙)"/>
      <sheetName val="현장관리비聀_x0012_茸"/>
      <sheetName val="명세헾"/>
      <sheetName val="현장관리비⩿〚_x0005_"/>
      <sheetName val="공사설ᰀ፜"/>
      <sheetName val="공사설렀቟"/>
      <sheetName val="원가서"/>
      <sheetName val="모델링"/>
      <sheetName val="수로단위수량"/>
      <sheetName val="재료-CODE"/>
      <sheetName val="9.2단가산출서"/>
      <sheetName val="손료"/>
      <sheetName val="예산䠀ད䰁"/>
      <sheetName val="입缀蜎"/>
      <sheetName val="입 ⭷"/>
      <sheetName val="입倀᩵"/>
      <sheetName val="국공유지및԰_x0000_缀"/>
      <sheetName val="대치판정"/>
      <sheetName val="예산_x0000__x0000_Ԁ"/>
      <sheetName val="수량산출서 (2)"/>
      <sheetName val="98수문일위"/>
      <sheetName val="기초코드"/>
      <sheetName val="전산output"/>
      <sheetName val="단면_x0005__x0000_"/>
      <sheetName val="예산䠀⥖䈀"/>
      <sheetName val="Indirect Cosþ"/>
      <sheetName val="봉방동헾】"/>
      <sheetName val="물량내역"/>
      <sheetName val="안_x0000__x0000__x0005_"/>
      <sheetName val="단위਀魉"/>
      <sheetName val="계장ANAL"/>
      <sheetName val="계획세_x0010_"/>
      <sheetName val="계획세׃"/>
      <sheetName val="정읍농소"/>
      <sheetName val="금액"/>
      <sheetName val="용수간선"/>
      <sheetName val="CB"/>
      <sheetName val="오ԯ_x0000_缀"/>
      <sheetName val="오㠀ⶀ簀"/>
      <sheetName val="자재단䈀Ὢ"/>
      <sheetName val="오砀⦁︀"/>
      <sheetName val="ASALTOTA"/>
      <sheetName val="견적서을2"/>
      <sheetName val="설계내역(2_x0005__x0000__x0000_"/>
      <sheetName val="jan"/>
      <sheetName val="2월"/>
      <sheetName val="발주설계서(당초)"/>
      <sheetName val="2차공사"/>
      <sheetName val="J直材崀"/>
      <sheetName val="설산1餀"/>
      <sheetName val="설계명세서_x0005__x0000__x0000_"/>
      <sheetName val="H-pile(298x299)"/>
      <sheetName val="H-pile(250x250)"/>
      <sheetName val="#3E1_GCR"/>
      <sheetName val="공사원가계산헾"/>
      <sheetName val="공사원가계산丵"/>
      <sheetName val="중로근거"/>
      <sheetName val="20_배_x0005__x0000_"/>
      <sheetName val="기계경縸"/>
      <sheetName val="토공A"/>
      <sheetName val="부채상환계획"/>
      <sheetName val="계정"/>
      <sheetName val="도급예산내역서ᰖ〚_x0005_"/>
      <sheetName val="[DS-LOAD.XLS][DS-LOAD.XLS]안/_x0000_ "/>
      <sheetName val="ITEMLIST990101"/>
      <sheetName val="비대_x0001__x0000_䀀"/>
      <sheetName val="비대ﴀ汅恵"/>
      <sheetName val="적용률"/>
      <sheetName val="장비당단가֬_x0000_缀_x0000_"/>
      <sheetName val="설산㔀቎԰"/>
      <sheetName val="설계명세서(怀፵"/>
      <sheetName val="부대공ԯ_x0000_缀"/>
      <sheetName val="설계명세서(԰_x0000_缀"/>
      <sheetName val="총누᠀"/>
      <sheetName val="배수공_x0005__x0000_"/>
      <sheetName val="배수공橂】"/>
      <sheetName val="예산변경_x0000__x0000_"/>
      <sheetName val="연동 내역서"/>
      <sheetName val="건축외주"/>
      <sheetName val="자  재"/>
      <sheetName val="장비분석"/>
      <sheetName val="세부내역서"/>
      <sheetName val="P.쀀⊒缀"/>
      <sheetName val="P.尀⊓ꐀ"/>
      <sheetName val="DJ1"/>
      <sheetName val="TABLE3"/>
      <sheetName val="정산표"/>
      <sheetName val="년차계산분"/>
      <sheetName val="물⩿〚"/>
      <sheetName val="J"/>
      <sheetName val="현장설명서"/>
      <sheetName val="보도경계블Ç"/>
      <sheetName val="118.세금과丵⼼"/>
      <sheetName val="118.세금과_x0005__x0000_"/>
      <sheetName val="Input Names"/>
      <sheetName val="뚝토공"/>
      <sheetName val="방음벽 기초䈀㉪ԯ_x0000_缀"/>
      <sheetName val="중기조종사 단위단가"/>
      <sheetName val="자怀"/>
      <sheetName val="DOGI"/>
      <sheetName val="외주"/>
      <sheetName val="기별수량산출서"/>
      <sheetName val="건축원가계산懊"/>
      <sheetName val="건축원가계산懇"/>
      <sheetName val="건축원가계산㡨"/>
      <sheetName val="건축원가계산㛘"/>
      <sheetName val="건축원가계산㧨"/>
      <sheetName val="건축원가계산㏈"/>
      <sheetName val="건축원가계산㒸"/>
      <sheetName val="BM"/>
      <sheetName val="GR"/>
      <sheetName val="단면ᘀ᨜"/>
      <sheetName val="가시_x0005__x0000_"/>
      <sheetName val="구왤헾】_x0005_"/>
      <sheetName val="구왤집계闰"/>
      <sheetName val="공틀⡀"/>
      <sheetName val="변䈀ᅪ԰"/>
      <sheetName val="쵽괄夰"/>
      <sheetName val="부ԯ_x0000_缀"/>
      <sheetName val="당초Ȁ腳"/>
      <sheetName val="노무비(DB)"/>
      <sheetName val="부䕇ԯ"/>
      <sheetName val="공정현황보고(3_27呐/䟣⿏_x0005_"/>
      <sheetName val="부倀⽔"/>
      <sheetName val="부僇⽔"/>
      <sheetName val="부က_x0000_렀"/>
      <sheetName val="안전사Ԁ"/>
      <sheetName val="특별교실"/>
      <sheetName val="설산1က፭"/>
      <sheetName val="설산1蠀᥮"/>
      <sheetName val="운반_x0000__x0000_㚐"/>
      <sheetName val="계᐀ባ切"/>
      <sheetName val="도급정산"/>
      <sheetName val="IN"/>
      <sheetName val="제품(수출)매출"/>
      <sheetName val="상품보조수불"/>
      <sheetName val="제조원가계산서 (2)"/>
      <sheetName val="제품입고(생산)"/>
      <sheetName val="bm-marine"/>
      <sheetName val="d"/>
      <sheetName val="구왤֮"/>
      <sheetName val="구왤룠቟԰"/>
      <sheetName val="구왤㗇ԯ"/>
      <sheetName val="구왤낼㝗ﰀ"/>
      <sheetName val="P.M猂⿻"/>
      <sheetName val="P.M塈_x0016_"/>
      <sheetName val="국공유지및사︀ᇕ"/>
      <sheetName val="배수관헾"/>
      <sheetName val="Ⅴ-2.공종별헾】"/>
      <sheetName val="코헾】"/>
      <sheetName val="코_x0005__x0000_"/>
      <sheetName val="철거︀ᇕ"/>
      <sheetName val="철거ᰀ፜"/>
      <sheetName val="철거렀቟"/>
      <sheetName val="철거㔀቎"/>
      <sheetName val="현장관리비집계㔀"/>
      <sheetName val="공사원가계산_x0005_"/>
      <sheetName val="LOPCAL_x0005_"/>
      <sheetName val="계화배_x0005_"/>
      <sheetName val="밸브설치"/>
      <sheetName val="Macro(차단기)"/>
      <sheetName val="자재砀⪜︀"/>
      <sheetName val="안정검토(온1)"/>
      <sheetName val="96수_x0005_"/>
      <sheetName val="방음벽 기초 怀፵ꈀᇚ"/>
      <sheetName val="준공조서갑지"/>
      <sheetName val="식재인부"/>
      <sheetName val="WIND-EQ"/>
      <sheetName val="BQLIST"/>
      <sheetName val="EQUIPMENT"/>
      <sheetName val="Piping"/>
      <sheetName val="WORKING"/>
      <sheetName val="BQ List MNHRS"/>
      <sheetName val="BQ_Equip_Pipe"/>
      <sheetName val="insulation"/>
      <sheetName val="PBS"/>
      <sheetName val="GROUNDING SYSTEM"/>
      <sheetName val="9_문제점_및_대저"/>
      <sheetName val="9_문제점_및_대밅"/>
      <sheetName val="비교丵"/>
      <sheetName val="Macro(전기)"/>
      <sheetName val="Noname 1"/>
      <sheetName val="PROJECT"/>
      <sheetName val="코드猂"/>
      <sheetName val="계화丵〒"/>
      <sheetName val="입력값1"/>
      <sheetName val="IMPEADENCE MAP 취수장"/>
      <sheetName val="DS-LOAD.XLS"/>
      <sheetName val="새공통"/>
      <sheetName val="사용자정의"/>
      <sheetName val="제품표준규격"/>
      <sheetName val="ModeÄ"/>
      <sheetName val="분류표"/>
      <sheetName val="단가견적조사표"/>
      <sheetName val="을부담_xd800_⑖턀"/>
      <sheetName val="1.수인터ﻇ"/>
      <sheetName val="일위대가(계측기설㔀቎"/>
      <sheetName val="일위대가(계측기설︀ᇕ"/>
      <sheetName val="1.2.1 마루높이결정"/>
      <sheetName val="단0_x0000_倀"/>
      <sheetName val="관급"/>
      <sheetName val="재료ⵓ"/>
      <sheetName val="관⩿〚"/>
      <sheetName val="설비"/>
      <sheetName val="S0"/>
      <sheetName val="본공사"/>
      <sheetName val="전체현황"/>
      <sheetName val="단면치缙"/>
      <sheetName val="기본사항"/>
      <sheetName val="총누䟣"/>
      <sheetName val="장비당단가ԯ_x0000_缀_x0000_"/>
      <sheetName val="MCC제원"/>
      <sheetName val="1차 내역서"/>
      <sheetName val="관거공︀࿕"/>
      <sheetName val="Front"/>
      <sheetName val="C_&amp;_G_RHS"/>
      <sheetName val="BSD_(2)"/>
      <sheetName val="Despacho_(c_civil)"/>
      <sheetName val="설산1_나"/>
      <sheetName val="BOQ-Summary_Form_A2"/>
      <sheetName val="일위대가-1"/>
      <sheetName val="Moder"/>
      <sheetName val="Mode_x0010_"/>
      <sheetName val="횡배수관 토공량 산출"/>
      <sheetName val="FORM7"/>
      <sheetName val="안ﺬ_xd9d5_ԯ"/>
      <sheetName val="안⢬㢂氀"/>
      <sheetName val="입合¾"/>
      <sheetName val="유도"/>
      <sheetName val="오산갈_x0000_"/>
      <sheetName val="오산갈헾"/>
      <sheetName val="Ⅴ-2.က_x0000_⠀밴쌏"/>
      <sheetName val="설계산출기Ç"/>
      <sheetName val="오산갈壸"/>
      <sheetName val="오산갈嬨"/>
      <sheetName val="오산갈蔈"/>
      <sheetName val="䀀"/>
      <sheetName val="ꠀ蘒"/>
      <sheetName val="안전Ç_x0000_ꠀ"/>
      <sheetName val="안전Ç_x0000_"/>
      <sheetName val="유도栀"/>
      <sheetName val="BID9697"/>
      <sheetName val="배수공Ô澾"/>
      <sheetName val="118.세금删%剬"/>
      <sheetName val="2000.11월설계내역"/>
      <sheetName val="LKVL-CK-HT-GD1"/>
      <sheetName val="TONGKE-HT"/>
      <sheetName val="P.M _x0000_"/>
      <sheetName val="공문(신)"/>
      <sheetName val="6공구ମ⽝"/>
      <sheetName val="제경᠀"/>
      <sheetName val="제경렀"/>
      <sheetName val="구왤집ԯ_x0000_"/>
      <sheetName val="예산Mἀ膦ԯ"/>
      <sheetName val="예산Mⵗ㰀"/>
      <sheetName val="안정缀䜎"/>
      <sheetName val="계緇"/>
      <sheetName val="산"/>
      <sheetName val="자㠅"/>
      <sheetName val="Ⅴ-2.공종별내렃"/>
      <sheetName val="일︀ᇕ԰"/>
      <sheetName val="Sh丵⼺_x0005__x0000_"/>
      <sheetName val="동력부하(도산)"/>
      <sheetName val="majo԰"/>
      <sheetName val="견적내용입력"/>
      <sheetName val="발신정보"/>
      <sheetName val="C &amp; G _x0000__x0000__x0005_"/>
      <sheetName val="C &amp; G "/>
      <sheetName val="단위별 일위대가표"/>
      <sheetName val="증감분석"/>
      <sheetName val="품셈1-17"/>
      <sheetName val="단위昀⭝"/>
      <sheetName val="단위3_x0000_"/>
      <sheetName val="비대甂㘼_x0001_"/>
      <sheetName val="비대_x0001__x0000_퀀"/>
      <sheetName val="비대저᥻԰"/>
      <sheetName val="효성CB︀ᇕ԰_x0000_缀"/>
      <sheetName val="배수공토婜"/>
      <sheetName val="배수공토_x0005_"/>
      <sheetName val="구왤䈀ԯ"/>
      <sheetName val="구왤瀀ፒ밀"/>
      <sheetName val="구왤ꀀᙒ"/>
      <sheetName val="구왤ԯ_x0000_缀"/>
      <sheetName val="구왤씀䰖ԯ"/>
      <sheetName val="평균물량산출서"/>
      <sheetName val="기본"/>
      <sheetName val="PREFACE"/>
      <sheetName val="하수급㥝〒_x0005__x0000_"/>
      <sheetName val="표지 렔ጺ頀"/>
      <sheetName val="CABLE_SIZE_CALCULATION_SHEET2"/>
      <sheetName val="IMPEADENCE_MAP_2"/>
      <sheetName val="IMPEADENCE_2"/>
      <sheetName val="입찰참가보고_(2)2"/>
      <sheetName val="공정현황보고(3_20)_(2)2"/>
      <sheetName val="추진공정(법인)3_202"/>
      <sheetName val="공정현황보고(3_27)_(2)2"/>
      <sheetName val="추진공정(법인)3_272"/>
      <sheetName val="공정현황보고(4_2)2"/>
      <sheetName val="1_공사집행계획서2"/>
      <sheetName val="2_예산내역검토서2"/>
      <sheetName val="3_실행원가내역서2"/>
      <sheetName val="4_실행예산단가산출서(단가)2"/>
      <sheetName val="4_실행예산단가산출서(금액)2"/>
      <sheetName val="5_현장관리비2"/>
      <sheetName val="6_공사예정공정표2"/>
      <sheetName val="7_인원동원현황2"/>
      <sheetName val="8_장비투입현황2"/>
      <sheetName val="9_문제점_및_대책2"/>
      <sheetName val="10_설계변경_및_추가공사2"/>
      <sheetName val="1_철주신설2"/>
      <sheetName val="2_철주신설2"/>
      <sheetName val="3_철주신설2"/>
      <sheetName val="4_비임신설2"/>
      <sheetName val="5_기기가대2"/>
      <sheetName val="6_철주기초2"/>
      <sheetName val="7_기기기초2"/>
      <sheetName val="8_기기기초2"/>
      <sheetName val="9_기기기초2"/>
      <sheetName val="10_단권변압기2"/>
      <sheetName val="11_가스절연2"/>
      <sheetName val="12_전자식제어반2"/>
      <sheetName val="13_고장점표정반2"/>
      <sheetName val="14_GP2"/>
      <sheetName val="15_전철용RTU2"/>
      <sheetName val="16_R-C_BANK2"/>
      <sheetName val="17_모선배선2"/>
      <sheetName val="18_제어및전력케이블2"/>
      <sheetName val="19_핏트2"/>
      <sheetName val="20_배수로2"/>
      <sheetName val="21_스틸그레이팅2"/>
      <sheetName val="22_접지장치2"/>
      <sheetName val="23_옥외전선관2"/>
      <sheetName val="24_옥외외등2"/>
      <sheetName val="25_무인화설비2"/>
      <sheetName val="26_콘크리트포장2"/>
      <sheetName val="27_자갈부설2"/>
      <sheetName val="28_휀스2"/>
      <sheetName val="29_소내용TR2"/>
      <sheetName val="30_고배용VCB2"/>
      <sheetName val="31_고배용RTU2"/>
      <sheetName val="32_기기기초2"/>
      <sheetName val="33_지중케이블2"/>
      <sheetName val="34_전력용관로2"/>
      <sheetName val="35_장주신설2"/>
      <sheetName val="36_맨홀2"/>
      <sheetName val="37_운반비2"/>
      <sheetName val="복구량산정_및_전용회선_사용2"/>
      <sheetName val="공구손료_산출내역2"/>
      <sheetName val="2F_회의실견적(5_14_일대)2"/>
      <sheetName val="1_노무비명세서(해동)2"/>
      <sheetName val="1_노무비명세서(토목)2"/>
      <sheetName val="2_노무비명세서(해동)2"/>
      <sheetName val="2_노무비명세서(수직보호망)2"/>
      <sheetName val="2_노무비명세서(난간대)2"/>
      <sheetName val="2_사진대지2"/>
      <sheetName val="3_사진대지2"/>
      <sheetName val="남양시작동자105노65기1_3화1_22"/>
      <sheetName val="전차선로_물량표2"/>
      <sheetName val="노원열병합__건축공사기성내역서2"/>
      <sheetName val="신규단가-00_11_302"/>
      <sheetName val="Sheet1_(2)2"/>
      <sheetName val="11_자재단가2"/>
      <sheetName val="I_설계조건2"/>
      <sheetName val="전도금청구서_(2)2"/>
      <sheetName val="금전출납_2"/>
      <sheetName val="식대_2"/>
      <sheetName val="기성고조서(폐기물)_(2)2"/>
      <sheetName val="Sheet3_(5)2"/>
      <sheetName val="Sheet3_(6)2"/>
      <sheetName val="내역서_2"/>
      <sheetName val="준검_내역서2"/>
      <sheetName val="8_PILE__(돌출)2"/>
      <sheetName val="3BL공동구_수량2"/>
      <sheetName val="32_銅기기초2"/>
      <sheetName val="화재_탐지_설비2"/>
      <sheetName val="조도계산서_(도서)2"/>
      <sheetName val="Site_Expenses2"/>
      <sheetName val="7_1유효폭2"/>
      <sheetName val="TYPE-B_평균H2"/>
      <sheetName val="장비당단가_(1)2"/>
      <sheetName val="품질_및_특성_보정계수2"/>
      <sheetName val="31_고2"/>
      <sheetName val="C_&amp;_G_RHS2"/>
      <sheetName val="Customer_Databas2"/>
      <sheetName val="Explanation_for_Page_172"/>
      <sheetName val="단면_(2)2"/>
      <sheetName val="토_적_표2"/>
      <sheetName val="공종별_집계2"/>
      <sheetName val="일위대가_(목록)2"/>
      <sheetName val="귀래_설계_공내역서2"/>
      <sheetName val="unit_42"/>
      <sheetName val="2_예산냴역검토서2"/>
      <sheetName val="토공(우물통,기타)_2"/>
      <sheetName val="1_수인터널2"/>
      <sheetName val="플랜트_설치2"/>
      <sheetName val="BOQ-Summary_Form_A22"/>
      <sheetName val="06-BATCH_2"/>
      <sheetName val="P_M_별2"/>
      <sheetName val="IMP_(REACTOR)2"/>
      <sheetName val="방음벽_기초_일반수량2"/>
      <sheetName val="설산1_나2"/>
      <sheetName val="8_자재단가2"/>
      <sheetName val="5__COST_SCHEDULE_PER_EXPENSE2"/>
      <sheetName val="토공(우물통,기타)_"/>
      <sheetName val="방음벽_기초_일반수량"/>
      <sheetName val="5__COST_SCHEDULE_PER_EXPENSE"/>
      <sheetName val="CABLE_SIZE_CALCULATION_SHEET1"/>
      <sheetName val="IMPEADENCE_MAP_1"/>
      <sheetName val="IMPEADENCE_1"/>
      <sheetName val="입찰참가보고_(2)1"/>
      <sheetName val="공정현황보고(3_20)_(2)1"/>
      <sheetName val="추진공정(법인)3_201"/>
      <sheetName val="공정현황보고(3_27)_(2)1"/>
      <sheetName val="추진공정(법인)3_271"/>
      <sheetName val="공정현황보고(4_2)1"/>
      <sheetName val="1_공사집행계획서1"/>
      <sheetName val="2_예산내역검토서1"/>
      <sheetName val="3_실행원가내역서1"/>
      <sheetName val="4_실행예산단가산출서(단가)1"/>
      <sheetName val="4_실행예산단가산출서(금액)1"/>
      <sheetName val="5_현장관리비1"/>
      <sheetName val="6_공사예정공정표1"/>
      <sheetName val="7_인원동원현황1"/>
      <sheetName val="8_장비투입현황1"/>
      <sheetName val="9_문제점_및_대책1"/>
      <sheetName val="10_설계변경_및_추가공사1"/>
      <sheetName val="1_철주신설1"/>
      <sheetName val="2_철주신설1"/>
      <sheetName val="3_철주신설1"/>
      <sheetName val="4_비임신설1"/>
      <sheetName val="5_기기가대1"/>
      <sheetName val="6_철주기초1"/>
      <sheetName val="7_기기기초1"/>
      <sheetName val="8_기기기초1"/>
      <sheetName val="9_기기기초1"/>
      <sheetName val="10_단권변압기1"/>
      <sheetName val="11_가스절연1"/>
      <sheetName val="12_전자식제어반1"/>
      <sheetName val="13_고장점표정반1"/>
      <sheetName val="14_GP1"/>
      <sheetName val="15_전철용RTU1"/>
      <sheetName val="16_R-C_BANK1"/>
      <sheetName val="17_모선배선1"/>
      <sheetName val="18_제어및전력케이블1"/>
      <sheetName val="19_핏트1"/>
      <sheetName val="20_배수로1"/>
      <sheetName val="21_스틸그레이팅1"/>
      <sheetName val="22_접지장치1"/>
      <sheetName val="23_옥외전선관1"/>
      <sheetName val="24_옥외외등1"/>
      <sheetName val="25_무인화설비1"/>
      <sheetName val="26_콘크리트포장1"/>
      <sheetName val="27_자갈부설1"/>
      <sheetName val="28_휀스1"/>
      <sheetName val="29_소내용TR1"/>
      <sheetName val="30_고배용VCB1"/>
      <sheetName val="31_고배용RTU1"/>
      <sheetName val="32_기기기초1"/>
      <sheetName val="33_지중케이블1"/>
      <sheetName val="34_전력용관로1"/>
      <sheetName val="35_장주신설1"/>
      <sheetName val="36_맨홀1"/>
      <sheetName val="37_운반비1"/>
      <sheetName val="복구량산정_및_전용회선_사용1"/>
      <sheetName val="공구손료_산출내역1"/>
      <sheetName val="2F_회의실견적(5_14_일대)1"/>
      <sheetName val="1_노무비명세서(해동)1"/>
      <sheetName val="1_노무비명세서(토목)1"/>
      <sheetName val="2_노무비명세서(해동)1"/>
      <sheetName val="2_노무비명세서(수직보호망)1"/>
      <sheetName val="2_노무비명세서(난간대)1"/>
      <sheetName val="2_사진대지1"/>
      <sheetName val="3_사진대지1"/>
      <sheetName val="남양시작동자105노65기1_3화1_21"/>
      <sheetName val="전차선로_물량표1"/>
      <sheetName val="노원열병합__건축공사기성내역서1"/>
      <sheetName val="신규단가-00_11_301"/>
      <sheetName val="Sheet1_(2)1"/>
      <sheetName val="11_자재단가1"/>
      <sheetName val="I_설계조건1"/>
      <sheetName val="전도금청구서_(2)1"/>
      <sheetName val="금전출납_1"/>
      <sheetName val="식대_1"/>
      <sheetName val="기성고조서(폐기물)_(2)1"/>
      <sheetName val="Sheet3_(5)1"/>
      <sheetName val="Sheet3_(6)1"/>
      <sheetName val="내역서_1"/>
      <sheetName val="준검_내역서1"/>
      <sheetName val="8_PILE__(돌출)1"/>
      <sheetName val="3BL공동구_수량1"/>
      <sheetName val="32_銅기기초1"/>
      <sheetName val="화재_탐지_설비1"/>
      <sheetName val="조도계산서_(도서)1"/>
      <sheetName val="Site_Expenses1"/>
      <sheetName val="7_1유효폭1"/>
      <sheetName val="TYPE-B_평균H1"/>
      <sheetName val="장비당단가_(1)1"/>
      <sheetName val="품질_및_특성_보정계수1"/>
      <sheetName val="31_고1"/>
      <sheetName val="C_&amp;_G_RHS1"/>
      <sheetName val="Customer_Databas1"/>
      <sheetName val="Explanation_for_Page_171"/>
      <sheetName val="단면_(2)1"/>
      <sheetName val="토_적_표1"/>
      <sheetName val="공종별_집계1"/>
      <sheetName val="일위대가_(목록)1"/>
      <sheetName val="귀래_설계_공내역서1"/>
      <sheetName val="unit_41"/>
      <sheetName val="2_예산냴역검토서1"/>
      <sheetName val="토공(우물통,기타)_1"/>
      <sheetName val="1_수인터널1"/>
      <sheetName val="플랜트_설치1"/>
      <sheetName val="BOQ-Summary_Form_A21"/>
      <sheetName val="06-BATCH_1"/>
      <sheetName val="P_M_별1"/>
      <sheetName val="IMP_(REACTOR)1"/>
      <sheetName val="방음벽_기초_일반수량1"/>
      <sheetName val="설산1_나1"/>
      <sheetName val="8_자재단가1"/>
      <sheetName val="5__COST_SCHEDULE_PER_EXPENSE1"/>
      <sheetName val="약품공급2"/>
      <sheetName val="철거산출근거"/>
      <sheetName val="노단"/>
      <sheetName val="36단가"/>
      <sheetName val="운반비집계"/>
      <sheetName val="DS-최尜"/>
      <sheetName val="근고 블록 유형별 수량"/>
      <sheetName val="수목데이타 "/>
      <sheetName val="Assumptions"/>
      <sheetName val="위치조서"/>
      <sheetName val="별ꠀ"/>
      <sheetName val="명芘'"/>
      <sheetName val="우배수"/>
      <sheetName val="개략"/>
      <sheetName val="o현장경비"/>
      <sheetName val="적용단위길이"/>
      <sheetName val="4_실행예산단가산출서(단壅Ꮕ"/>
      <sheetName val="중연"/>
      <sheetName val="MACS-COIL(CW)"/>
      <sheetName val="구왤집炬⭯"/>
      <sheetName val="전_x0005_"/>
      <sheetName val="집"/>
      <sheetName val="포장직선구간"/>
      <sheetName val="L형옹丵"/>
      <sheetName val="PRE"/>
      <sheetName val="L형옹呸"/>
      <sheetName val="유림골조"/>
      <sheetName val="각종양식"/>
      <sheetName val="3CHBDC"/>
      <sheetName val="2001년 MCC 집계"/>
      <sheetName val="[DS-LOAD.XLS][DS-LOAD.XLS]/_x0000_"/>
      <sheetName val="하도급업체"/>
      <sheetName val="방음벽 기초 일반纘$"/>
      <sheetName val="설계명세서렀቟԰_x0000_"/>
      <sheetName val="E01-02(EV-1-LBS)"/>
      <sheetName val="집계"/>
      <sheetName val="직簀"/>
      <sheetName val="직谀"/>
      <sheetName val="직Ⰰ"/>
      <sheetName val="직_xdc00_"/>
      <sheetName val="Boq"/>
      <sheetName val="입喸)"/>
      <sheetName val="p"/>
      <sheetName val="DS-장비"/>
      <sheetName val="NW-장비"/>
      <sheetName val="Indirect Cos_x0005_"/>
      <sheetName val="전신환︀ᇕ԰"/>
      <sheetName val="Ⅴ-2.공ﻇᇕ԰_x0000_"/>
      <sheetName val="첨부파일"/>
      <sheetName val="70%"/>
      <sheetName val="공정 (총괄) (2)"/>
      <sheetName val="안缀ᨎ԰"/>
      <sheetName val="안/_x0000_"/>
      <sheetName val="안ࠋ቎蠀"/>
      <sheetName val="안/_x0000_뀀"/>
      <sheetName val="철거ᨀꍙ"/>
      <sheetName val="[DS-LOAD.XLS]공정현황보고(3_27呐/䟣⿏_x0005_"/>
      <sheetName val="자재԰_x0000_缀"/>
      <sheetName val="을橂"/>
      <sheetName val="을齘"/>
      <sheetName val="1.수인터䋇"/>
      <sheetName val="BOQ-Summary_F袹㛿㤂彩ᰀ樼"/>
      <sheetName val="P.M_x0005__x0000_"/>
      <sheetName val="부_x0000__x0000_Ԁ"/>
      <sheetName val="IMP (REAC罈_x001e_羌_x001e_"/>
      <sheetName val="요⋞"/>
      <sheetName val="일반부표"/>
      <sheetName val="1단계"/>
      <sheetName val="방음벽 기초䈀ｪԯ_x0000_缀"/>
      <sheetName val="전선(IEC)"/>
      <sheetName val="1차분내역-2"/>
      <sheetName val="오산餀ኘ"/>
      <sheetName val="조橂"/>
      <sheetName val="오산䈀"/>
      <sheetName val="P&amp;L01-02GR"/>
      <sheetName val="오산/"/>
      <sheetName val="118.세금과공䀀"/>
      <sheetName val="입丵〒"/>
      <sheetName val="입墐 "/>
      <sheetName val="입啐'"/>
      <sheetName val="입ꮸ⾚"/>
      <sheetName val="입呠0"/>
      <sheetName val="입牘!"/>
      <sheetName val="입ꮸ「"/>
      <sheetName val="입盀_x001d_"/>
      <sheetName val="입疰_x001e_"/>
      <sheetName val="유통망계획"/>
      <sheetName val="오산픀"/>
      <sheetName val="오산ን"/>
      <sheetName val="오산"/>
      <sheetName val="오산Ⰰ"/>
      <sheetName val="일위대가(계측기설쀀᝹"/>
      <sheetName val="입哨_x0013_"/>
      <sheetName val="오산ፔ"/>
      <sheetName val="건축원가계산呠"/>
      <sheetName val="입呠&amp;"/>
      <sheetName val="오산げ"/>
      <sheetName val="입׃⽾"/>
      <sheetName val="변수"/>
      <sheetName val="3.자재비(총괄)"/>
      <sheetName val="형상"/>
      <sheetName val="PUMP"/>
      <sheetName val="적용기준"/>
      <sheetName val="유도헾"/>
      <sheetName val="관거공렀靟"/>
      <sheetName val="Id"/>
      <sheetName val="Intro2"/>
      <sheetName val="2004SS"/>
      <sheetName val="2004CJ"/>
      <sheetName val="내역서01"/>
      <sheetName val="공구원가계산"/>
      <sheetName val="토 _x0000__x0000__x0005_"/>
      <sheetName val="VXXXXXXX"/>
      <sheetName val="풍하중1"/>
      <sheetName val="주요업체"/>
      <sheetName val="AC-01-원본"/>
      <sheetName val="명鉈0"/>
      <sheetName val="조명율데이타"/>
      <sheetName val="D-ELECT"/>
      <sheetName val="설계׃"/>
      <sheetName val="설계_x0005_"/>
      <sheetName val="동해title"/>
      <sheetName val="[DS-LOAD.XLS][DS-LOAD.XLS]입啨/"/>
      <sheetName val="J直丵〒"/>
      <sheetName val="입찰참가㖬቎԰_x0000_缀_x0000_"/>
      <sheetName val="입찰참가㗇቎԰_x0000_缀_x0000_"/>
      <sheetName val="J直_x0005__x0000_"/>
      <sheetName val="입찰참가ׇ_x0000_缀_x0000__x0000__x0000_"/>
      <sheetName val="96냇ᕓ"/>
      <sheetName val="별ԯ"/>
      <sheetName val="별䋌"/>
      <sheetName val="변경비교-을"/>
      <sheetName val="일위대가표(유단가)"/>
      <sheetName val="계화膸)"/>
      <sheetName val="형강류 단가 CODE"/>
      <sheetName val="criteria"/>
      <sheetName val="NEGO"/>
      <sheetName val="안䈀ᅪ԰"/>
      <sheetName val="GI_x0000__x0000_"/>
      <sheetName val="GI0_x0000_"/>
      <sheetName val="내︀ᇕ԰"/>
      <sheetName val="◀-▶"/>
      <sheetName val="제잡비"/>
      <sheetName val="렀"/>
      <sheetName val="㔀"/>
      <sheetName val="일위대가표(DEEP)"/>
      <sheetName val="A-General"/>
      <sheetName val="설계산출ᰀ፜"/>
      <sheetName val="참조일람"/>
      <sheetName val="8.릐̖Ā"/>
      <sheetName val="8. 내진해석"/>
      <sheetName val="물량산출근헾"/>
      <sheetName val="입찰헾"/>
      <sheetName val="물량산출근窨"/>
      <sheetName val="입찰窨"/>
      <sheetName val="GIS._x0005__x0000__x0000_"/>
      <sheetName val="실행내ﻔᇕ"/>
      <sheetName val="업무연락"/>
      <sheetName val="CFLOW"/>
      <sheetName val="관거午_x0013_ὐ"/>
      <sheetName val="관거午_x0013_㐨"/>
      <sheetName val="관거午_x0013_떰"/>
      <sheetName val="보0_x0000_蠀"/>
      <sheetName val="보0_x0000_堀"/>
      <sheetName val="보0_x0000_倀"/>
      <sheetName val="보0_x0000_"/>
      <sheetName val="보0_x0000_⠀"/>
      <sheetName val="항목蠀㑗䈀ᝪ"/>
      <sheetName val="관거_x0000__x0000_篬"/>
      <sheetName val="관거薘$藜"/>
      <sheetName val="관거헾⾅_x0005_"/>
      <sheetName val="상수보호"/>
      <sheetName val="12.3P"/>
      <sheetName val="Modeø"/>
      <sheetName val="Modeè"/>
      <sheetName val="철근량"/>
      <sheetName val="단"/>
      <sheetName val="품질 및 특성 보_xdcf0_®"/>
      <sheetName val="가설공사"/>
      <sheetName val="단가결정"/>
      <sheetName val="내역아"/>
      <sheetName val="울타리"/>
      <sheetName val="변_x0005__x0000__x0000_"/>
      <sheetName val="우수"/>
      <sheetName val="지사인원"/>
      <sheetName val="공사원가헾】_x0005_"/>
      <sheetName val="개산공사비"/>
      <sheetName val="별표총괄표"/>
      <sheetName val="현장관리비집尜_x0013_"/>
      <sheetName val="부대Ç_x0000_退="/>
      <sheetName val="표지 (_x0005__x0000_"/>
      <sheetName val="표지 (嫐0"/>
      <sheetName val="표지 (垼+"/>
      <sheetName val="표지 (寠-"/>
      <sheetName val="표지 (妼_x001b_"/>
      <sheetName val="표지 (嚀#"/>
      <sheetName val="구왤집계謀"/>
      <sheetName val="일위대가표 (2)"/>
      <sheetName val="þ"/>
      <sheetName val="구왤睮め_x0005_"/>
      <sheetName val="구왤丵〒_x0005_"/>
      <sheetName val="상촌2교-일반수량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B61">
            <v>2.5</v>
          </cell>
          <cell r="C61" t="str">
            <v>KA</v>
          </cell>
          <cell r="D61">
            <v>4.1717686147384132</v>
          </cell>
          <cell r="E61">
            <v>5.5</v>
          </cell>
        </row>
        <row r="62">
          <cell r="B62">
            <v>5</v>
          </cell>
          <cell r="C62" t="str">
            <v>KA</v>
          </cell>
          <cell r="D62">
            <v>8.3435372294768264</v>
          </cell>
          <cell r="E62">
            <v>14</v>
          </cell>
        </row>
        <row r="63">
          <cell r="B63">
            <v>8</v>
          </cell>
          <cell r="C63" t="str">
            <v>KA</v>
          </cell>
          <cell r="D63">
            <v>13.349659567162922</v>
          </cell>
          <cell r="E63">
            <v>14</v>
          </cell>
        </row>
        <row r="64">
          <cell r="B64">
            <v>12.5</v>
          </cell>
          <cell r="C64" t="str">
            <v>KA</v>
          </cell>
          <cell r="D64">
            <v>20.858843073692068</v>
          </cell>
          <cell r="E64">
            <v>22</v>
          </cell>
        </row>
        <row r="65">
          <cell r="B65">
            <v>16</v>
          </cell>
          <cell r="C65" t="str">
            <v>KA</v>
          </cell>
          <cell r="D65">
            <v>26.699319134325844</v>
          </cell>
          <cell r="E65">
            <v>38</v>
          </cell>
        </row>
        <row r="66">
          <cell r="B66">
            <v>20</v>
          </cell>
          <cell r="C66" t="str">
            <v>KA</v>
          </cell>
          <cell r="D66">
            <v>33.374148917907306</v>
          </cell>
          <cell r="E66">
            <v>38</v>
          </cell>
        </row>
        <row r="67">
          <cell r="B67">
            <v>25</v>
          </cell>
          <cell r="C67" t="str">
            <v>KA</v>
          </cell>
          <cell r="D67">
            <v>41.717686147384136</v>
          </cell>
          <cell r="E67">
            <v>60</v>
          </cell>
        </row>
        <row r="68">
          <cell r="B68">
            <v>40</v>
          </cell>
          <cell r="C68" t="str">
            <v>KA</v>
          </cell>
          <cell r="D68">
            <v>66.748297835814611</v>
          </cell>
          <cell r="E68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/>
      <sheetData sheetId="2269"/>
      <sheetData sheetId="2270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RPTA05_목록"/>
      <sheetName val="L_RPTB02_내역"/>
      <sheetName val="L_RPTB10_품셈"/>
      <sheetName val="L_RPTB10_부표"/>
      <sheetName val="P_RPTA01_노임"/>
      <sheetName val="P_RPTA02_자재"/>
      <sheetName val="P_RPTA04_경비"/>
      <sheetName val="P_RPTB06_별총"/>
      <sheetName val="P_RPTB07_별표"/>
      <sheetName val="P_RPTE01_기초"/>
      <sheetName val="P_RPTE02_중목"/>
      <sheetName val="P_RPTE03_중기"/>
      <sheetName val="P_RPTE05_중단"/>
    </sheetNames>
    <sheetDataSet>
      <sheetData sheetId="0">
        <row r="2">
          <cell r="A2" t="str">
            <v>F_DES</v>
          </cell>
          <cell r="B2" t="str">
            <v>F_SIZE</v>
          </cell>
          <cell r="C2" t="str">
            <v>F_QQTY</v>
          </cell>
          <cell r="D2" t="str">
            <v>F_QUNIT</v>
          </cell>
          <cell r="E2" t="str">
            <v>F_MA</v>
          </cell>
          <cell r="F2" t="str">
            <v>F_LA</v>
          </cell>
          <cell r="G2" t="str">
            <v>F_EQ</v>
          </cell>
          <cell r="H2" t="str">
            <v>F_TOT</v>
          </cell>
          <cell r="I2" t="str">
            <v>F_BIGO</v>
          </cell>
          <cell r="J2" t="str">
            <v>F_CODE</v>
          </cell>
          <cell r="K2" t="str">
            <v>F_TF</v>
          </cell>
          <cell r="L2" t="str">
            <v>F_TYPE</v>
          </cell>
          <cell r="M2" t="str">
            <v>F_PAGE</v>
          </cell>
          <cell r="N2" t="str">
            <v>F_INIT</v>
          </cell>
        </row>
        <row r="3">
          <cell r="A3" t="str">
            <v>#.1        DSM 굴착(환승통로)</v>
          </cell>
          <cell r="C3">
            <v>1</v>
          </cell>
          <cell r="D3" t="str">
            <v>M3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HM001-1</v>
          </cell>
          <cell r="J3" t="str">
            <v>HM001-1</v>
          </cell>
          <cell r="K3" t="str">
            <v>F</v>
          </cell>
          <cell r="L3" t="str">
            <v>M</v>
          </cell>
          <cell r="M3">
            <v>1</v>
          </cell>
        </row>
        <row r="4">
          <cell r="A4" t="str">
            <v>#.2        DSM 굴착(E/C 승강장)</v>
          </cell>
          <cell r="C4">
            <v>1</v>
          </cell>
          <cell r="D4" t="str">
            <v>M3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HM001-2</v>
          </cell>
          <cell r="J4" t="str">
            <v>HM001-2</v>
          </cell>
          <cell r="K4" t="str">
            <v>F</v>
          </cell>
          <cell r="L4" t="str">
            <v>M</v>
          </cell>
          <cell r="M4">
            <v>1</v>
          </cell>
        </row>
        <row r="5">
          <cell r="A5" t="str">
            <v>#.3        DSM 굴착(E/C 출입구)</v>
          </cell>
          <cell r="C5">
            <v>1</v>
          </cell>
          <cell r="D5" t="str">
            <v>M3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HM001-3</v>
          </cell>
          <cell r="J5" t="str">
            <v>HM001-3</v>
          </cell>
          <cell r="K5" t="str">
            <v>F</v>
          </cell>
          <cell r="L5" t="str">
            <v>M</v>
          </cell>
          <cell r="M5">
            <v>1</v>
          </cell>
        </row>
        <row r="6">
          <cell r="A6" t="str">
            <v>#.4        DSM 굴착(계단 출입구)</v>
          </cell>
          <cell r="C6">
            <v>1</v>
          </cell>
          <cell r="D6" t="str">
            <v>M3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 t="str">
            <v>HM001-4</v>
          </cell>
          <cell r="J6" t="str">
            <v>HM001-4</v>
          </cell>
          <cell r="K6" t="str">
            <v>F</v>
          </cell>
          <cell r="L6" t="str">
            <v>M</v>
          </cell>
          <cell r="M6">
            <v>1</v>
          </cell>
        </row>
        <row r="7">
          <cell r="A7" t="str">
            <v>#.5        DSM 굴착토 갱내소운반(환승통·</v>
          </cell>
          <cell r="B7" t="str">
            <v>토사</v>
          </cell>
          <cell r="C7">
            <v>1</v>
          </cell>
          <cell r="D7" t="str">
            <v>M3</v>
          </cell>
          <cell r="E7">
            <v>0</v>
          </cell>
          <cell r="F7">
            <v>13387</v>
          </cell>
          <cell r="G7">
            <v>55</v>
          </cell>
          <cell r="H7">
            <v>13442</v>
          </cell>
          <cell r="I7" t="str">
            <v>HM002-1</v>
          </cell>
          <cell r="J7" t="str">
            <v>HM002-1</v>
          </cell>
          <cell r="K7" t="str">
            <v>F</v>
          </cell>
          <cell r="L7" t="str">
            <v>M</v>
          </cell>
          <cell r="M7">
            <v>1</v>
          </cell>
        </row>
        <row r="8">
          <cell r="A8" t="str">
            <v>#.6        DSM 굴착토 갱내소운반(1번 출À</v>
          </cell>
          <cell r="B8" t="str">
            <v>토사</v>
          </cell>
          <cell r="C8">
            <v>1</v>
          </cell>
          <cell r="D8" t="str">
            <v>M3</v>
          </cell>
          <cell r="E8">
            <v>0</v>
          </cell>
          <cell r="F8">
            <v>12725</v>
          </cell>
          <cell r="G8">
            <v>55</v>
          </cell>
          <cell r="H8">
            <v>12780</v>
          </cell>
          <cell r="I8" t="str">
            <v>HM002-2</v>
          </cell>
          <cell r="J8" t="str">
            <v>HM002-2</v>
          </cell>
          <cell r="K8" t="str">
            <v>F</v>
          </cell>
          <cell r="L8" t="str">
            <v>M</v>
          </cell>
          <cell r="M8">
            <v>1</v>
          </cell>
        </row>
        <row r="9">
          <cell r="A9" t="str">
            <v>#.7        DSM 굴착토 갱내소운반(2번 출À</v>
          </cell>
          <cell r="B9" t="str">
            <v>토사</v>
          </cell>
          <cell r="C9">
            <v>1</v>
          </cell>
          <cell r="D9" t="str">
            <v>M3</v>
          </cell>
          <cell r="E9">
            <v>0</v>
          </cell>
          <cell r="F9">
            <v>13553</v>
          </cell>
          <cell r="G9">
            <v>55</v>
          </cell>
          <cell r="H9">
            <v>13608</v>
          </cell>
          <cell r="I9" t="str">
            <v>HM002-3</v>
          </cell>
          <cell r="J9" t="str">
            <v>HM002-3</v>
          </cell>
          <cell r="K9" t="str">
            <v>F</v>
          </cell>
          <cell r="L9" t="str">
            <v>M</v>
          </cell>
          <cell r="M9">
            <v>1</v>
          </cell>
        </row>
        <row r="10">
          <cell r="A10" t="str">
            <v>#.8        DSM 굴착토 갱내소운반(3번 출À</v>
          </cell>
          <cell r="B10" t="str">
            <v>토사</v>
          </cell>
          <cell r="C10">
            <v>1</v>
          </cell>
          <cell r="D10" t="str">
            <v>M3</v>
          </cell>
          <cell r="E10">
            <v>0</v>
          </cell>
          <cell r="F10">
            <v>14876</v>
          </cell>
          <cell r="G10">
            <v>55</v>
          </cell>
          <cell r="H10">
            <v>14931</v>
          </cell>
          <cell r="I10" t="str">
            <v>HM002-4</v>
          </cell>
          <cell r="J10" t="str">
            <v>HM002-4</v>
          </cell>
          <cell r="K10" t="str">
            <v>F</v>
          </cell>
          <cell r="L10" t="str">
            <v>M</v>
          </cell>
          <cell r="M10">
            <v>1</v>
          </cell>
        </row>
        <row r="11">
          <cell r="A11" t="str">
            <v>#.9        DSM 굴착토 갱내소운반(4번 출À</v>
          </cell>
          <cell r="B11" t="str">
            <v>토사</v>
          </cell>
          <cell r="C11">
            <v>1</v>
          </cell>
          <cell r="D11" t="str">
            <v>M3</v>
          </cell>
          <cell r="E11">
            <v>0</v>
          </cell>
          <cell r="F11">
            <v>16283</v>
          </cell>
          <cell r="G11">
            <v>55</v>
          </cell>
          <cell r="H11">
            <v>16338</v>
          </cell>
          <cell r="I11" t="str">
            <v>HM002-5</v>
          </cell>
          <cell r="J11" t="str">
            <v>HM002-5</v>
          </cell>
          <cell r="K11" t="str">
            <v>F</v>
          </cell>
          <cell r="L11" t="str">
            <v>M</v>
          </cell>
          <cell r="M11">
            <v>1</v>
          </cell>
        </row>
        <row r="12">
          <cell r="A12" t="str">
            <v>#.10       DSM 굴착토 운반</v>
          </cell>
          <cell r="B12" t="str">
            <v>토사</v>
          </cell>
          <cell r="C12">
            <v>1</v>
          </cell>
          <cell r="D12" t="str">
            <v>M3</v>
          </cell>
          <cell r="E12">
            <v>11498</v>
          </cell>
          <cell r="F12">
            <v>8750</v>
          </cell>
          <cell r="G12">
            <v>7582</v>
          </cell>
          <cell r="H12">
            <v>27830</v>
          </cell>
          <cell r="I12" t="str">
            <v>HM003</v>
          </cell>
          <cell r="J12" t="str">
            <v>HM003</v>
          </cell>
          <cell r="K12" t="str">
            <v>F</v>
          </cell>
          <cell r="L12" t="str">
            <v>M</v>
          </cell>
          <cell r="M12">
            <v>1</v>
          </cell>
        </row>
        <row r="13">
          <cell r="A13" t="str">
            <v>#.11       사토장정지</v>
          </cell>
          <cell r="B13" t="str">
            <v>토사</v>
          </cell>
          <cell r="C13">
            <v>1</v>
          </cell>
          <cell r="D13" t="str">
            <v>M3</v>
          </cell>
          <cell r="E13">
            <v>44</v>
          </cell>
          <cell r="F13">
            <v>25</v>
          </cell>
          <cell r="G13">
            <v>40</v>
          </cell>
          <cell r="H13">
            <v>109</v>
          </cell>
          <cell r="I13" t="str">
            <v>HM004-1</v>
          </cell>
          <cell r="J13" t="str">
            <v>HM004-1</v>
          </cell>
          <cell r="K13" t="str">
            <v>F</v>
          </cell>
          <cell r="L13" t="str">
            <v>M</v>
          </cell>
          <cell r="M13">
            <v>1</v>
          </cell>
        </row>
        <row r="14">
          <cell r="A14" t="str">
            <v>#.12       보강가시설 설치,해체</v>
          </cell>
          <cell r="B14" t="str">
            <v>갱내</v>
          </cell>
          <cell r="C14">
            <v>1</v>
          </cell>
          <cell r="D14" t="str">
            <v>TON</v>
          </cell>
          <cell r="E14">
            <v>43062</v>
          </cell>
          <cell r="F14">
            <v>861236</v>
          </cell>
          <cell r="G14">
            <v>0</v>
          </cell>
          <cell r="H14">
            <v>904298</v>
          </cell>
          <cell r="I14" t="str">
            <v>HM018</v>
          </cell>
          <cell r="J14" t="str">
            <v>HM018</v>
          </cell>
          <cell r="K14" t="str">
            <v>F</v>
          </cell>
          <cell r="L14" t="str">
            <v>M</v>
          </cell>
          <cell r="M14">
            <v>1</v>
          </cell>
        </row>
        <row r="15">
          <cell r="A15" t="str">
            <v>#.13       보강가시설제작(E/C 승강장,2번</v>
          </cell>
          <cell r="C15">
            <v>1</v>
          </cell>
          <cell r="D15" t="str">
            <v>TON</v>
          </cell>
          <cell r="E15">
            <v>85959</v>
          </cell>
          <cell r="F15">
            <v>408106</v>
          </cell>
          <cell r="G15">
            <v>11954</v>
          </cell>
          <cell r="H15">
            <v>506019</v>
          </cell>
          <cell r="I15" t="str">
            <v>HM019-22</v>
          </cell>
          <cell r="J15" t="str">
            <v>HM019-22</v>
          </cell>
          <cell r="K15" t="str">
            <v>F</v>
          </cell>
          <cell r="L15" t="str">
            <v>M</v>
          </cell>
          <cell r="M15">
            <v>1</v>
          </cell>
        </row>
        <row r="16">
          <cell r="A16" t="str">
            <v>#.14       보강가시설제작(E/C 승강장,3번</v>
          </cell>
          <cell r="C16">
            <v>1</v>
          </cell>
          <cell r="D16" t="str">
            <v>TON</v>
          </cell>
          <cell r="E16">
            <v>85959</v>
          </cell>
          <cell r="F16">
            <v>408106</v>
          </cell>
          <cell r="G16">
            <v>11954</v>
          </cell>
          <cell r="H16">
            <v>506019</v>
          </cell>
          <cell r="I16" t="str">
            <v>HM019-23</v>
          </cell>
          <cell r="J16" t="str">
            <v>HM019-23</v>
          </cell>
          <cell r="K16" t="str">
            <v>F</v>
          </cell>
          <cell r="L16" t="str">
            <v>M</v>
          </cell>
          <cell r="M16">
            <v>1</v>
          </cell>
        </row>
        <row r="17">
          <cell r="A17" t="str">
            <v>#.15       보강가시설제작(E/C 승강장,4번</v>
          </cell>
          <cell r="C17">
            <v>1</v>
          </cell>
          <cell r="D17" t="str">
            <v>TON</v>
          </cell>
          <cell r="E17">
            <v>85959</v>
          </cell>
          <cell r="F17">
            <v>408106</v>
          </cell>
          <cell r="G17">
            <v>11954</v>
          </cell>
          <cell r="H17">
            <v>506019</v>
          </cell>
          <cell r="I17" t="str">
            <v>HM019-24</v>
          </cell>
          <cell r="J17" t="str">
            <v>HM019-24</v>
          </cell>
          <cell r="K17" t="str">
            <v>F</v>
          </cell>
          <cell r="L17" t="str">
            <v>M</v>
          </cell>
          <cell r="M17">
            <v>1</v>
          </cell>
        </row>
        <row r="18">
          <cell r="A18" t="str">
            <v>#.16       보강가시설제작(계단 출입구,1¹</v>
          </cell>
          <cell r="C18">
            <v>1</v>
          </cell>
          <cell r="D18" t="str">
            <v>TON</v>
          </cell>
          <cell r="E18">
            <v>94843</v>
          </cell>
          <cell r="F18">
            <v>407132</v>
          </cell>
          <cell r="G18">
            <v>11956</v>
          </cell>
          <cell r="H18">
            <v>513931</v>
          </cell>
          <cell r="I18" t="str">
            <v>HM019-41</v>
          </cell>
          <cell r="J18" t="str">
            <v>HM019-41</v>
          </cell>
          <cell r="K18" t="str">
            <v>F</v>
          </cell>
          <cell r="L18" t="str">
            <v>M</v>
          </cell>
          <cell r="M18">
            <v>1</v>
          </cell>
        </row>
        <row r="19">
          <cell r="A19" t="str">
            <v>#.17       보강가시설제작(계단 출입구,2¹</v>
          </cell>
          <cell r="C19">
            <v>1</v>
          </cell>
          <cell r="D19" t="str">
            <v>TON</v>
          </cell>
          <cell r="E19">
            <v>94843</v>
          </cell>
          <cell r="F19">
            <v>408106</v>
          </cell>
          <cell r="G19">
            <v>11954</v>
          </cell>
          <cell r="H19">
            <v>514903</v>
          </cell>
          <cell r="I19" t="str">
            <v>HM019-42</v>
          </cell>
          <cell r="J19" t="str">
            <v>HM019-42</v>
          </cell>
          <cell r="K19" t="str">
            <v>F</v>
          </cell>
          <cell r="L19" t="str">
            <v>M</v>
          </cell>
          <cell r="M19">
            <v>1</v>
          </cell>
        </row>
        <row r="20">
          <cell r="A20" t="str">
            <v>#.18       보강가시설제작(계단 출입구,3¹</v>
          </cell>
          <cell r="C20">
            <v>1</v>
          </cell>
          <cell r="D20" t="str">
            <v>TON</v>
          </cell>
          <cell r="E20">
            <v>94843</v>
          </cell>
          <cell r="F20">
            <v>408106</v>
          </cell>
          <cell r="G20">
            <v>11954</v>
          </cell>
          <cell r="H20">
            <v>514903</v>
          </cell>
          <cell r="I20" t="str">
            <v>HM019-43</v>
          </cell>
          <cell r="J20" t="str">
            <v>HM019-43</v>
          </cell>
          <cell r="K20" t="str">
            <v>F</v>
          </cell>
          <cell r="L20" t="str">
            <v>M</v>
          </cell>
          <cell r="M20">
            <v>1</v>
          </cell>
        </row>
        <row r="21">
          <cell r="A21" t="str">
            <v>#.19       보강가시설제작(계단 출입구,4¹</v>
          </cell>
          <cell r="C21">
            <v>1</v>
          </cell>
          <cell r="D21" t="str">
            <v>TON</v>
          </cell>
          <cell r="E21">
            <v>94843</v>
          </cell>
          <cell r="F21">
            <v>408106</v>
          </cell>
          <cell r="G21">
            <v>11954</v>
          </cell>
          <cell r="H21">
            <v>514903</v>
          </cell>
          <cell r="I21" t="str">
            <v>HM019-44</v>
          </cell>
          <cell r="J21" t="str">
            <v>HM019-44</v>
          </cell>
          <cell r="K21" t="str">
            <v>F</v>
          </cell>
          <cell r="L21" t="str">
            <v>M</v>
          </cell>
          <cell r="M21">
            <v>1</v>
          </cell>
        </row>
        <row r="22">
          <cell r="A22" t="str">
            <v>#.20       발진기지제작(환승통로)</v>
          </cell>
          <cell r="C22">
            <v>1</v>
          </cell>
          <cell r="D22" t="str">
            <v>TON</v>
          </cell>
          <cell r="E22">
            <v>94388</v>
          </cell>
          <cell r="F22">
            <v>406421</v>
          </cell>
          <cell r="G22">
            <v>11954</v>
          </cell>
          <cell r="H22">
            <v>512763</v>
          </cell>
          <cell r="I22" t="str">
            <v>HM020-1</v>
          </cell>
          <cell r="J22" t="str">
            <v>HM020-1</v>
          </cell>
          <cell r="K22" t="str">
            <v>F</v>
          </cell>
          <cell r="L22" t="str">
            <v>M</v>
          </cell>
          <cell r="M22">
            <v>1</v>
          </cell>
        </row>
        <row r="23">
          <cell r="A23" t="str">
            <v>#.21       발진기지제작(E/C 승강장,2번출</v>
          </cell>
          <cell r="C23">
            <v>1</v>
          </cell>
          <cell r="D23" t="str">
            <v>TON</v>
          </cell>
          <cell r="E23">
            <v>83859</v>
          </cell>
          <cell r="F23">
            <v>408105</v>
          </cell>
          <cell r="G23">
            <v>11954</v>
          </cell>
          <cell r="H23">
            <v>503918</v>
          </cell>
          <cell r="I23" t="str">
            <v>HM020-22</v>
          </cell>
          <cell r="J23" t="str">
            <v>HM020-22</v>
          </cell>
          <cell r="K23" t="str">
            <v>F</v>
          </cell>
          <cell r="L23" t="str">
            <v>M</v>
          </cell>
          <cell r="M23">
            <v>1</v>
          </cell>
        </row>
        <row r="24">
          <cell r="A24" t="str">
            <v>#.22       발진기지제작(E/C 승강장,3번출</v>
          </cell>
          <cell r="C24">
            <v>1</v>
          </cell>
          <cell r="D24" t="str">
            <v>TON</v>
          </cell>
          <cell r="E24">
            <v>83859</v>
          </cell>
          <cell r="F24">
            <v>409661</v>
          </cell>
          <cell r="G24">
            <v>11956</v>
          </cell>
          <cell r="H24">
            <v>505476</v>
          </cell>
          <cell r="I24" t="str">
            <v>HM020-23</v>
          </cell>
          <cell r="J24" t="str">
            <v>HM020-23</v>
          </cell>
          <cell r="K24" t="str">
            <v>F</v>
          </cell>
          <cell r="L24" t="str">
            <v>M</v>
          </cell>
          <cell r="M24">
            <v>1</v>
          </cell>
        </row>
        <row r="25">
          <cell r="A25" t="str">
            <v>#.23       발진기지제작(E/C 승강장,4번출</v>
          </cell>
          <cell r="C25">
            <v>1</v>
          </cell>
          <cell r="D25" t="str">
            <v>TON</v>
          </cell>
          <cell r="E25">
            <v>83859</v>
          </cell>
          <cell r="F25">
            <v>411317</v>
          </cell>
          <cell r="G25">
            <v>11954</v>
          </cell>
          <cell r="H25">
            <v>507130</v>
          </cell>
          <cell r="I25" t="str">
            <v>HM020-24</v>
          </cell>
          <cell r="J25" t="str">
            <v>HM020-24</v>
          </cell>
          <cell r="K25" t="str">
            <v>F</v>
          </cell>
          <cell r="L25" t="str">
            <v>M</v>
          </cell>
          <cell r="M25">
            <v>1</v>
          </cell>
        </row>
        <row r="26">
          <cell r="A26" t="str">
            <v>#.24       발진기지제작(E/C 출입구,2번출</v>
          </cell>
          <cell r="C26">
            <v>1</v>
          </cell>
          <cell r="D26" t="str">
            <v>TON</v>
          </cell>
          <cell r="E26">
            <v>234393</v>
          </cell>
          <cell r="F26">
            <v>408106</v>
          </cell>
          <cell r="G26">
            <v>11954</v>
          </cell>
          <cell r="H26">
            <v>654453</v>
          </cell>
          <cell r="I26" t="str">
            <v>HM020-32</v>
          </cell>
          <cell r="J26" t="str">
            <v>HM020-32</v>
          </cell>
          <cell r="K26" t="str">
            <v>F</v>
          </cell>
          <cell r="L26" t="str">
            <v>M</v>
          </cell>
          <cell r="M26">
            <v>2</v>
          </cell>
        </row>
        <row r="27">
          <cell r="A27" t="str">
            <v>#.25       발진기지제작(E/C 출입구,3번출</v>
          </cell>
          <cell r="C27">
            <v>1</v>
          </cell>
          <cell r="D27" t="str">
            <v>TON</v>
          </cell>
          <cell r="E27">
            <v>234393</v>
          </cell>
          <cell r="F27">
            <v>409662</v>
          </cell>
          <cell r="G27">
            <v>11956</v>
          </cell>
          <cell r="H27">
            <v>656011</v>
          </cell>
          <cell r="I27" t="str">
            <v>HM020-33</v>
          </cell>
          <cell r="J27" t="str">
            <v>HM020-33</v>
          </cell>
          <cell r="K27" t="str">
            <v>F</v>
          </cell>
          <cell r="L27" t="str">
            <v>M</v>
          </cell>
          <cell r="M27">
            <v>2</v>
          </cell>
        </row>
        <row r="28">
          <cell r="A28" t="str">
            <v>#.26       발진기지제작(E/C 출입구,4번출</v>
          </cell>
          <cell r="C28">
            <v>1</v>
          </cell>
          <cell r="D28" t="str">
            <v>TON</v>
          </cell>
          <cell r="E28">
            <v>234393</v>
          </cell>
          <cell r="F28">
            <v>411318</v>
          </cell>
          <cell r="G28">
            <v>11954</v>
          </cell>
          <cell r="H28">
            <v>657665</v>
          </cell>
          <cell r="I28" t="str">
            <v>HM020-34</v>
          </cell>
          <cell r="J28" t="str">
            <v>HM020-34</v>
          </cell>
          <cell r="K28" t="str">
            <v>F</v>
          </cell>
          <cell r="L28" t="str">
            <v>M</v>
          </cell>
          <cell r="M28">
            <v>2</v>
          </cell>
        </row>
        <row r="29">
          <cell r="A29" t="str">
            <v>#.27       발진기지제작(계단 출입구,1번Ã</v>
          </cell>
          <cell r="C29">
            <v>1</v>
          </cell>
          <cell r="D29" t="str">
            <v>TON</v>
          </cell>
          <cell r="E29">
            <v>82260</v>
          </cell>
          <cell r="F29">
            <v>407131</v>
          </cell>
          <cell r="G29">
            <v>11956</v>
          </cell>
          <cell r="H29">
            <v>501347</v>
          </cell>
          <cell r="I29" t="str">
            <v>HM020-41</v>
          </cell>
          <cell r="J29" t="str">
            <v>HM020-41</v>
          </cell>
          <cell r="K29" t="str">
            <v>F</v>
          </cell>
          <cell r="L29" t="str">
            <v>M</v>
          </cell>
          <cell r="M29">
            <v>2</v>
          </cell>
        </row>
        <row r="30">
          <cell r="A30" t="str">
            <v>#.28       발진기지제작(계단 출입구,2번Ã</v>
          </cell>
          <cell r="C30">
            <v>1</v>
          </cell>
          <cell r="D30" t="str">
            <v>TON</v>
          </cell>
          <cell r="E30">
            <v>82260</v>
          </cell>
          <cell r="F30">
            <v>408105</v>
          </cell>
          <cell r="G30">
            <v>11954</v>
          </cell>
          <cell r="H30">
            <v>502319</v>
          </cell>
          <cell r="I30" t="str">
            <v>HM020-42</v>
          </cell>
          <cell r="J30" t="str">
            <v>HM020-42</v>
          </cell>
          <cell r="K30" t="str">
            <v>F</v>
          </cell>
          <cell r="L30" t="str">
            <v>M</v>
          </cell>
          <cell r="M30">
            <v>2</v>
          </cell>
        </row>
        <row r="31">
          <cell r="A31" t="str">
            <v>#.29       발진기지제작(계단 출입구,3번Ã</v>
          </cell>
          <cell r="C31">
            <v>1</v>
          </cell>
          <cell r="D31" t="str">
            <v>TON</v>
          </cell>
          <cell r="E31">
            <v>82260</v>
          </cell>
          <cell r="F31">
            <v>409661</v>
          </cell>
          <cell r="G31">
            <v>11956</v>
          </cell>
          <cell r="H31">
            <v>503877</v>
          </cell>
          <cell r="I31" t="str">
            <v>HM020-43</v>
          </cell>
          <cell r="J31" t="str">
            <v>HM020-43</v>
          </cell>
          <cell r="K31" t="str">
            <v>F</v>
          </cell>
          <cell r="L31" t="str">
            <v>M</v>
          </cell>
          <cell r="M31">
            <v>2</v>
          </cell>
        </row>
        <row r="32">
          <cell r="A32" t="str">
            <v>#.30       발진기지제작(계단 출입구,4번Ã</v>
          </cell>
          <cell r="C32">
            <v>1</v>
          </cell>
          <cell r="D32" t="str">
            <v>TON</v>
          </cell>
          <cell r="E32">
            <v>82260</v>
          </cell>
          <cell r="F32">
            <v>411317</v>
          </cell>
          <cell r="G32">
            <v>11954</v>
          </cell>
          <cell r="H32">
            <v>505531</v>
          </cell>
          <cell r="I32" t="str">
            <v>HM020-45</v>
          </cell>
          <cell r="J32" t="str">
            <v>HM020-45</v>
          </cell>
          <cell r="K32" t="str">
            <v>F</v>
          </cell>
          <cell r="L32" t="str">
            <v>M</v>
          </cell>
          <cell r="M32">
            <v>2</v>
          </cell>
        </row>
        <row r="33">
          <cell r="A33" t="str">
            <v>#.31       발진기지 설치,해체</v>
          </cell>
          <cell r="B33" t="str">
            <v>갱외</v>
          </cell>
          <cell r="C33">
            <v>1</v>
          </cell>
          <cell r="D33" t="str">
            <v>TON</v>
          </cell>
          <cell r="E33">
            <v>34449</v>
          </cell>
          <cell r="F33">
            <v>688989</v>
          </cell>
          <cell r="G33">
            <v>0</v>
          </cell>
          <cell r="H33">
            <v>723438</v>
          </cell>
          <cell r="I33" t="str">
            <v>HM021-1</v>
          </cell>
          <cell r="J33" t="str">
            <v>HM021-1</v>
          </cell>
          <cell r="K33" t="str">
            <v>F</v>
          </cell>
          <cell r="L33" t="str">
            <v>M</v>
          </cell>
          <cell r="M33">
            <v>2</v>
          </cell>
        </row>
        <row r="34">
          <cell r="A34" t="str">
            <v>#.32       발진기지 설치,해체</v>
          </cell>
          <cell r="B34" t="str">
            <v>갱내</v>
          </cell>
          <cell r="C34">
            <v>1</v>
          </cell>
          <cell r="D34" t="str">
            <v>TON</v>
          </cell>
          <cell r="E34">
            <v>43062</v>
          </cell>
          <cell r="F34">
            <v>861236</v>
          </cell>
          <cell r="G34">
            <v>0</v>
          </cell>
          <cell r="H34">
            <v>904298</v>
          </cell>
          <cell r="I34" t="str">
            <v>HM021-2</v>
          </cell>
          <cell r="J34" t="str">
            <v>HM021-2</v>
          </cell>
          <cell r="K34" t="str">
            <v>F</v>
          </cell>
          <cell r="L34" t="str">
            <v>M</v>
          </cell>
          <cell r="M34">
            <v>2</v>
          </cell>
        </row>
        <row r="35">
          <cell r="A35" t="str">
            <v>#.33       DSM PANEL 설치,해체(환승통로)</v>
          </cell>
          <cell r="B35" t="str">
            <v>갱외</v>
          </cell>
          <cell r="C35">
            <v>1</v>
          </cell>
          <cell r="D35" t="str">
            <v>TON</v>
          </cell>
          <cell r="E35">
            <v>25043</v>
          </cell>
          <cell r="F35">
            <v>511201</v>
          </cell>
          <cell r="G35">
            <v>72</v>
          </cell>
          <cell r="H35">
            <v>536316</v>
          </cell>
          <cell r="I35" t="str">
            <v>HM022-1</v>
          </cell>
          <cell r="J35" t="str">
            <v>HM022-1</v>
          </cell>
          <cell r="K35" t="str">
            <v>F</v>
          </cell>
          <cell r="L35" t="str">
            <v>M</v>
          </cell>
          <cell r="M35">
            <v>2</v>
          </cell>
        </row>
        <row r="36">
          <cell r="A36" t="str">
            <v>#.34       DSM PANEL 설치(환승통로)</v>
          </cell>
          <cell r="B36" t="str">
            <v>갱외</v>
          </cell>
          <cell r="C36">
            <v>1</v>
          </cell>
          <cell r="D36" t="str">
            <v>TON</v>
          </cell>
          <cell r="E36">
            <v>13913</v>
          </cell>
          <cell r="F36">
            <v>283426</v>
          </cell>
          <cell r="G36">
            <v>36</v>
          </cell>
          <cell r="H36">
            <v>297375</v>
          </cell>
          <cell r="I36" t="str">
            <v>HM022-11</v>
          </cell>
          <cell r="J36" t="str">
            <v>HM022-11</v>
          </cell>
          <cell r="K36" t="str">
            <v>F</v>
          </cell>
          <cell r="L36" t="str">
            <v>M</v>
          </cell>
          <cell r="M36">
            <v>2</v>
          </cell>
        </row>
        <row r="37">
          <cell r="A37" t="str">
            <v>#.35       DSM PANEL 설치,해체(1번출입구</v>
          </cell>
          <cell r="B37" t="str">
            <v>갱내</v>
          </cell>
          <cell r="C37">
            <v>1</v>
          </cell>
          <cell r="D37" t="str">
            <v>TON</v>
          </cell>
          <cell r="E37">
            <v>31304</v>
          </cell>
          <cell r="F37">
            <v>637127</v>
          </cell>
          <cell r="G37">
            <v>74</v>
          </cell>
          <cell r="H37">
            <v>668505</v>
          </cell>
          <cell r="I37" t="str">
            <v>HM022-2</v>
          </cell>
          <cell r="J37" t="str">
            <v>HM022-2</v>
          </cell>
          <cell r="K37" t="str">
            <v>F</v>
          </cell>
          <cell r="L37" t="str">
            <v>M</v>
          </cell>
          <cell r="M37">
            <v>2</v>
          </cell>
        </row>
        <row r="38">
          <cell r="A38" t="str">
            <v>#.36       DSM PANEL 설치(1번출입구)</v>
          </cell>
          <cell r="B38" t="str">
            <v>갱내</v>
          </cell>
          <cell r="C38">
            <v>1</v>
          </cell>
          <cell r="D38" t="str">
            <v>TON</v>
          </cell>
          <cell r="E38">
            <v>17391</v>
          </cell>
          <cell r="F38">
            <v>353346</v>
          </cell>
          <cell r="G38">
            <v>37</v>
          </cell>
          <cell r="H38">
            <v>370774</v>
          </cell>
          <cell r="I38" t="str">
            <v>HM022-21</v>
          </cell>
          <cell r="J38" t="str">
            <v>HM022-21</v>
          </cell>
          <cell r="K38" t="str">
            <v>F</v>
          </cell>
          <cell r="L38" t="str">
            <v>M</v>
          </cell>
          <cell r="M38">
            <v>2</v>
          </cell>
        </row>
        <row r="39">
          <cell r="A39" t="str">
            <v>#.37       DSM PANEL 설치,해체(2번출입구</v>
          </cell>
          <cell r="B39" t="str">
            <v>갱내</v>
          </cell>
          <cell r="C39">
            <v>1</v>
          </cell>
          <cell r="D39" t="str">
            <v>TON</v>
          </cell>
          <cell r="E39">
            <v>31304</v>
          </cell>
          <cell r="F39">
            <v>638101</v>
          </cell>
          <cell r="G39">
            <v>72</v>
          </cell>
          <cell r="H39">
            <v>669477</v>
          </cell>
          <cell r="I39" t="str">
            <v>HM022-3</v>
          </cell>
          <cell r="J39" t="str">
            <v>HM022-3</v>
          </cell>
          <cell r="K39" t="str">
            <v>F</v>
          </cell>
          <cell r="L39" t="str">
            <v>M</v>
          </cell>
          <cell r="M39">
            <v>2</v>
          </cell>
        </row>
        <row r="40">
          <cell r="A40" t="str">
            <v>#.38       DSM PANEL 설치(2번출입구)</v>
          </cell>
          <cell r="B40" t="str">
            <v>갱내</v>
          </cell>
          <cell r="C40">
            <v>1</v>
          </cell>
          <cell r="D40" t="str">
            <v>TON</v>
          </cell>
          <cell r="E40">
            <v>17391</v>
          </cell>
          <cell r="F40">
            <v>353833</v>
          </cell>
          <cell r="G40">
            <v>36</v>
          </cell>
          <cell r="H40">
            <v>371260</v>
          </cell>
          <cell r="I40" t="str">
            <v>HM022-31</v>
          </cell>
          <cell r="J40" t="str">
            <v>HM022-31</v>
          </cell>
          <cell r="K40" t="str">
            <v>F</v>
          </cell>
          <cell r="L40" t="str">
            <v>M</v>
          </cell>
          <cell r="M40">
            <v>2</v>
          </cell>
        </row>
        <row r="41">
          <cell r="A41" t="str">
            <v>#.39       DSM PANEL 설치,해체(3번출입구</v>
          </cell>
          <cell r="B41" t="str">
            <v>갱내</v>
          </cell>
          <cell r="C41">
            <v>1</v>
          </cell>
          <cell r="D41" t="str">
            <v>TON</v>
          </cell>
          <cell r="E41">
            <v>31304</v>
          </cell>
          <cell r="F41">
            <v>639657</v>
          </cell>
          <cell r="G41">
            <v>74</v>
          </cell>
          <cell r="H41">
            <v>671035</v>
          </cell>
          <cell r="I41" t="str">
            <v>HM022-4</v>
          </cell>
          <cell r="J41" t="str">
            <v>HM022-4</v>
          </cell>
          <cell r="K41" t="str">
            <v>F</v>
          </cell>
          <cell r="L41" t="str">
            <v>M</v>
          </cell>
          <cell r="M41">
            <v>2</v>
          </cell>
        </row>
        <row r="42">
          <cell r="A42" t="str">
            <v>#.40       DSM PANEL 설치(3번출입구)</v>
          </cell>
          <cell r="B42" t="str">
            <v>갱내</v>
          </cell>
          <cell r="C42">
            <v>1</v>
          </cell>
          <cell r="D42" t="str">
            <v>TON</v>
          </cell>
          <cell r="E42">
            <v>17391</v>
          </cell>
          <cell r="F42">
            <v>354611</v>
          </cell>
          <cell r="G42">
            <v>37</v>
          </cell>
          <cell r="H42">
            <v>372039</v>
          </cell>
          <cell r="I42" t="str">
            <v>HM022-41</v>
          </cell>
          <cell r="J42" t="str">
            <v>HM022-41</v>
          </cell>
          <cell r="K42" t="str">
            <v>F</v>
          </cell>
          <cell r="L42" t="str">
            <v>M</v>
          </cell>
          <cell r="M42">
            <v>2</v>
          </cell>
        </row>
        <row r="43">
          <cell r="A43" t="str">
            <v>#.41       DSM PANEL 설치,해체(4번출입구</v>
          </cell>
          <cell r="B43" t="str">
            <v>갱내</v>
          </cell>
          <cell r="C43">
            <v>1</v>
          </cell>
          <cell r="D43" t="str">
            <v>TON</v>
          </cell>
          <cell r="E43">
            <v>31304</v>
          </cell>
          <cell r="F43">
            <v>641313</v>
          </cell>
          <cell r="G43">
            <v>72</v>
          </cell>
          <cell r="H43">
            <v>672689</v>
          </cell>
          <cell r="I43" t="str">
            <v>HM022-5</v>
          </cell>
          <cell r="J43" t="str">
            <v>HM022-5</v>
          </cell>
          <cell r="K43" t="str">
            <v>F</v>
          </cell>
          <cell r="L43" t="str">
            <v>M</v>
          </cell>
          <cell r="M43">
            <v>2</v>
          </cell>
        </row>
        <row r="44">
          <cell r="A44" t="str">
            <v>#.42       DSM PANEL 설치(4번출입구)</v>
          </cell>
          <cell r="B44" t="str">
            <v>갱내</v>
          </cell>
          <cell r="C44">
            <v>1</v>
          </cell>
          <cell r="D44" t="str">
            <v>TON</v>
          </cell>
          <cell r="E44">
            <v>17391</v>
          </cell>
          <cell r="F44">
            <v>355439</v>
          </cell>
          <cell r="G44">
            <v>36</v>
          </cell>
          <cell r="H44">
            <v>372866</v>
          </cell>
          <cell r="I44" t="str">
            <v>HM022-51</v>
          </cell>
          <cell r="J44" t="str">
            <v>HM022-51</v>
          </cell>
          <cell r="K44" t="str">
            <v>F</v>
          </cell>
          <cell r="L44" t="str">
            <v>M</v>
          </cell>
          <cell r="M44">
            <v>2</v>
          </cell>
        </row>
        <row r="45">
          <cell r="A45" t="str">
            <v>#.43       지보공 제작(환승통로)</v>
          </cell>
          <cell r="C45">
            <v>1</v>
          </cell>
          <cell r="D45" t="str">
            <v>TON</v>
          </cell>
          <cell r="E45">
            <v>65056</v>
          </cell>
          <cell r="F45">
            <v>402548</v>
          </cell>
          <cell r="G45">
            <v>11919</v>
          </cell>
          <cell r="H45">
            <v>479523</v>
          </cell>
          <cell r="I45" t="str">
            <v>HM025-1</v>
          </cell>
          <cell r="J45" t="str">
            <v>HM025-1</v>
          </cell>
          <cell r="K45" t="str">
            <v>F</v>
          </cell>
          <cell r="L45" t="str">
            <v>M</v>
          </cell>
          <cell r="M45">
            <v>2</v>
          </cell>
        </row>
        <row r="46">
          <cell r="A46" t="str">
            <v>#.44       지보공 제작(E/C 승강장,2번출À</v>
          </cell>
          <cell r="C46">
            <v>1</v>
          </cell>
          <cell r="D46" t="str">
            <v>TON</v>
          </cell>
          <cell r="E46">
            <v>67232</v>
          </cell>
          <cell r="F46">
            <v>402645</v>
          </cell>
          <cell r="G46">
            <v>11918</v>
          </cell>
          <cell r="H46">
            <v>481795</v>
          </cell>
          <cell r="I46" t="str">
            <v>HM025-22</v>
          </cell>
          <cell r="J46" t="str">
            <v>HM025-22</v>
          </cell>
          <cell r="K46" t="str">
            <v>F</v>
          </cell>
          <cell r="L46" t="str">
            <v>M</v>
          </cell>
          <cell r="M46">
            <v>2</v>
          </cell>
        </row>
        <row r="47">
          <cell r="A47" t="str">
            <v>#.45       지보공 제작(E/C 승강장,3번출À</v>
          </cell>
          <cell r="C47">
            <v>1</v>
          </cell>
          <cell r="D47" t="str">
            <v>TON</v>
          </cell>
          <cell r="E47">
            <v>67232</v>
          </cell>
          <cell r="F47">
            <v>403418</v>
          </cell>
          <cell r="G47">
            <v>11919</v>
          </cell>
          <cell r="H47">
            <v>482569</v>
          </cell>
          <cell r="I47" t="str">
            <v>HM025-23</v>
          </cell>
          <cell r="J47" t="str">
            <v>HM025-23</v>
          </cell>
          <cell r="K47" t="str">
            <v>F</v>
          </cell>
          <cell r="L47" t="str">
            <v>M</v>
          </cell>
          <cell r="M47">
            <v>2</v>
          </cell>
        </row>
        <row r="48">
          <cell r="A48" t="str">
            <v>#.46       지보공 제작(E/C 승강장,4번출À</v>
          </cell>
          <cell r="C48">
            <v>1</v>
          </cell>
          <cell r="D48" t="str">
            <v>TON</v>
          </cell>
          <cell r="E48">
            <v>67232</v>
          </cell>
          <cell r="F48">
            <v>404246</v>
          </cell>
          <cell r="G48">
            <v>11918</v>
          </cell>
          <cell r="H48">
            <v>483396</v>
          </cell>
          <cell r="I48" t="str">
            <v>HM025-24</v>
          </cell>
          <cell r="J48" t="str">
            <v>HM025-24</v>
          </cell>
          <cell r="K48" t="str">
            <v>F</v>
          </cell>
          <cell r="L48" t="str">
            <v>M</v>
          </cell>
          <cell r="M48">
            <v>2</v>
          </cell>
        </row>
        <row r="49">
          <cell r="A49" t="str">
            <v>#.47       지보공 제작(E/C 출입구,2번출À</v>
          </cell>
          <cell r="C49">
            <v>1</v>
          </cell>
          <cell r="D49" t="str">
            <v>TON</v>
          </cell>
          <cell r="E49">
            <v>75900</v>
          </cell>
          <cell r="F49">
            <v>402646</v>
          </cell>
          <cell r="G49">
            <v>11918</v>
          </cell>
          <cell r="H49">
            <v>490464</v>
          </cell>
          <cell r="I49" t="str">
            <v>HM025-32</v>
          </cell>
          <cell r="J49" t="str">
            <v>HM025-32</v>
          </cell>
          <cell r="K49" t="str">
            <v>F</v>
          </cell>
          <cell r="L49" t="str">
            <v>M</v>
          </cell>
          <cell r="M49">
            <v>3</v>
          </cell>
        </row>
        <row r="50">
          <cell r="A50" t="str">
            <v>#.48       지보공 제작(E/C 출입구,3번출À</v>
          </cell>
          <cell r="C50">
            <v>1</v>
          </cell>
          <cell r="D50" t="str">
            <v>TON</v>
          </cell>
          <cell r="E50">
            <v>75900</v>
          </cell>
          <cell r="F50">
            <v>403419</v>
          </cell>
          <cell r="G50">
            <v>11919</v>
          </cell>
          <cell r="H50">
            <v>491238</v>
          </cell>
          <cell r="I50" t="str">
            <v>HM025-33</v>
          </cell>
          <cell r="J50" t="str">
            <v>HM025-33</v>
          </cell>
          <cell r="K50" t="str">
            <v>F</v>
          </cell>
          <cell r="L50" t="str">
            <v>M</v>
          </cell>
          <cell r="M50">
            <v>3</v>
          </cell>
        </row>
        <row r="51">
          <cell r="A51" t="str">
            <v>#.49       지보공 제작(E/C 출입구,4번출À</v>
          </cell>
          <cell r="C51">
            <v>1</v>
          </cell>
          <cell r="D51" t="str">
            <v>TON</v>
          </cell>
          <cell r="E51">
            <v>75900</v>
          </cell>
          <cell r="F51">
            <v>404247</v>
          </cell>
          <cell r="G51">
            <v>11918</v>
          </cell>
          <cell r="H51">
            <v>492065</v>
          </cell>
          <cell r="I51" t="str">
            <v>HM025-34</v>
          </cell>
          <cell r="J51" t="str">
            <v>HM025-34</v>
          </cell>
          <cell r="K51" t="str">
            <v>F</v>
          </cell>
          <cell r="L51" t="str">
            <v>M</v>
          </cell>
          <cell r="M51">
            <v>3</v>
          </cell>
        </row>
        <row r="52">
          <cell r="A52" t="str">
            <v>#.50       지보공 제작(계단 출입구,1번출</v>
          </cell>
          <cell r="C52">
            <v>1</v>
          </cell>
          <cell r="D52" t="str">
            <v>TON</v>
          </cell>
          <cell r="E52">
            <v>74614</v>
          </cell>
          <cell r="F52">
            <v>402158</v>
          </cell>
          <cell r="G52">
            <v>11919</v>
          </cell>
          <cell r="H52">
            <v>488691</v>
          </cell>
          <cell r="I52" t="str">
            <v>HM025-41</v>
          </cell>
          <cell r="J52" t="str">
            <v>HM025-41</v>
          </cell>
          <cell r="K52" t="str">
            <v>F</v>
          </cell>
          <cell r="L52" t="str">
            <v>M</v>
          </cell>
          <cell r="M52">
            <v>3</v>
          </cell>
        </row>
        <row r="53">
          <cell r="A53" t="str">
            <v>#.51       지보공 제작(계단 출입구,2번출</v>
          </cell>
          <cell r="C53">
            <v>1</v>
          </cell>
          <cell r="D53" t="str">
            <v>TON</v>
          </cell>
          <cell r="E53">
            <v>74614</v>
          </cell>
          <cell r="F53">
            <v>402645</v>
          </cell>
          <cell r="G53">
            <v>11918</v>
          </cell>
          <cell r="H53">
            <v>489177</v>
          </cell>
          <cell r="I53" t="str">
            <v>HM025-42</v>
          </cell>
          <cell r="J53" t="str">
            <v>HM025-42</v>
          </cell>
          <cell r="K53" t="str">
            <v>F</v>
          </cell>
          <cell r="L53" t="str">
            <v>M</v>
          </cell>
          <cell r="M53">
            <v>3</v>
          </cell>
        </row>
        <row r="54">
          <cell r="A54" t="str">
            <v>#.52       지보공 제작(계단 출입구,3번출</v>
          </cell>
          <cell r="C54">
            <v>1</v>
          </cell>
          <cell r="D54" t="str">
            <v>TON</v>
          </cell>
          <cell r="E54">
            <v>74614</v>
          </cell>
          <cell r="F54">
            <v>403418</v>
          </cell>
          <cell r="G54">
            <v>11919</v>
          </cell>
          <cell r="H54">
            <v>489951</v>
          </cell>
          <cell r="I54" t="str">
            <v>HM025-43</v>
          </cell>
          <cell r="J54" t="str">
            <v>HM025-43</v>
          </cell>
          <cell r="K54" t="str">
            <v>F</v>
          </cell>
          <cell r="L54" t="str">
            <v>M</v>
          </cell>
          <cell r="M54">
            <v>3</v>
          </cell>
        </row>
        <row r="55">
          <cell r="A55" t="str">
            <v>#.53       지보공 제작(계단 출입구,4번출</v>
          </cell>
          <cell r="C55">
            <v>1</v>
          </cell>
          <cell r="D55" t="str">
            <v>TON</v>
          </cell>
          <cell r="E55">
            <v>74614</v>
          </cell>
          <cell r="F55">
            <v>404246</v>
          </cell>
          <cell r="G55">
            <v>11918</v>
          </cell>
          <cell r="H55">
            <v>490778</v>
          </cell>
          <cell r="I55" t="str">
            <v>HM025-44</v>
          </cell>
          <cell r="J55" t="str">
            <v>HM025-44</v>
          </cell>
          <cell r="K55" t="str">
            <v>F</v>
          </cell>
          <cell r="L55" t="str">
            <v>M</v>
          </cell>
          <cell r="M55">
            <v>3</v>
          </cell>
        </row>
        <row r="56">
          <cell r="A56" t="str">
            <v>#.54       BRACKET 제작, 설치, 해체 (170</v>
          </cell>
          <cell r="C56">
            <v>1</v>
          </cell>
          <cell r="D56" t="str">
            <v>EA</v>
          </cell>
          <cell r="E56">
            <v>2830</v>
          </cell>
          <cell r="F56">
            <v>23572</v>
          </cell>
          <cell r="G56">
            <v>115</v>
          </cell>
          <cell r="H56">
            <v>26517</v>
          </cell>
          <cell r="I56" t="str">
            <v>HM026-1</v>
          </cell>
          <cell r="J56" t="str">
            <v>HM026-1</v>
          </cell>
          <cell r="K56" t="str">
            <v>F</v>
          </cell>
          <cell r="L56" t="str">
            <v>M</v>
          </cell>
          <cell r="M56">
            <v>3</v>
          </cell>
        </row>
        <row r="57">
          <cell r="A57" t="str">
            <v>#.55       BRACKET 제작·설치·해체 (150</v>
          </cell>
          <cell r="C57">
            <v>1</v>
          </cell>
          <cell r="D57" t="str">
            <v>EA</v>
          </cell>
          <cell r="E57">
            <v>3048</v>
          </cell>
          <cell r="F57">
            <v>22892</v>
          </cell>
          <cell r="G57">
            <v>88</v>
          </cell>
          <cell r="H57">
            <v>26028</v>
          </cell>
          <cell r="I57" t="str">
            <v>HM026-2</v>
          </cell>
          <cell r="J57" t="str">
            <v>HM026-2</v>
          </cell>
          <cell r="K57" t="str">
            <v>F</v>
          </cell>
          <cell r="L57" t="str">
            <v>M</v>
          </cell>
          <cell r="M57">
            <v>3</v>
          </cell>
        </row>
        <row r="58">
          <cell r="A58" t="str">
            <v>#.56       TIE-ROD 설치( C.T.C 600 )</v>
          </cell>
          <cell r="B58" t="str">
            <v>매몰</v>
          </cell>
          <cell r="C58">
            <v>1</v>
          </cell>
          <cell r="D58" t="str">
            <v>EA</v>
          </cell>
          <cell r="E58">
            <v>1601</v>
          </cell>
          <cell r="F58">
            <v>4752</v>
          </cell>
          <cell r="G58">
            <v>0</v>
          </cell>
          <cell r="H58">
            <v>6353</v>
          </cell>
          <cell r="I58" t="str">
            <v>HM027-1</v>
          </cell>
          <cell r="J58" t="str">
            <v>HM027-1</v>
          </cell>
          <cell r="K58" t="str">
            <v>F</v>
          </cell>
          <cell r="L58" t="str">
            <v>M</v>
          </cell>
          <cell r="M58">
            <v>3</v>
          </cell>
        </row>
        <row r="59">
          <cell r="A59" t="str">
            <v>#.57       TIE-ROD 설치( C.T.C 600 )</v>
          </cell>
          <cell r="B59" t="str">
            <v>회수</v>
          </cell>
          <cell r="C59">
            <v>1</v>
          </cell>
          <cell r="D59" t="str">
            <v>EA</v>
          </cell>
          <cell r="E59">
            <v>564</v>
          </cell>
          <cell r="F59">
            <v>6660</v>
          </cell>
          <cell r="G59">
            <v>0</v>
          </cell>
          <cell r="H59">
            <v>7224</v>
          </cell>
          <cell r="I59" t="str">
            <v>HM027-2</v>
          </cell>
          <cell r="J59" t="str">
            <v>HM027-2</v>
          </cell>
          <cell r="K59" t="str">
            <v>F</v>
          </cell>
          <cell r="L59" t="str">
            <v>M</v>
          </cell>
          <cell r="M59">
            <v>3</v>
          </cell>
        </row>
        <row r="60">
          <cell r="A60" t="str">
            <v>#.58       TIE-ROD 설치( C.T.C 700 )</v>
          </cell>
          <cell r="B60" t="str">
            <v>매몰</v>
          </cell>
          <cell r="C60">
            <v>1</v>
          </cell>
          <cell r="D60" t="str">
            <v>EA</v>
          </cell>
          <cell r="E60">
            <v>1796</v>
          </cell>
          <cell r="F60">
            <v>4752</v>
          </cell>
          <cell r="G60">
            <v>0</v>
          </cell>
          <cell r="H60">
            <v>6548</v>
          </cell>
          <cell r="I60" t="str">
            <v>HM027-3</v>
          </cell>
          <cell r="J60" t="str">
            <v>HM027-3</v>
          </cell>
          <cell r="K60" t="str">
            <v>F</v>
          </cell>
          <cell r="L60" t="str">
            <v>M</v>
          </cell>
          <cell r="M60">
            <v>3</v>
          </cell>
        </row>
        <row r="61">
          <cell r="A61" t="str">
            <v>#.59       TIE-ROD 설치( C.T.C 700 )</v>
          </cell>
          <cell r="B61" t="str">
            <v>회수</v>
          </cell>
          <cell r="C61">
            <v>1</v>
          </cell>
          <cell r="D61" t="str">
            <v>EA</v>
          </cell>
          <cell r="E61">
            <v>622</v>
          </cell>
          <cell r="F61">
            <v>6660</v>
          </cell>
          <cell r="G61">
            <v>0</v>
          </cell>
          <cell r="H61">
            <v>7282</v>
          </cell>
          <cell r="I61" t="str">
            <v>HM027-4</v>
          </cell>
          <cell r="J61" t="str">
            <v>HM027-4</v>
          </cell>
          <cell r="K61" t="str">
            <v>F</v>
          </cell>
          <cell r="L61" t="str">
            <v>M</v>
          </cell>
          <cell r="M61">
            <v>3</v>
          </cell>
        </row>
        <row r="62">
          <cell r="A62" t="str">
            <v>#.60       바닥지지판 설치( T=6.0cm )</v>
          </cell>
          <cell r="C62">
            <v>1</v>
          </cell>
          <cell r="D62" t="str">
            <v>M2</v>
          </cell>
          <cell r="E62">
            <v>17147</v>
          </cell>
          <cell r="F62">
            <v>0</v>
          </cell>
          <cell r="G62">
            <v>0</v>
          </cell>
          <cell r="H62">
            <v>17147</v>
          </cell>
          <cell r="I62" t="str">
            <v>HM029</v>
          </cell>
          <cell r="J62" t="str">
            <v>HM029</v>
          </cell>
          <cell r="K62" t="str">
            <v>F</v>
          </cell>
          <cell r="L62" t="str">
            <v>M</v>
          </cell>
          <cell r="M62">
            <v>3</v>
          </cell>
        </row>
        <row r="63">
          <cell r="A63" t="str">
            <v>#.61       DSM PANEL 부수자재손료</v>
          </cell>
          <cell r="B63" t="str">
            <v>C.T.C=600MM</v>
          </cell>
          <cell r="C63">
            <v>1</v>
          </cell>
          <cell r="D63" t="str">
            <v>M</v>
          </cell>
          <cell r="E63">
            <v>0</v>
          </cell>
          <cell r="F63">
            <v>0</v>
          </cell>
          <cell r="G63">
            <v>885</v>
          </cell>
          <cell r="H63">
            <v>885</v>
          </cell>
          <cell r="I63" t="str">
            <v>HM031-1</v>
          </cell>
          <cell r="J63" t="str">
            <v>HM031-1</v>
          </cell>
          <cell r="K63" t="str">
            <v>F</v>
          </cell>
          <cell r="L63" t="str">
            <v>M</v>
          </cell>
          <cell r="M63">
            <v>3</v>
          </cell>
        </row>
        <row r="64">
          <cell r="A64" t="str">
            <v>#.62       DSM PANEL 부수자재손료</v>
          </cell>
          <cell r="B64" t="str">
            <v>C.T.C=700MM</v>
          </cell>
          <cell r="C64">
            <v>1</v>
          </cell>
          <cell r="D64" t="str">
            <v>M</v>
          </cell>
          <cell r="E64">
            <v>0</v>
          </cell>
          <cell r="F64">
            <v>0</v>
          </cell>
          <cell r="G64">
            <v>854</v>
          </cell>
          <cell r="H64">
            <v>854</v>
          </cell>
          <cell r="I64" t="str">
            <v>HM031-2</v>
          </cell>
          <cell r="J64" t="str">
            <v>HM031-2</v>
          </cell>
          <cell r="K64" t="str">
            <v>F</v>
          </cell>
          <cell r="L64" t="str">
            <v>M</v>
          </cell>
          <cell r="M64">
            <v>3</v>
          </cell>
        </row>
        <row r="65">
          <cell r="A65" t="str">
            <v>#.63       DSM PANEL 추진(L=2,750mm)</v>
          </cell>
          <cell r="C65">
            <v>1</v>
          </cell>
          <cell r="D65" t="str">
            <v>M</v>
          </cell>
          <cell r="E65">
            <v>0</v>
          </cell>
          <cell r="F65">
            <v>0</v>
          </cell>
          <cell r="G65">
            <v>1081</v>
          </cell>
          <cell r="H65">
            <v>1081</v>
          </cell>
          <cell r="I65" t="str">
            <v>HM033-1</v>
          </cell>
          <cell r="J65" t="str">
            <v>HM033-1</v>
          </cell>
          <cell r="K65" t="str">
            <v>F</v>
          </cell>
          <cell r="L65" t="str">
            <v>M</v>
          </cell>
          <cell r="M65">
            <v>3</v>
          </cell>
        </row>
        <row r="66">
          <cell r="A66" t="str">
            <v>#.64       DSM PANEL 추진(L=3,150mm)</v>
          </cell>
          <cell r="C66">
            <v>1</v>
          </cell>
          <cell r="D66" t="str">
            <v>M</v>
          </cell>
          <cell r="E66">
            <v>0</v>
          </cell>
          <cell r="F66">
            <v>0</v>
          </cell>
          <cell r="G66">
            <v>1261</v>
          </cell>
          <cell r="H66">
            <v>1261</v>
          </cell>
          <cell r="I66" t="str">
            <v>HM033-2</v>
          </cell>
          <cell r="J66" t="str">
            <v>HM033-2</v>
          </cell>
          <cell r="K66" t="str">
            <v>F</v>
          </cell>
          <cell r="L66" t="str">
            <v>M</v>
          </cell>
          <cell r="M66">
            <v>3</v>
          </cell>
        </row>
        <row r="67">
          <cell r="A67" t="str">
            <v>#.65       중단 형강 설치·해체</v>
          </cell>
          <cell r="C67">
            <v>1</v>
          </cell>
          <cell r="D67" t="str">
            <v>TON</v>
          </cell>
          <cell r="E67">
            <v>0</v>
          </cell>
          <cell r="F67">
            <v>202500</v>
          </cell>
          <cell r="G67">
            <v>0</v>
          </cell>
          <cell r="H67">
            <v>202500</v>
          </cell>
          <cell r="I67" t="str">
            <v>HM034</v>
          </cell>
          <cell r="J67" t="str">
            <v>HM034</v>
          </cell>
          <cell r="K67" t="str">
            <v>F</v>
          </cell>
          <cell r="L67" t="str">
            <v>M</v>
          </cell>
          <cell r="M67">
            <v>3</v>
          </cell>
        </row>
        <row r="68">
          <cell r="A68" t="str">
            <v>#.66       지보공 해체(환승통로)</v>
          </cell>
          <cell r="C68">
            <v>1</v>
          </cell>
          <cell r="D68" t="str">
            <v>TON</v>
          </cell>
          <cell r="E68">
            <v>11684</v>
          </cell>
          <cell r="F68">
            <v>230929</v>
          </cell>
          <cell r="G68">
            <v>6771</v>
          </cell>
          <cell r="H68">
            <v>249384</v>
          </cell>
          <cell r="I68" t="str">
            <v>HM035-1</v>
          </cell>
          <cell r="J68" t="str">
            <v>HM035-1</v>
          </cell>
          <cell r="K68" t="str">
            <v>F</v>
          </cell>
          <cell r="L68" t="str">
            <v>M</v>
          </cell>
          <cell r="M68">
            <v>3</v>
          </cell>
        </row>
        <row r="69">
          <cell r="A69" t="str">
            <v>#.67       지보공 해체(1번 출입구)</v>
          </cell>
          <cell r="C69">
            <v>1</v>
          </cell>
          <cell r="D69" t="str">
            <v>TON</v>
          </cell>
          <cell r="E69">
            <v>11684</v>
          </cell>
          <cell r="F69">
            <v>230540</v>
          </cell>
          <cell r="G69">
            <v>6771</v>
          </cell>
          <cell r="H69">
            <v>248995</v>
          </cell>
          <cell r="I69" t="str">
            <v>HM035-2</v>
          </cell>
          <cell r="J69" t="str">
            <v>HM035-2</v>
          </cell>
          <cell r="K69" t="str">
            <v>F</v>
          </cell>
          <cell r="L69" t="str">
            <v>M</v>
          </cell>
          <cell r="M69">
            <v>3</v>
          </cell>
        </row>
        <row r="70">
          <cell r="A70" t="str">
            <v>#.68       지보공 해체(2번 출입구)</v>
          </cell>
          <cell r="C70">
            <v>1</v>
          </cell>
          <cell r="D70" t="str">
            <v>TON</v>
          </cell>
          <cell r="E70">
            <v>11684</v>
          </cell>
          <cell r="F70">
            <v>231027</v>
          </cell>
          <cell r="G70">
            <v>6770</v>
          </cell>
          <cell r="H70">
            <v>249481</v>
          </cell>
          <cell r="I70" t="str">
            <v>HM035-3</v>
          </cell>
          <cell r="J70" t="str">
            <v>HM035-3</v>
          </cell>
          <cell r="K70" t="str">
            <v>F</v>
          </cell>
          <cell r="L70" t="str">
            <v>M</v>
          </cell>
          <cell r="M70">
            <v>3</v>
          </cell>
        </row>
        <row r="71">
          <cell r="A71" t="str">
            <v>#.69       지보공 해체(3번 출입구)</v>
          </cell>
          <cell r="C71">
            <v>1</v>
          </cell>
          <cell r="D71" t="str">
            <v>TON</v>
          </cell>
          <cell r="E71">
            <v>11684</v>
          </cell>
          <cell r="F71">
            <v>231800</v>
          </cell>
          <cell r="G71">
            <v>6771</v>
          </cell>
          <cell r="H71">
            <v>250255</v>
          </cell>
          <cell r="I71" t="str">
            <v>HM035-4</v>
          </cell>
          <cell r="J71" t="str">
            <v>HM035-4</v>
          </cell>
          <cell r="K71" t="str">
            <v>F</v>
          </cell>
          <cell r="L71" t="str">
            <v>M</v>
          </cell>
          <cell r="M71">
            <v>3</v>
          </cell>
        </row>
        <row r="72">
          <cell r="A72" t="str">
            <v>#.70       지보공 해체(4번 출입구)</v>
          </cell>
          <cell r="C72">
            <v>1</v>
          </cell>
          <cell r="D72" t="str">
            <v>TON</v>
          </cell>
          <cell r="E72">
            <v>11684</v>
          </cell>
          <cell r="F72">
            <v>232628</v>
          </cell>
          <cell r="G72">
            <v>6770</v>
          </cell>
          <cell r="H72">
            <v>251082</v>
          </cell>
          <cell r="I72" t="str">
            <v>HM035-5</v>
          </cell>
          <cell r="J72" t="str">
            <v>HM035-5</v>
          </cell>
          <cell r="K72" t="str">
            <v>F</v>
          </cell>
          <cell r="L72" t="str">
            <v>M</v>
          </cell>
          <cell r="M72">
            <v>4</v>
          </cell>
        </row>
        <row r="73">
          <cell r="A73" t="str">
            <v>#.71       유공관 설치</v>
          </cell>
          <cell r="C73">
            <v>1</v>
          </cell>
          <cell r="D73" t="str">
            <v>M</v>
          </cell>
          <cell r="E73">
            <v>7520</v>
          </cell>
          <cell r="F73">
            <v>0</v>
          </cell>
          <cell r="G73">
            <v>0</v>
          </cell>
          <cell r="H73">
            <v>7520</v>
          </cell>
          <cell r="I73" t="str">
            <v>HM036</v>
          </cell>
          <cell r="J73" t="str">
            <v>HM036</v>
          </cell>
          <cell r="K73" t="str">
            <v>F</v>
          </cell>
          <cell r="L73" t="str">
            <v>M</v>
          </cell>
          <cell r="M73">
            <v>4</v>
          </cell>
        </row>
        <row r="74">
          <cell r="A74" t="str">
            <v>#.72       강재 JOINT 몰탈 바름(150x150)</v>
          </cell>
          <cell r="C74">
            <v>1</v>
          </cell>
          <cell r="D74" t="str">
            <v>개소</v>
          </cell>
          <cell r="E74">
            <v>136</v>
          </cell>
          <cell r="F74">
            <v>1129</v>
          </cell>
          <cell r="G74">
            <v>0</v>
          </cell>
          <cell r="H74">
            <v>1265</v>
          </cell>
          <cell r="I74" t="str">
            <v>HM037-1</v>
          </cell>
          <cell r="J74" t="str">
            <v>HM037-1</v>
          </cell>
          <cell r="K74" t="str">
            <v>F</v>
          </cell>
          <cell r="L74" t="str">
            <v>M</v>
          </cell>
          <cell r="M74">
            <v>4</v>
          </cell>
        </row>
        <row r="75">
          <cell r="A75" t="str">
            <v>#.73       강재 JOINT 몰탈 바름(200x200)</v>
          </cell>
          <cell r="C75">
            <v>1</v>
          </cell>
          <cell r="D75" t="str">
            <v>개소</v>
          </cell>
          <cell r="E75">
            <v>182</v>
          </cell>
          <cell r="F75">
            <v>1530</v>
          </cell>
          <cell r="G75">
            <v>0</v>
          </cell>
          <cell r="H75">
            <v>1712</v>
          </cell>
          <cell r="I75" t="str">
            <v>HM037-2</v>
          </cell>
          <cell r="J75" t="str">
            <v>HM037-2</v>
          </cell>
          <cell r="K75" t="str">
            <v>F</v>
          </cell>
          <cell r="L75" t="str">
            <v>M</v>
          </cell>
          <cell r="M75">
            <v>4</v>
          </cell>
        </row>
        <row r="76">
          <cell r="A76" t="str">
            <v>#.74       강재 연결부 방수(200x200)(환½</v>
          </cell>
          <cell r="C76">
            <v>1</v>
          </cell>
          <cell r="D76" t="str">
            <v>개소</v>
          </cell>
          <cell r="E76">
            <v>12653</v>
          </cell>
          <cell r="F76">
            <v>19075</v>
          </cell>
          <cell r="G76">
            <v>18057</v>
          </cell>
          <cell r="H76">
            <v>49785</v>
          </cell>
          <cell r="I76" t="str">
            <v>HM038-1</v>
          </cell>
          <cell r="J76" t="str">
            <v>HM038-1</v>
          </cell>
          <cell r="K76" t="str">
            <v>F</v>
          </cell>
          <cell r="L76" t="str">
            <v>M</v>
          </cell>
          <cell r="M76">
            <v>4</v>
          </cell>
        </row>
        <row r="77">
          <cell r="A77" t="str">
            <v>#.75       강재 연결부 방수(150x150)(E/C</v>
          </cell>
          <cell r="C77">
            <v>1</v>
          </cell>
          <cell r="D77" t="str">
            <v>개소</v>
          </cell>
          <cell r="E77">
            <v>4825</v>
          </cell>
          <cell r="F77">
            <v>10794</v>
          </cell>
          <cell r="G77">
            <v>10443</v>
          </cell>
          <cell r="H77">
            <v>26062</v>
          </cell>
          <cell r="I77" t="str">
            <v>HM038-2</v>
          </cell>
          <cell r="J77" t="str">
            <v>HM038-2</v>
          </cell>
          <cell r="K77" t="str">
            <v>F</v>
          </cell>
          <cell r="L77" t="str">
            <v>M</v>
          </cell>
          <cell r="M77">
            <v>4</v>
          </cell>
        </row>
        <row r="78">
          <cell r="A78" t="str">
            <v>#.76       강재 연결부 방수(150x150)(E/C</v>
          </cell>
          <cell r="C78">
            <v>1</v>
          </cell>
          <cell r="D78" t="str">
            <v>개소</v>
          </cell>
          <cell r="E78">
            <v>3989</v>
          </cell>
          <cell r="F78">
            <v>9398</v>
          </cell>
          <cell r="G78">
            <v>9211</v>
          </cell>
          <cell r="H78">
            <v>22598</v>
          </cell>
          <cell r="I78" t="str">
            <v>HM038-3</v>
          </cell>
          <cell r="J78" t="str">
            <v>HM038-3</v>
          </cell>
          <cell r="K78" t="str">
            <v>F</v>
          </cell>
          <cell r="L78" t="str">
            <v>M</v>
          </cell>
          <cell r="M78">
            <v>4</v>
          </cell>
        </row>
        <row r="79">
          <cell r="A79" t="str">
            <v>#.77       강재 연결부 방수(150x150)(계´</v>
          </cell>
          <cell r="C79">
            <v>1</v>
          </cell>
          <cell r="D79" t="str">
            <v>개소</v>
          </cell>
          <cell r="E79">
            <v>3432</v>
          </cell>
          <cell r="F79">
            <v>8467</v>
          </cell>
          <cell r="G79">
            <v>8390</v>
          </cell>
          <cell r="H79">
            <v>20289</v>
          </cell>
          <cell r="I79" t="str">
            <v>HM038-4</v>
          </cell>
          <cell r="J79" t="str">
            <v>HM038-4</v>
          </cell>
          <cell r="K79" t="str">
            <v>F</v>
          </cell>
          <cell r="L79" t="str">
            <v>M</v>
          </cell>
          <cell r="M79">
            <v>4</v>
          </cell>
        </row>
        <row r="80">
          <cell r="A80" t="str">
            <v>#.78       무근콘크리트 채움</v>
          </cell>
          <cell r="B80" t="str">
            <v>레미탈 1:3</v>
          </cell>
          <cell r="C80">
            <v>1</v>
          </cell>
          <cell r="D80" t="str">
            <v>M3</v>
          </cell>
          <cell r="E80">
            <v>59762</v>
          </cell>
          <cell r="F80">
            <v>38035</v>
          </cell>
          <cell r="G80">
            <v>4893</v>
          </cell>
          <cell r="H80">
            <v>102690</v>
          </cell>
          <cell r="I80" t="str">
            <v>HM039</v>
          </cell>
          <cell r="J80" t="str">
            <v>HM039</v>
          </cell>
          <cell r="K80" t="str">
            <v>F</v>
          </cell>
          <cell r="L80" t="str">
            <v>M</v>
          </cell>
          <cell r="M80">
            <v>4</v>
          </cell>
        </row>
        <row r="81">
          <cell r="A81" t="str">
            <v>#.79       1차라이닝 타설(측벽,상부)</v>
          </cell>
          <cell r="B81" t="str">
            <v>몰탈1:3</v>
          </cell>
          <cell r="C81">
            <v>1</v>
          </cell>
          <cell r="D81" t="str">
            <v>M3</v>
          </cell>
          <cell r="E81">
            <v>0</v>
          </cell>
          <cell r="F81">
            <v>68451</v>
          </cell>
          <cell r="G81">
            <v>4893</v>
          </cell>
          <cell r="H81">
            <v>73344</v>
          </cell>
          <cell r="I81" t="str">
            <v>HM041</v>
          </cell>
          <cell r="J81" t="str">
            <v>HM041</v>
          </cell>
          <cell r="K81" t="str">
            <v>F</v>
          </cell>
          <cell r="L81" t="str">
            <v>M</v>
          </cell>
          <cell r="M81">
            <v>4</v>
          </cell>
        </row>
        <row r="82">
          <cell r="A82" t="str">
            <v>#.80       본체 콘크리트타설(환승통로)</v>
          </cell>
          <cell r="C82">
            <v>1</v>
          </cell>
          <cell r="D82" t="str">
            <v>M3</v>
          </cell>
          <cell r="E82">
            <v>0</v>
          </cell>
          <cell r="F82">
            <v>13989</v>
          </cell>
          <cell r="G82">
            <v>3161</v>
          </cell>
          <cell r="H82">
            <v>17150</v>
          </cell>
          <cell r="I82" t="str">
            <v>HM042-1</v>
          </cell>
          <cell r="J82" t="str">
            <v>HM042-1</v>
          </cell>
          <cell r="K82" t="str">
            <v>F</v>
          </cell>
          <cell r="L82" t="str">
            <v>M</v>
          </cell>
          <cell r="M82">
            <v>4</v>
          </cell>
        </row>
        <row r="83">
          <cell r="A83" t="str">
            <v>#.81       본체 콘크리트타설(E/C 승강장,</v>
          </cell>
          <cell r="C83">
            <v>1</v>
          </cell>
          <cell r="D83" t="str">
            <v>M3</v>
          </cell>
          <cell r="E83">
            <v>0</v>
          </cell>
          <cell r="F83">
            <v>15851</v>
          </cell>
          <cell r="G83">
            <v>3161</v>
          </cell>
          <cell r="H83">
            <v>19012</v>
          </cell>
          <cell r="I83" t="str">
            <v>HM042-22</v>
          </cell>
          <cell r="J83" t="str">
            <v>HM042-22</v>
          </cell>
          <cell r="K83" t="str">
            <v>F</v>
          </cell>
          <cell r="L83" t="str">
            <v>M</v>
          </cell>
          <cell r="M83">
            <v>4</v>
          </cell>
        </row>
        <row r="84">
          <cell r="A84" t="str">
            <v>#.82       본체 콘크리트타설(E/C 승강장,</v>
          </cell>
          <cell r="C84">
            <v>1</v>
          </cell>
          <cell r="D84" t="str">
            <v>M3</v>
          </cell>
          <cell r="E84">
            <v>0</v>
          </cell>
          <cell r="F84">
            <v>16786</v>
          </cell>
          <cell r="G84">
            <v>3175</v>
          </cell>
          <cell r="H84">
            <v>19961</v>
          </cell>
          <cell r="I84" t="str">
            <v>HM042-23</v>
          </cell>
          <cell r="J84" t="str">
            <v>HM042-23</v>
          </cell>
          <cell r="K84" t="str">
            <v>F</v>
          </cell>
          <cell r="L84" t="str">
            <v>M</v>
          </cell>
          <cell r="M84">
            <v>4</v>
          </cell>
        </row>
        <row r="85">
          <cell r="A85" t="str">
            <v>#.83       본체 콘크리트타설(E/C 승강장,</v>
          </cell>
          <cell r="C85">
            <v>1</v>
          </cell>
          <cell r="D85" t="str">
            <v>M3</v>
          </cell>
          <cell r="E85">
            <v>0</v>
          </cell>
          <cell r="F85">
            <v>17775</v>
          </cell>
          <cell r="G85">
            <v>3189</v>
          </cell>
          <cell r="H85">
            <v>20964</v>
          </cell>
          <cell r="I85" t="str">
            <v>HM042-24</v>
          </cell>
          <cell r="J85" t="str">
            <v>HM042-24</v>
          </cell>
          <cell r="K85" t="str">
            <v>F</v>
          </cell>
          <cell r="L85" t="str">
            <v>M</v>
          </cell>
          <cell r="M85">
            <v>4</v>
          </cell>
        </row>
        <row r="86">
          <cell r="A86" t="str">
            <v>#.84       본체 콘크리트타설(E/C 출입구,</v>
          </cell>
          <cell r="C86">
            <v>1</v>
          </cell>
          <cell r="D86" t="str">
            <v>M3</v>
          </cell>
          <cell r="E86">
            <v>0</v>
          </cell>
          <cell r="F86">
            <v>15112</v>
          </cell>
          <cell r="G86">
            <v>3169</v>
          </cell>
          <cell r="H86">
            <v>18281</v>
          </cell>
          <cell r="I86" t="str">
            <v>HM042-32</v>
          </cell>
          <cell r="J86" t="str">
            <v>HM042-32</v>
          </cell>
          <cell r="K86" t="str">
            <v>F</v>
          </cell>
          <cell r="L86" t="str">
            <v>M</v>
          </cell>
          <cell r="M86">
            <v>4</v>
          </cell>
        </row>
        <row r="87">
          <cell r="A87" t="str">
            <v>#.85       본체 콘크리트타설(E/C 출입구,</v>
          </cell>
          <cell r="C87">
            <v>1</v>
          </cell>
          <cell r="D87" t="str">
            <v>M3</v>
          </cell>
          <cell r="E87">
            <v>0</v>
          </cell>
          <cell r="F87">
            <v>15584</v>
          </cell>
          <cell r="G87">
            <v>3183</v>
          </cell>
          <cell r="H87">
            <v>18767</v>
          </cell>
          <cell r="I87" t="str">
            <v>HM042-33</v>
          </cell>
          <cell r="J87" t="str">
            <v>HM042-33</v>
          </cell>
          <cell r="K87" t="str">
            <v>F</v>
          </cell>
          <cell r="L87" t="str">
            <v>M</v>
          </cell>
          <cell r="M87">
            <v>4</v>
          </cell>
        </row>
        <row r="88">
          <cell r="A88" t="str">
            <v>#.86       본체 콘크리트타설(E/C 출입구,</v>
          </cell>
          <cell r="C88">
            <v>1</v>
          </cell>
          <cell r="D88" t="str">
            <v>M3</v>
          </cell>
          <cell r="E88">
            <v>0</v>
          </cell>
          <cell r="F88">
            <v>16091</v>
          </cell>
          <cell r="G88">
            <v>3200</v>
          </cell>
          <cell r="H88">
            <v>19291</v>
          </cell>
          <cell r="I88" t="str">
            <v>HM042-34</v>
          </cell>
          <cell r="J88" t="str">
            <v>HM042-34</v>
          </cell>
          <cell r="K88" t="str">
            <v>F</v>
          </cell>
          <cell r="L88" t="str">
            <v>M</v>
          </cell>
          <cell r="M88">
            <v>4</v>
          </cell>
        </row>
        <row r="89">
          <cell r="A89" t="str">
            <v>#.87       본체 콘크리트타설(계단 출입구</v>
          </cell>
          <cell r="C89">
            <v>1</v>
          </cell>
          <cell r="D89" t="str">
            <v>M3</v>
          </cell>
          <cell r="E89">
            <v>0</v>
          </cell>
          <cell r="F89">
            <v>14720</v>
          </cell>
          <cell r="G89">
            <v>3158</v>
          </cell>
          <cell r="H89">
            <v>17878</v>
          </cell>
          <cell r="I89" t="str">
            <v>HM042-41</v>
          </cell>
          <cell r="J89" t="str">
            <v>HM042-41</v>
          </cell>
          <cell r="K89" t="str">
            <v>F</v>
          </cell>
          <cell r="L89" t="str">
            <v>M</v>
          </cell>
          <cell r="M89">
            <v>4</v>
          </cell>
        </row>
        <row r="90">
          <cell r="A90" t="str">
            <v>#.88       본체 콘크리트타설(계단 출입구</v>
          </cell>
          <cell r="C90">
            <v>1</v>
          </cell>
          <cell r="D90" t="str">
            <v>M3</v>
          </cell>
          <cell r="E90">
            <v>0</v>
          </cell>
          <cell r="F90">
            <v>15013</v>
          </cell>
          <cell r="G90">
            <v>3167</v>
          </cell>
          <cell r="H90">
            <v>18180</v>
          </cell>
          <cell r="I90" t="str">
            <v>HM042-42</v>
          </cell>
          <cell r="J90" t="str">
            <v>HM042-42</v>
          </cell>
          <cell r="K90" t="str">
            <v>F</v>
          </cell>
          <cell r="L90" t="str">
            <v>M</v>
          </cell>
          <cell r="M90">
            <v>4</v>
          </cell>
        </row>
        <row r="91">
          <cell r="A91" t="str">
            <v>#.89       본체 콘크리트타설(계단 출입구</v>
          </cell>
          <cell r="C91">
            <v>1</v>
          </cell>
          <cell r="D91" t="str">
            <v>M3</v>
          </cell>
          <cell r="E91">
            <v>0</v>
          </cell>
          <cell r="F91">
            <v>15486</v>
          </cell>
          <cell r="G91">
            <v>3180</v>
          </cell>
          <cell r="H91">
            <v>18666</v>
          </cell>
          <cell r="I91" t="str">
            <v>HM042-43</v>
          </cell>
          <cell r="J91" t="str">
            <v>HM042-43</v>
          </cell>
          <cell r="K91" t="str">
            <v>F</v>
          </cell>
          <cell r="L91" t="str">
            <v>M</v>
          </cell>
          <cell r="M91">
            <v>4</v>
          </cell>
        </row>
        <row r="92">
          <cell r="A92" t="str">
            <v>#.90       본체 콘크리트타설(계단 출입구</v>
          </cell>
          <cell r="C92">
            <v>1</v>
          </cell>
          <cell r="D92" t="str">
            <v>M3</v>
          </cell>
          <cell r="E92">
            <v>0</v>
          </cell>
          <cell r="F92">
            <v>15993</v>
          </cell>
          <cell r="G92">
            <v>3197</v>
          </cell>
          <cell r="H92">
            <v>19190</v>
          </cell>
          <cell r="I92" t="str">
            <v>HM042-44</v>
          </cell>
          <cell r="J92" t="str">
            <v>HM042-44</v>
          </cell>
          <cell r="K92" t="str">
            <v>F</v>
          </cell>
          <cell r="L92" t="str">
            <v>M</v>
          </cell>
          <cell r="M92">
            <v>4</v>
          </cell>
        </row>
        <row r="93">
          <cell r="A93" t="str">
            <v>#.91       수평 그라우팅 천공 (토사)</v>
          </cell>
          <cell r="B93" t="str">
            <v>φ40.5MM</v>
          </cell>
          <cell r="C93">
            <v>1</v>
          </cell>
          <cell r="D93" t="str">
            <v>M</v>
          </cell>
          <cell r="E93">
            <v>3823</v>
          </cell>
          <cell r="F93">
            <v>10189</v>
          </cell>
          <cell r="G93">
            <v>3090</v>
          </cell>
          <cell r="H93">
            <v>17102</v>
          </cell>
          <cell r="I93" t="str">
            <v>HM060</v>
          </cell>
          <cell r="J93" t="str">
            <v>HM060</v>
          </cell>
          <cell r="K93" t="str">
            <v>F</v>
          </cell>
          <cell r="L93" t="str">
            <v>M</v>
          </cell>
          <cell r="M93">
            <v>4</v>
          </cell>
        </row>
        <row r="94">
          <cell r="A94" t="str">
            <v>#.92       수평 그라우팅 주입 (현탁액형)</v>
          </cell>
          <cell r="C94">
            <v>1</v>
          </cell>
          <cell r="D94" t="str">
            <v>M3</v>
          </cell>
          <cell r="E94">
            <v>204134</v>
          </cell>
          <cell r="F94">
            <v>85074</v>
          </cell>
          <cell r="G94">
            <v>13571</v>
          </cell>
          <cell r="H94">
            <v>302779</v>
          </cell>
          <cell r="I94" t="str">
            <v>HM061</v>
          </cell>
          <cell r="J94" t="str">
            <v>HM061</v>
          </cell>
          <cell r="K94" t="str">
            <v>F</v>
          </cell>
          <cell r="L94" t="str">
            <v>M</v>
          </cell>
          <cell r="M94">
            <v>4</v>
          </cell>
        </row>
        <row r="95">
          <cell r="A95" t="str">
            <v>#.93       WINCH TOWER 설치, 해체(환승통</v>
          </cell>
          <cell r="B95" t="str">
            <v>H=10.80M</v>
          </cell>
          <cell r="C95">
            <v>1</v>
          </cell>
          <cell r="D95" t="str">
            <v>개소</v>
          </cell>
          <cell r="E95">
            <v>3347597</v>
          </cell>
          <cell r="F95">
            <v>17051009</v>
          </cell>
          <cell r="G95">
            <v>0</v>
          </cell>
          <cell r="H95">
            <v>20398606</v>
          </cell>
          <cell r="I95" t="str">
            <v>HM080</v>
          </cell>
          <cell r="J95" t="str">
            <v>HM080</v>
          </cell>
          <cell r="K95" t="str">
            <v>F</v>
          </cell>
          <cell r="L95" t="str">
            <v>M</v>
          </cell>
          <cell r="M95">
            <v>5</v>
          </cell>
        </row>
        <row r="96">
          <cell r="A96" t="str">
            <v>#.94       작업구 안전통로 설치, 해체</v>
          </cell>
          <cell r="C96">
            <v>1</v>
          </cell>
          <cell r="D96" t="str">
            <v>M</v>
          </cell>
          <cell r="E96">
            <v>105189</v>
          </cell>
          <cell r="F96">
            <v>55197</v>
          </cell>
          <cell r="G96">
            <v>0</v>
          </cell>
          <cell r="H96">
            <v>160386</v>
          </cell>
          <cell r="I96" t="str">
            <v>HM082</v>
          </cell>
          <cell r="J96" t="str">
            <v>HM082</v>
          </cell>
          <cell r="K96" t="str">
            <v>F</v>
          </cell>
          <cell r="L96" t="str">
            <v>M</v>
          </cell>
          <cell r="M96">
            <v>5</v>
          </cell>
        </row>
        <row r="97">
          <cell r="A97" t="str">
            <v>#.95       슈트제작 및 설치(환승통로)</v>
          </cell>
          <cell r="B97" t="str">
            <v>H=10.80M</v>
          </cell>
          <cell r="C97">
            <v>1</v>
          </cell>
          <cell r="D97" t="str">
            <v>개소</v>
          </cell>
          <cell r="E97">
            <v>190833</v>
          </cell>
          <cell r="F97">
            <v>459063</v>
          </cell>
          <cell r="G97">
            <v>14087</v>
          </cell>
          <cell r="H97">
            <v>663983</v>
          </cell>
          <cell r="I97" t="str">
            <v>HM083-1</v>
          </cell>
          <cell r="J97" t="str">
            <v>HM083-1</v>
          </cell>
          <cell r="K97" t="str">
            <v>F</v>
          </cell>
          <cell r="L97" t="str">
            <v>M</v>
          </cell>
          <cell r="M97">
            <v>5</v>
          </cell>
        </row>
        <row r="98">
          <cell r="A98" t="str">
            <v>#.96       가설 조명설비(환승통로)</v>
          </cell>
          <cell r="C98">
            <v>1</v>
          </cell>
          <cell r="D98" t="str">
            <v>식</v>
          </cell>
          <cell r="E98">
            <v>5534403</v>
          </cell>
          <cell r="F98">
            <v>12098130</v>
          </cell>
          <cell r="G98">
            <v>0</v>
          </cell>
          <cell r="H98">
            <v>17632533</v>
          </cell>
          <cell r="I98" t="str">
            <v>HM085-1</v>
          </cell>
          <cell r="J98" t="str">
            <v>HM085-1</v>
          </cell>
          <cell r="K98" t="str">
            <v>F</v>
          </cell>
          <cell r="L98" t="str">
            <v>M</v>
          </cell>
          <cell r="M98">
            <v>5</v>
          </cell>
        </row>
        <row r="99">
          <cell r="A99" t="str">
            <v>#.97       가설 조명설비(1번 출입구)</v>
          </cell>
          <cell r="C99">
            <v>1</v>
          </cell>
          <cell r="D99" t="str">
            <v>식</v>
          </cell>
          <cell r="E99">
            <v>1888232</v>
          </cell>
          <cell r="F99">
            <v>1196182</v>
          </cell>
          <cell r="G99">
            <v>0</v>
          </cell>
          <cell r="H99">
            <v>3084414</v>
          </cell>
          <cell r="I99" t="str">
            <v>HM085-2</v>
          </cell>
          <cell r="J99" t="str">
            <v>HM085-2</v>
          </cell>
          <cell r="K99" t="str">
            <v>F</v>
          </cell>
          <cell r="L99" t="str">
            <v>M</v>
          </cell>
          <cell r="M99">
            <v>5</v>
          </cell>
        </row>
        <row r="100">
          <cell r="A100" t="str">
            <v>#.98       가설 조명설비(2번 출입구)</v>
          </cell>
          <cell r="C100">
            <v>1</v>
          </cell>
          <cell r="D100" t="str">
            <v>식</v>
          </cell>
          <cell r="E100">
            <v>4139918</v>
          </cell>
          <cell r="F100">
            <v>4004941</v>
          </cell>
          <cell r="G100">
            <v>0</v>
          </cell>
          <cell r="H100">
            <v>8144859</v>
          </cell>
          <cell r="I100" t="str">
            <v>HM085-3</v>
          </cell>
          <cell r="J100" t="str">
            <v>HM085-3</v>
          </cell>
          <cell r="K100" t="str">
            <v>F</v>
          </cell>
          <cell r="L100" t="str">
            <v>M</v>
          </cell>
          <cell r="M100">
            <v>5</v>
          </cell>
        </row>
        <row r="101">
          <cell r="A101" t="str">
            <v>#.99       가설 조명설비(3번 출입구)</v>
          </cell>
          <cell r="C101">
            <v>1</v>
          </cell>
          <cell r="D101" t="str">
            <v>식</v>
          </cell>
          <cell r="E101">
            <v>4421388</v>
          </cell>
          <cell r="F101">
            <v>5684136</v>
          </cell>
          <cell r="G101">
            <v>0</v>
          </cell>
          <cell r="H101">
            <v>10105524</v>
          </cell>
          <cell r="I101" t="str">
            <v>HM085-4</v>
          </cell>
          <cell r="J101" t="str">
            <v>HM085-4</v>
          </cell>
          <cell r="K101" t="str">
            <v>F</v>
          </cell>
          <cell r="L101" t="str">
            <v>M</v>
          </cell>
          <cell r="M101">
            <v>5</v>
          </cell>
        </row>
        <row r="102">
          <cell r="A102" t="str">
            <v>#.100      가설 조명설비(4번 출입구)</v>
          </cell>
          <cell r="C102">
            <v>1</v>
          </cell>
          <cell r="D102" t="str">
            <v>식</v>
          </cell>
          <cell r="E102">
            <v>4716719</v>
          </cell>
          <cell r="F102">
            <v>7370072</v>
          </cell>
          <cell r="G102">
            <v>0</v>
          </cell>
          <cell r="H102">
            <v>12086791</v>
          </cell>
          <cell r="I102" t="str">
            <v>HM085-5</v>
          </cell>
          <cell r="J102" t="str">
            <v>HM085-5</v>
          </cell>
          <cell r="K102" t="str">
            <v>F</v>
          </cell>
          <cell r="L102" t="str">
            <v>M</v>
          </cell>
          <cell r="M102">
            <v>5</v>
          </cell>
        </row>
        <row r="103">
          <cell r="A103" t="str">
            <v>#.101      터널내 물푸기(환승통로)</v>
          </cell>
          <cell r="C103">
            <v>1</v>
          </cell>
          <cell r="D103" t="str">
            <v>식</v>
          </cell>
          <cell r="E103">
            <v>149157</v>
          </cell>
          <cell r="F103">
            <v>0</v>
          </cell>
          <cell r="G103">
            <v>228388</v>
          </cell>
          <cell r="H103">
            <v>377545</v>
          </cell>
          <cell r="I103" t="str">
            <v>HM086-1</v>
          </cell>
          <cell r="J103" t="str">
            <v>HM086-1</v>
          </cell>
          <cell r="K103" t="str">
            <v>F</v>
          </cell>
          <cell r="L103" t="str">
            <v>M</v>
          </cell>
          <cell r="M103">
            <v>5</v>
          </cell>
        </row>
        <row r="104">
          <cell r="A104" t="str">
            <v>#.102      터널내 물푸기(1번 출입구)</v>
          </cell>
          <cell r="C104">
            <v>1</v>
          </cell>
          <cell r="D104" t="str">
            <v>식</v>
          </cell>
          <cell r="E104">
            <v>101013</v>
          </cell>
          <cell r="F104">
            <v>0</v>
          </cell>
          <cell r="G104">
            <v>115915</v>
          </cell>
          <cell r="H104">
            <v>216928</v>
          </cell>
          <cell r="I104" t="str">
            <v>HM086-2</v>
          </cell>
          <cell r="J104" t="str">
            <v>HM086-2</v>
          </cell>
          <cell r="K104" t="str">
            <v>F</v>
          </cell>
          <cell r="L104" t="str">
            <v>M</v>
          </cell>
          <cell r="M104">
            <v>5</v>
          </cell>
        </row>
        <row r="105">
          <cell r="A105" t="str">
            <v>#.103      터널내 물푸기(2번 출입구)</v>
          </cell>
          <cell r="C105">
            <v>1</v>
          </cell>
          <cell r="D105" t="str">
            <v>식</v>
          </cell>
          <cell r="E105">
            <v>243512</v>
          </cell>
          <cell r="F105">
            <v>0</v>
          </cell>
          <cell r="G105">
            <v>286920</v>
          </cell>
          <cell r="H105">
            <v>530432</v>
          </cell>
          <cell r="I105" t="str">
            <v>HM086-3</v>
          </cell>
          <cell r="J105" t="str">
            <v>HM086-3</v>
          </cell>
          <cell r="K105" t="str">
            <v>F</v>
          </cell>
          <cell r="L105" t="str">
            <v>M</v>
          </cell>
          <cell r="M105">
            <v>5</v>
          </cell>
        </row>
        <row r="106">
          <cell r="A106" t="str">
            <v>#.104      터널내 물푸기(3번 출입구)</v>
          </cell>
          <cell r="C106">
            <v>1</v>
          </cell>
          <cell r="D106" t="str">
            <v>식</v>
          </cell>
          <cell r="E106">
            <v>311582</v>
          </cell>
          <cell r="F106">
            <v>0</v>
          </cell>
          <cell r="G106">
            <v>286920</v>
          </cell>
          <cell r="H106">
            <v>598502</v>
          </cell>
          <cell r="I106" t="str">
            <v>HM086-4</v>
          </cell>
          <cell r="J106" t="str">
            <v>HM086-4</v>
          </cell>
          <cell r="K106" t="str">
            <v>F</v>
          </cell>
          <cell r="L106" t="str">
            <v>M</v>
          </cell>
          <cell r="M106">
            <v>5</v>
          </cell>
        </row>
        <row r="107">
          <cell r="A107" t="str">
            <v>#.105      터널내 물푸기(4번 출입구)</v>
          </cell>
          <cell r="C107">
            <v>1</v>
          </cell>
          <cell r="D107" t="str">
            <v>식</v>
          </cell>
          <cell r="E107">
            <v>383968</v>
          </cell>
          <cell r="F107">
            <v>0</v>
          </cell>
          <cell r="G107">
            <v>286920</v>
          </cell>
          <cell r="H107">
            <v>670888</v>
          </cell>
          <cell r="I107" t="str">
            <v>HM086-5</v>
          </cell>
          <cell r="J107" t="str">
            <v>HM086-5</v>
          </cell>
          <cell r="K107" t="str">
            <v>F</v>
          </cell>
          <cell r="L107" t="str">
            <v>M</v>
          </cell>
          <cell r="M107">
            <v>5</v>
          </cell>
        </row>
        <row r="108">
          <cell r="A108" t="str">
            <v>#.106      DSM PANEL 운반(환승통로)</v>
          </cell>
          <cell r="C108">
            <v>1</v>
          </cell>
          <cell r="D108" t="str">
            <v>식</v>
          </cell>
          <cell r="E108">
            <v>8170</v>
          </cell>
          <cell r="F108">
            <v>59517</v>
          </cell>
          <cell r="G108">
            <v>257066</v>
          </cell>
          <cell r="H108">
            <v>324753</v>
          </cell>
          <cell r="I108" t="str">
            <v>HM087-1</v>
          </cell>
          <cell r="J108" t="str">
            <v>HM087-1</v>
          </cell>
          <cell r="K108" t="str">
            <v>F</v>
          </cell>
          <cell r="L108" t="str">
            <v>M</v>
          </cell>
          <cell r="M108">
            <v>5</v>
          </cell>
        </row>
        <row r="109">
          <cell r="A109" t="str">
            <v>#.107      DSM PANEL 운반(1번 출입구)</v>
          </cell>
          <cell r="C109">
            <v>1</v>
          </cell>
          <cell r="D109" t="str">
            <v>식</v>
          </cell>
          <cell r="E109">
            <v>3073</v>
          </cell>
          <cell r="F109">
            <v>22385</v>
          </cell>
          <cell r="G109">
            <v>110420</v>
          </cell>
          <cell r="H109">
            <v>135878</v>
          </cell>
          <cell r="I109" t="str">
            <v>HM087-2</v>
          </cell>
          <cell r="J109" t="str">
            <v>HM087-2</v>
          </cell>
          <cell r="K109" t="str">
            <v>F</v>
          </cell>
          <cell r="L109" t="str">
            <v>M</v>
          </cell>
          <cell r="M109">
            <v>5</v>
          </cell>
        </row>
        <row r="110">
          <cell r="A110" t="str">
            <v>#.108      DSM PANEL 운반(2,3,4번 출입구</v>
          </cell>
          <cell r="C110">
            <v>1</v>
          </cell>
          <cell r="D110" t="str">
            <v>식</v>
          </cell>
          <cell r="E110">
            <v>12743</v>
          </cell>
          <cell r="F110">
            <v>92829</v>
          </cell>
          <cell r="G110">
            <v>312358</v>
          </cell>
          <cell r="H110">
            <v>417930</v>
          </cell>
          <cell r="I110" t="str">
            <v>HM087-345</v>
          </cell>
          <cell r="J110" t="str">
            <v>HM087-345</v>
          </cell>
          <cell r="K110" t="str">
            <v>F</v>
          </cell>
          <cell r="L110" t="str">
            <v>M</v>
          </cell>
          <cell r="M110">
            <v>5</v>
          </cell>
        </row>
        <row r="111">
          <cell r="A111" t="str">
            <v>#.109      전 력 비(환승통로)</v>
          </cell>
          <cell r="C111">
            <v>1</v>
          </cell>
          <cell r="D111" t="str">
            <v>식</v>
          </cell>
          <cell r="E111">
            <v>0</v>
          </cell>
          <cell r="F111">
            <v>0</v>
          </cell>
          <cell r="G111">
            <v>37449407</v>
          </cell>
          <cell r="H111">
            <v>37449407</v>
          </cell>
          <cell r="I111" t="str">
            <v>HM088-1</v>
          </cell>
          <cell r="J111" t="str">
            <v>HM088-1</v>
          </cell>
          <cell r="K111" t="str">
            <v>F</v>
          </cell>
          <cell r="L111" t="str">
            <v>M</v>
          </cell>
          <cell r="M111">
            <v>5</v>
          </cell>
        </row>
        <row r="112">
          <cell r="A112" t="str">
            <v>#.110      전 력 비(1번 출입구)</v>
          </cell>
          <cell r="C112">
            <v>1</v>
          </cell>
          <cell r="D112" t="str">
            <v>식</v>
          </cell>
          <cell r="E112">
            <v>0</v>
          </cell>
          <cell r="F112">
            <v>0</v>
          </cell>
          <cell r="G112">
            <v>6314200</v>
          </cell>
          <cell r="H112">
            <v>6314200</v>
          </cell>
          <cell r="I112" t="str">
            <v>HM088-2</v>
          </cell>
          <cell r="J112" t="str">
            <v>HM088-2</v>
          </cell>
          <cell r="K112" t="str">
            <v>F</v>
          </cell>
          <cell r="L112" t="str">
            <v>M</v>
          </cell>
          <cell r="M112">
            <v>5</v>
          </cell>
        </row>
        <row r="113">
          <cell r="A113" t="str">
            <v>#.111      전 력 비(2번 출입구)</v>
          </cell>
          <cell r="C113">
            <v>1</v>
          </cell>
          <cell r="D113" t="str">
            <v>식</v>
          </cell>
          <cell r="E113">
            <v>0</v>
          </cell>
          <cell r="F113">
            <v>0</v>
          </cell>
          <cell r="G113">
            <v>17715142</v>
          </cell>
          <cell r="H113">
            <v>17715142</v>
          </cell>
          <cell r="I113" t="str">
            <v>HM088-3</v>
          </cell>
          <cell r="J113" t="str">
            <v>HM088-3</v>
          </cell>
          <cell r="K113" t="str">
            <v>F</v>
          </cell>
          <cell r="L113" t="str">
            <v>M</v>
          </cell>
          <cell r="M113">
            <v>5</v>
          </cell>
        </row>
        <row r="114">
          <cell r="A114" t="str">
            <v>#.112      전 력 비(3번 출입구)</v>
          </cell>
          <cell r="C114">
            <v>1</v>
          </cell>
          <cell r="D114" t="str">
            <v>식</v>
          </cell>
          <cell r="E114">
            <v>0</v>
          </cell>
          <cell r="F114">
            <v>0</v>
          </cell>
          <cell r="G114">
            <v>20816740</v>
          </cell>
          <cell r="H114">
            <v>20816740</v>
          </cell>
          <cell r="I114" t="str">
            <v>HM088-4</v>
          </cell>
          <cell r="J114" t="str">
            <v>HM088-4</v>
          </cell>
          <cell r="K114" t="str">
            <v>F</v>
          </cell>
          <cell r="L114" t="str">
            <v>M</v>
          </cell>
          <cell r="M114">
            <v>5</v>
          </cell>
        </row>
        <row r="115">
          <cell r="A115" t="str">
            <v>#.113      전 력 비(4번 출입구)</v>
          </cell>
          <cell r="C115">
            <v>1</v>
          </cell>
          <cell r="D115" t="str">
            <v>식</v>
          </cell>
          <cell r="E115">
            <v>0</v>
          </cell>
          <cell r="F115">
            <v>0</v>
          </cell>
          <cell r="G115">
            <v>23918338</v>
          </cell>
          <cell r="H115">
            <v>23918338</v>
          </cell>
          <cell r="I115" t="str">
            <v>HM088-5</v>
          </cell>
          <cell r="J115" t="str">
            <v>HM088-5</v>
          </cell>
          <cell r="K115" t="str">
            <v>F</v>
          </cell>
          <cell r="L115" t="str">
            <v>M</v>
          </cell>
          <cell r="M115">
            <v>5</v>
          </cell>
        </row>
        <row r="116">
          <cell r="A116" t="str">
            <v>#.114      수도료 사용비(환승통로)</v>
          </cell>
          <cell r="C116">
            <v>1</v>
          </cell>
          <cell r="D116" t="str">
            <v>식</v>
          </cell>
          <cell r="E116">
            <v>0</v>
          </cell>
          <cell r="F116">
            <v>0</v>
          </cell>
          <cell r="G116">
            <v>4433834</v>
          </cell>
          <cell r="H116">
            <v>4433834</v>
          </cell>
          <cell r="I116" t="str">
            <v>HM089-1</v>
          </cell>
          <cell r="J116" t="str">
            <v>HM089-1</v>
          </cell>
          <cell r="K116" t="str">
            <v>F</v>
          </cell>
          <cell r="L116" t="str">
            <v>M</v>
          </cell>
          <cell r="M116">
            <v>5</v>
          </cell>
        </row>
        <row r="117">
          <cell r="A117" t="str">
            <v>#.115      수도료 사용비(1번 출입구)</v>
          </cell>
          <cell r="C117">
            <v>1</v>
          </cell>
          <cell r="D117" t="str">
            <v>식</v>
          </cell>
          <cell r="E117">
            <v>0</v>
          </cell>
          <cell r="F117">
            <v>0</v>
          </cell>
          <cell r="G117">
            <v>769008</v>
          </cell>
          <cell r="H117">
            <v>769008</v>
          </cell>
          <cell r="I117" t="str">
            <v>HM089-2</v>
          </cell>
          <cell r="J117" t="str">
            <v>HM089-2</v>
          </cell>
          <cell r="K117" t="str">
            <v>F</v>
          </cell>
          <cell r="L117" t="str">
            <v>M</v>
          </cell>
          <cell r="M117">
            <v>5</v>
          </cell>
        </row>
        <row r="118">
          <cell r="A118" t="str">
            <v>#.116      수도료 사용비(2,3,4번 출입구)</v>
          </cell>
          <cell r="C118">
            <v>1</v>
          </cell>
          <cell r="D118" t="str">
            <v>식</v>
          </cell>
          <cell r="E118">
            <v>0</v>
          </cell>
          <cell r="F118">
            <v>0</v>
          </cell>
          <cell r="G118">
            <v>1776726</v>
          </cell>
          <cell r="H118">
            <v>1776726</v>
          </cell>
          <cell r="I118" t="str">
            <v>HM089-3</v>
          </cell>
          <cell r="J118" t="str">
            <v>HM089-3</v>
          </cell>
          <cell r="K118" t="str">
            <v>F</v>
          </cell>
          <cell r="L118" t="str">
            <v>M</v>
          </cell>
          <cell r="M118">
            <v>6</v>
          </cell>
        </row>
        <row r="119">
          <cell r="A119" t="str">
            <v>#.117      시멘트 운반</v>
          </cell>
          <cell r="C119">
            <v>1</v>
          </cell>
          <cell r="D119" t="str">
            <v>TON</v>
          </cell>
          <cell r="E119">
            <v>0</v>
          </cell>
          <cell r="F119">
            <v>11680</v>
          </cell>
          <cell r="G119">
            <v>16134</v>
          </cell>
          <cell r="H119">
            <v>27814</v>
          </cell>
          <cell r="I119" t="str">
            <v>HM090</v>
          </cell>
          <cell r="J119" t="str">
            <v>HM090</v>
          </cell>
          <cell r="K119" t="str">
            <v>F</v>
          </cell>
          <cell r="L119" t="str">
            <v>M</v>
          </cell>
          <cell r="M119">
            <v>6</v>
          </cell>
        </row>
        <row r="120">
          <cell r="A120" t="str">
            <v>#.118      철근 운반</v>
          </cell>
          <cell r="C120">
            <v>1</v>
          </cell>
          <cell r="D120" t="str">
            <v>TON</v>
          </cell>
          <cell r="E120">
            <v>0</v>
          </cell>
          <cell r="F120">
            <v>4672</v>
          </cell>
          <cell r="G120">
            <v>16134</v>
          </cell>
          <cell r="H120">
            <v>20806</v>
          </cell>
          <cell r="I120" t="str">
            <v>HM091</v>
          </cell>
          <cell r="J120" t="str">
            <v>HM091</v>
          </cell>
          <cell r="K120" t="str">
            <v>F</v>
          </cell>
          <cell r="L120" t="str">
            <v>M</v>
          </cell>
          <cell r="M120">
            <v>6</v>
          </cell>
        </row>
        <row r="121">
          <cell r="A121" t="str">
            <v>#.119      강재 운반(편도)</v>
          </cell>
          <cell r="C121">
            <v>1</v>
          </cell>
          <cell r="D121" t="str">
            <v>TON</v>
          </cell>
          <cell r="E121">
            <v>3307</v>
          </cell>
          <cell r="F121">
            <v>4686</v>
          </cell>
          <cell r="G121">
            <v>4361</v>
          </cell>
          <cell r="H121">
            <v>12354</v>
          </cell>
          <cell r="I121" t="str">
            <v>HM092</v>
          </cell>
          <cell r="J121" t="str">
            <v>HM092</v>
          </cell>
          <cell r="K121" t="str">
            <v>F</v>
          </cell>
          <cell r="L121" t="str">
            <v>M</v>
          </cell>
          <cell r="M121">
            <v>6</v>
          </cell>
        </row>
        <row r="122">
          <cell r="A122" t="str">
            <v>#.120      철근 소운반(환승통로)</v>
          </cell>
          <cell r="C122">
            <v>1</v>
          </cell>
          <cell r="D122" t="str">
            <v>TON</v>
          </cell>
          <cell r="E122">
            <v>0</v>
          </cell>
          <cell r="F122">
            <v>6462</v>
          </cell>
          <cell r="G122">
            <v>37</v>
          </cell>
          <cell r="H122">
            <v>6499</v>
          </cell>
          <cell r="I122" t="str">
            <v>P0001-1</v>
          </cell>
          <cell r="J122" t="str">
            <v>P0001-1</v>
          </cell>
          <cell r="K122" t="str">
            <v>F</v>
          </cell>
          <cell r="L122" t="str">
            <v>M</v>
          </cell>
          <cell r="M122">
            <v>6</v>
          </cell>
        </row>
        <row r="123">
          <cell r="A123" t="str">
            <v>#.121      철근 소운반(1번 출입구)</v>
          </cell>
          <cell r="C123">
            <v>1</v>
          </cell>
          <cell r="D123" t="str">
            <v>TON</v>
          </cell>
          <cell r="E123">
            <v>0</v>
          </cell>
          <cell r="F123">
            <v>6068</v>
          </cell>
          <cell r="G123">
            <v>37</v>
          </cell>
          <cell r="H123">
            <v>6105</v>
          </cell>
          <cell r="I123" t="str">
            <v>P0001-2</v>
          </cell>
          <cell r="J123" t="str">
            <v>P0001-2</v>
          </cell>
          <cell r="K123" t="str">
            <v>F</v>
          </cell>
          <cell r="L123" t="str">
            <v>M</v>
          </cell>
          <cell r="M123">
            <v>6</v>
          </cell>
        </row>
        <row r="124">
          <cell r="A124" t="str">
            <v>#.122      철근 소운반(2번 출입구)</v>
          </cell>
          <cell r="C124">
            <v>1</v>
          </cell>
          <cell r="D124" t="str">
            <v>TON</v>
          </cell>
          <cell r="E124">
            <v>0</v>
          </cell>
          <cell r="F124">
            <v>6555</v>
          </cell>
          <cell r="G124">
            <v>36</v>
          </cell>
          <cell r="H124">
            <v>6591</v>
          </cell>
          <cell r="I124" t="str">
            <v>P0001-3</v>
          </cell>
          <cell r="J124" t="str">
            <v>P0001-3</v>
          </cell>
          <cell r="K124" t="str">
            <v>F</v>
          </cell>
          <cell r="L124" t="str">
            <v>M</v>
          </cell>
          <cell r="M124">
            <v>6</v>
          </cell>
        </row>
        <row r="125">
          <cell r="A125" t="str">
            <v>#.123      철근 소운반(3번 출입구)</v>
          </cell>
          <cell r="C125">
            <v>1</v>
          </cell>
          <cell r="D125" t="str">
            <v>TON</v>
          </cell>
          <cell r="E125">
            <v>0</v>
          </cell>
          <cell r="F125">
            <v>7333</v>
          </cell>
          <cell r="G125">
            <v>37</v>
          </cell>
          <cell r="H125">
            <v>7370</v>
          </cell>
          <cell r="I125" t="str">
            <v>P0001-4</v>
          </cell>
          <cell r="J125" t="str">
            <v>P0001-4</v>
          </cell>
          <cell r="K125" t="str">
            <v>F</v>
          </cell>
          <cell r="L125" t="str">
            <v>M</v>
          </cell>
          <cell r="M125">
            <v>6</v>
          </cell>
        </row>
        <row r="126">
          <cell r="A126" t="str">
            <v>#.124      철근 소운반(4번 출입구)</v>
          </cell>
          <cell r="C126">
            <v>1</v>
          </cell>
          <cell r="D126" t="str">
            <v>TON</v>
          </cell>
          <cell r="E126">
            <v>0</v>
          </cell>
          <cell r="F126">
            <v>8161</v>
          </cell>
          <cell r="G126">
            <v>36</v>
          </cell>
          <cell r="H126">
            <v>8197</v>
          </cell>
          <cell r="I126" t="str">
            <v>P0001-5</v>
          </cell>
          <cell r="J126" t="str">
            <v>P0001-5</v>
          </cell>
          <cell r="K126" t="str">
            <v>F</v>
          </cell>
          <cell r="L126" t="str">
            <v>M</v>
          </cell>
          <cell r="M126">
            <v>6</v>
          </cell>
        </row>
        <row r="127">
          <cell r="A127" t="str">
            <v>#.125      강재 소운반(환승통로)</v>
          </cell>
          <cell r="C127">
            <v>1</v>
          </cell>
          <cell r="D127" t="str">
            <v>TON</v>
          </cell>
          <cell r="E127">
            <v>0</v>
          </cell>
          <cell r="F127">
            <v>6462</v>
          </cell>
          <cell r="G127">
            <v>37</v>
          </cell>
          <cell r="H127">
            <v>6499</v>
          </cell>
          <cell r="I127" t="str">
            <v>P0002-1</v>
          </cell>
          <cell r="J127" t="str">
            <v>P0002-1</v>
          </cell>
          <cell r="K127" t="str">
            <v>F</v>
          </cell>
          <cell r="L127" t="str">
            <v>M</v>
          </cell>
          <cell r="M127">
            <v>6</v>
          </cell>
        </row>
        <row r="128">
          <cell r="A128" t="str">
            <v>#.126      강재 소운반(1번 출입구)</v>
          </cell>
          <cell r="C128">
            <v>1</v>
          </cell>
          <cell r="D128" t="str">
            <v>TON</v>
          </cell>
          <cell r="E128">
            <v>0</v>
          </cell>
          <cell r="F128">
            <v>6073</v>
          </cell>
          <cell r="G128">
            <v>37</v>
          </cell>
          <cell r="H128">
            <v>6110</v>
          </cell>
          <cell r="I128" t="str">
            <v>P0002-2</v>
          </cell>
          <cell r="J128" t="str">
            <v>P0002-2</v>
          </cell>
          <cell r="K128" t="str">
            <v>F</v>
          </cell>
          <cell r="L128" t="str">
            <v>M</v>
          </cell>
          <cell r="M128">
            <v>6</v>
          </cell>
        </row>
        <row r="129">
          <cell r="A129" t="str">
            <v>#.127      강재 소운반(2번 출입구)</v>
          </cell>
          <cell r="C129">
            <v>1</v>
          </cell>
          <cell r="D129" t="str">
            <v>TON</v>
          </cell>
          <cell r="E129">
            <v>0</v>
          </cell>
          <cell r="F129">
            <v>6560</v>
          </cell>
          <cell r="G129">
            <v>36</v>
          </cell>
          <cell r="H129">
            <v>6596</v>
          </cell>
          <cell r="I129" t="str">
            <v>P0002-3</v>
          </cell>
          <cell r="J129" t="str">
            <v>P0002-3</v>
          </cell>
          <cell r="K129" t="str">
            <v>F</v>
          </cell>
          <cell r="L129" t="str">
            <v>M</v>
          </cell>
          <cell r="M129">
            <v>6</v>
          </cell>
        </row>
        <row r="130">
          <cell r="A130" t="str">
            <v>#.128      강재 소운반(3번 출입구)</v>
          </cell>
          <cell r="C130">
            <v>1</v>
          </cell>
          <cell r="D130" t="str">
            <v>TON</v>
          </cell>
          <cell r="E130">
            <v>0</v>
          </cell>
          <cell r="F130">
            <v>7333</v>
          </cell>
          <cell r="G130">
            <v>37</v>
          </cell>
          <cell r="H130">
            <v>7370</v>
          </cell>
          <cell r="I130" t="str">
            <v>P0002-4</v>
          </cell>
          <cell r="J130" t="str">
            <v>P0002-4</v>
          </cell>
          <cell r="K130" t="str">
            <v>F</v>
          </cell>
          <cell r="L130" t="str">
            <v>M</v>
          </cell>
          <cell r="M130">
            <v>6</v>
          </cell>
        </row>
        <row r="131">
          <cell r="A131" t="str">
            <v>#.129      강재 소운반(4번 출입구)</v>
          </cell>
          <cell r="C131">
            <v>1</v>
          </cell>
          <cell r="D131" t="str">
            <v>TON</v>
          </cell>
          <cell r="E131">
            <v>0</v>
          </cell>
          <cell r="F131">
            <v>8161</v>
          </cell>
          <cell r="G131">
            <v>36</v>
          </cell>
          <cell r="H131">
            <v>8197</v>
          </cell>
          <cell r="I131" t="str">
            <v>P0002-5</v>
          </cell>
          <cell r="J131" t="str">
            <v>P0002-5</v>
          </cell>
          <cell r="K131" t="str">
            <v>F</v>
          </cell>
          <cell r="L131" t="str">
            <v>M</v>
          </cell>
          <cell r="M131">
            <v>6</v>
          </cell>
        </row>
        <row r="132">
          <cell r="A132" t="str">
            <v>#.130      시멘트 소운반(환승통로)</v>
          </cell>
          <cell r="C132">
            <v>1</v>
          </cell>
          <cell r="D132" t="str">
            <v>대</v>
          </cell>
          <cell r="E132">
            <v>0</v>
          </cell>
          <cell r="F132">
            <v>253</v>
          </cell>
          <cell r="G132">
            <v>1</v>
          </cell>
          <cell r="H132">
            <v>254</v>
          </cell>
          <cell r="I132" t="str">
            <v>P0003-1</v>
          </cell>
          <cell r="J132" t="str">
            <v>P0003-1</v>
          </cell>
          <cell r="K132" t="str">
            <v>F</v>
          </cell>
          <cell r="L132" t="str">
            <v>M</v>
          </cell>
          <cell r="M132">
            <v>6</v>
          </cell>
        </row>
        <row r="133">
          <cell r="A133" t="str">
            <v>#.131      시멘트 소운반(1번 출입구)</v>
          </cell>
          <cell r="C133">
            <v>1</v>
          </cell>
          <cell r="D133" t="str">
            <v>대</v>
          </cell>
          <cell r="E133">
            <v>0</v>
          </cell>
          <cell r="F133">
            <v>238</v>
          </cell>
          <cell r="G133">
            <v>1</v>
          </cell>
          <cell r="H133">
            <v>239</v>
          </cell>
          <cell r="I133" t="str">
            <v>P0003-2</v>
          </cell>
          <cell r="J133" t="str">
            <v>P0003-2</v>
          </cell>
          <cell r="K133" t="str">
            <v>F</v>
          </cell>
          <cell r="L133" t="str">
            <v>M</v>
          </cell>
          <cell r="M133">
            <v>6</v>
          </cell>
        </row>
        <row r="134">
          <cell r="A134" t="str">
            <v>#.132      시멘트 소운반(2번 출입구)</v>
          </cell>
          <cell r="C134">
            <v>1</v>
          </cell>
          <cell r="D134" t="str">
            <v>대</v>
          </cell>
          <cell r="E134">
            <v>0</v>
          </cell>
          <cell r="F134">
            <v>258</v>
          </cell>
          <cell r="G134">
            <v>1</v>
          </cell>
          <cell r="H134">
            <v>259</v>
          </cell>
          <cell r="I134" t="str">
            <v>P0003-3</v>
          </cell>
          <cell r="J134" t="str">
            <v>P0003-3</v>
          </cell>
          <cell r="K134" t="str">
            <v>F</v>
          </cell>
          <cell r="L134" t="str">
            <v>M</v>
          </cell>
          <cell r="M134">
            <v>6</v>
          </cell>
        </row>
        <row r="135">
          <cell r="A135" t="str">
            <v>#.133      시멘트 소운반(3번 출입구)</v>
          </cell>
          <cell r="C135">
            <v>1</v>
          </cell>
          <cell r="D135" t="str">
            <v>대</v>
          </cell>
          <cell r="E135">
            <v>0</v>
          </cell>
          <cell r="F135">
            <v>287</v>
          </cell>
          <cell r="G135">
            <v>1</v>
          </cell>
          <cell r="H135">
            <v>288</v>
          </cell>
          <cell r="I135" t="str">
            <v>P0003-4</v>
          </cell>
          <cell r="J135" t="str">
            <v>P0003-4</v>
          </cell>
          <cell r="K135" t="str">
            <v>F</v>
          </cell>
          <cell r="L135" t="str">
            <v>M</v>
          </cell>
          <cell r="M135">
            <v>6</v>
          </cell>
        </row>
        <row r="136">
          <cell r="A136" t="str">
            <v>#.134      시멘트 소운반(4번 출입구)</v>
          </cell>
          <cell r="C136">
            <v>1</v>
          </cell>
          <cell r="D136" t="str">
            <v>대</v>
          </cell>
          <cell r="E136">
            <v>0</v>
          </cell>
          <cell r="F136">
            <v>321</v>
          </cell>
          <cell r="G136">
            <v>1</v>
          </cell>
          <cell r="H136">
            <v>322</v>
          </cell>
          <cell r="I136" t="str">
            <v>P0003-5</v>
          </cell>
          <cell r="J136" t="str">
            <v>P0003-5</v>
          </cell>
          <cell r="K136" t="str">
            <v>F</v>
          </cell>
          <cell r="L136" t="str">
            <v>M</v>
          </cell>
          <cell r="M136">
            <v>6</v>
          </cell>
        </row>
        <row r="137">
          <cell r="A137" t="str">
            <v>#.135      모래,자갈 소운반(환승통로)</v>
          </cell>
          <cell r="C137">
            <v>1</v>
          </cell>
          <cell r="D137" t="str">
            <v>M3</v>
          </cell>
          <cell r="E137">
            <v>0</v>
          </cell>
          <cell r="F137">
            <v>14891</v>
          </cell>
          <cell r="G137">
            <v>0</v>
          </cell>
          <cell r="H137">
            <v>14891</v>
          </cell>
          <cell r="I137" t="str">
            <v>P0004-1</v>
          </cell>
          <cell r="J137" t="str">
            <v>P0004-1</v>
          </cell>
          <cell r="K137" t="str">
            <v>F</v>
          </cell>
          <cell r="L137" t="str">
            <v>M</v>
          </cell>
          <cell r="M137">
            <v>6</v>
          </cell>
        </row>
        <row r="138">
          <cell r="A138" t="str">
            <v>#.136      모래,자갈 소운반(1번 출입구)</v>
          </cell>
          <cell r="C138">
            <v>1</v>
          </cell>
          <cell r="D138" t="str">
            <v>M3</v>
          </cell>
          <cell r="E138">
            <v>0</v>
          </cell>
          <cell r="F138">
            <v>14146</v>
          </cell>
          <cell r="G138">
            <v>0</v>
          </cell>
          <cell r="H138">
            <v>14146</v>
          </cell>
          <cell r="I138" t="str">
            <v>P0004-2</v>
          </cell>
          <cell r="J138" t="str">
            <v>P0004-2</v>
          </cell>
          <cell r="K138" t="str">
            <v>F</v>
          </cell>
          <cell r="L138" t="str">
            <v>M</v>
          </cell>
          <cell r="M138">
            <v>6</v>
          </cell>
        </row>
        <row r="139">
          <cell r="A139" t="str">
            <v>#.137      모래,자갈 소운반(2번 출입구)</v>
          </cell>
          <cell r="C139">
            <v>1</v>
          </cell>
          <cell r="D139" t="str">
            <v>M3</v>
          </cell>
          <cell r="E139">
            <v>0</v>
          </cell>
          <cell r="F139">
            <v>15120</v>
          </cell>
          <cell r="G139">
            <v>0</v>
          </cell>
          <cell r="H139">
            <v>15120</v>
          </cell>
          <cell r="I139" t="str">
            <v>P0004-3</v>
          </cell>
          <cell r="J139" t="str">
            <v>P0004-3</v>
          </cell>
          <cell r="K139" t="str">
            <v>F</v>
          </cell>
          <cell r="L139" t="str">
            <v>M</v>
          </cell>
          <cell r="M139">
            <v>6</v>
          </cell>
        </row>
        <row r="140">
          <cell r="A140" t="str">
            <v>#.138      모래,자갈 소운반(3번 출입구)</v>
          </cell>
          <cell r="C140">
            <v>1</v>
          </cell>
          <cell r="D140" t="str">
            <v>M3</v>
          </cell>
          <cell r="E140">
            <v>0</v>
          </cell>
          <cell r="F140">
            <v>16677</v>
          </cell>
          <cell r="G140">
            <v>0</v>
          </cell>
          <cell r="H140">
            <v>16677</v>
          </cell>
          <cell r="I140" t="str">
            <v>P0004-4</v>
          </cell>
          <cell r="J140" t="str">
            <v>P0004-4</v>
          </cell>
          <cell r="K140" t="str">
            <v>F</v>
          </cell>
          <cell r="L140" t="str">
            <v>M</v>
          </cell>
          <cell r="M140">
            <v>6</v>
          </cell>
        </row>
        <row r="141">
          <cell r="A141" t="str">
            <v>#.139      모래,자갈 소운반(4번 출입구)</v>
          </cell>
          <cell r="C141">
            <v>1</v>
          </cell>
          <cell r="D141" t="str">
            <v>M3</v>
          </cell>
          <cell r="E141">
            <v>0</v>
          </cell>
          <cell r="F141">
            <v>18332</v>
          </cell>
          <cell r="G141">
            <v>0</v>
          </cell>
          <cell r="H141">
            <v>18332</v>
          </cell>
          <cell r="I141" t="str">
            <v>P0004-5</v>
          </cell>
          <cell r="J141" t="str">
            <v>P0004-5</v>
          </cell>
          <cell r="K141" t="str">
            <v>F</v>
          </cell>
          <cell r="L141" t="str">
            <v>M</v>
          </cell>
          <cell r="M141">
            <v>7</v>
          </cell>
        </row>
        <row r="142">
          <cell r="A142" t="str">
            <v>#.140      잡강재 소운반(환승통로)</v>
          </cell>
          <cell r="C142">
            <v>1</v>
          </cell>
          <cell r="D142" t="str">
            <v>TON</v>
          </cell>
          <cell r="E142">
            <v>0</v>
          </cell>
          <cell r="F142">
            <v>5168</v>
          </cell>
          <cell r="G142">
            <v>36</v>
          </cell>
          <cell r="H142">
            <v>5204</v>
          </cell>
          <cell r="I142" t="str">
            <v>P0005-1</v>
          </cell>
          <cell r="J142" t="str">
            <v>P0005-1</v>
          </cell>
          <cell r="K142" t="str">
            <v>F</v>
          </cell>
          <cell r="L142" t="str">
            <v>M</v>
          </cell>
          <cell r="M142">
            <v>7</v>
          </cell>
        </row>
        <row r="143">
          <cell r="A143" t="str">
            <v>#.141      잡강재 소운반(1번 출입구)</v>
          </cell>
          <cell r="C143">
            <v>1</v>
          </cell>
          <cell r="D143" t="str">
            <v>TON</v>
          </cell>
          <cell r="E143">
            <v>0</v>
          </cell>
          <cell r="F143">
            <v>5523</v>
          </cell>
          <cell r="G143">
            <v>37</v>
          </cell>
          <cell r="H143">
            <v>5560</v>
          </cell>
          <cell r="I143" t="str">
            <v>P0005-2</v>
          </cell>
          <cell r="J143" t="str">
            <v>P0005-2</v>
          </cell>
          <cell r="K143" t="str">
            <v>F</v>
          </cell>
          <cell r="L143" t="str">
            <v>M</v>
          </cell>
          <cell r="M143">
            <v>7</v>
          </cell>
        </row>
        <row r="144">
          <cell r="A144" t="str">
            <v>#.142      잡강재 소운반(2번 출입구)</v>
          </cell>
          <cell r="C144">
            <v>1</v>
          </cell>
          <cell r="D144" t="str">
            <v>TON</v>
          </cell>
          <cell r="E144">
            <v>0</v>
          </cell>
          <cell r="F144">
            <v>6010</v>
          </cell>
          <cell r="G144">
            <v>36</v>
          </cell>
          <cell r="H144">
            <v>6046</v>
          </cell>
          <cell r="I144" t="str">
            <v>P0005-3</v>
          </cell>
          <cell r="J144" t="str">
            <v>P0005-3</v>
          </cell>
          <cell r="K144" t="str">
            <v>F</v>
          </cell>
          <cell r="L144" t="str">
            <v>M</v>
          </cell>
          <cell r="M144">
            <v>7</v>
          </cell>
        </row>
        <row r="145">
          <cell r="A145" t="str">
            <v>#.143      잡강재 소운반(3번 출입구)</v>
          </cell>
          <cell r="C145">
            <v>1</v>
          </cell>
          <cell r="D145" t="str">
            <v>TON</v>
          </cell>
          <cell r="E145">
            <v>0</v>
          </cell>
          <cell r="F145">
            <v>6788</v>
          </cell>
          <cell r="G145">
            <v>37</v>
          </cell>
          <cell r="H145">
            <v>6825</v>
          </cell>
          <cell r="I145" t="str">
            <v>P0005-4</v>
          </cell>
          <cell r="J145" t="str">
            <v>P0005-4</v>
          </cell>
          <cell r="K145" t="str">
            <v>F</v>
          </cell>
          <cell r="L145" t="str">
            <v>M</v>
          </cell>
          <cell r="M145">
            <v>7</v>
          </cell>
        </row>
        <row r="146">
          <cell r="A146" t="str">
            <v>#.144      잡강재 소운반(4번 출입구)</v>
          </cell>
          <cell r="C146">
            <v>1</v>
          </cell>
          <cell r="D146" t="str">
            <v>TON</v>
          </cell>
          <cell r="E146">
            <v>0</v>
          </cell>
          <cell r="F146">
            <v>7616</v>
          </cell>
          <cell r="G146">
            <v>36</v>
          </cell>
          <cell r="H146">
            <v>7652</v>
          </cell>
          <cell r="I146" t="str">
            <v>P0005-5</v>
          </cell>
          <cell r="J146" t="str">
            <v>P0005-5</v>
          </cell>
          <cell r="K146" t="str">
            <v>F</v>
          </cell>
          <cell r="L146" t="str">
            <v>M</v>
          </cell>
          <cell r="M146">
            <v>7</v>
          </cell>
        </row>
        <row r="147">
          <cell r="A147" t="str">
            <v>#.145      철골가공조립 및 해체</v>
          </cell>
          <cell r="B147" t="str">
            <v>윈치타워</v>
          </cell>
          <cell r="C147">
            <v>1</v>
          </cell>
          <cell r="D147" t="str">
            <v>TON</v>
          </cell>
          <cell r="E147">
            <v>44424</v>
          </cell>
          <cell r="F147">
            <v>1820266</v>
          </cell>
          <cell r="G147">
            <v>0</v>
          </cell>
          <cell r="H147">
            <v>1864690</v>
          </cell>
          <cell r="I147" t="str">
            <v>P018</v>
          </cell>
          <cell r="J147" t="str">
            <v>P018</v>
          </cell>
          <cell r="K147" t="str">
            <v>F</v>
          </cell>
          <cell r="L147" t="str">
            <v>M</v>
          </cell>
          <cell r="M147">
            <v>7</v>
          </cell>
        </row>
        <row r="148">
          <cell r="M148">
            <v>7</v>
          </cell>
        </row>
        <row r="149">
          <cell r="M149">
            <v>7</v>
          </cell>
        </row>
        <row r="150">
          <cell r="M150">
            <v>7</v>
          </cell>
        </row>
        <row r="151">
          <cell r="M151">
            <v>7</v>
          </cell>
        </row>
        <row r="152">
          <cell r="A152" t="str">
            <v>품셈.1     DSM 굴착(환승통로)</v>
          </cell>
          <cell r="C152">
            <v>1</v>
          </cell>
          <cell r="D152" t="str">
            <v>M3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 t="str">
            <v>HM001-1</v>
          </cell>
          <cell r="J152" t="str">
            <v>HM001-1</v>
          </cell>
          <cell r="K152" t="str">
            <v>T</v>
          </cell>
          <cell r="L152" t="str">
            <v>M</v>
          </cell>
          <cell r="M152">
            <v>8</v>
          </cell>
        </row>
        <row r="153">
          <cell r="A153" t="str">
            <v>품셈.2     DSM 굴착(E/C 승강장)</v>
          </cell>
          <cell r="C153">
            <v>1</v>
          </cell>
          <cell r="D153" t="str">
            <v>M3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 t="str">
            <v>HM001-2</v>
          </cell>
          <cell r="J153" t="str">
            <v>HM001-2</v>
          </cell>
          <cell r="K153" t="str">
            <v>T</v>
          </cell>
          <cell r="L153" t="str">
            <v>M</v>
          </cell>
          <cell r="M153">
            <v>8</v>
          </cell>
        </row>
        <row r="154">
          <cell r="A154" t="str">
            <v>품셈.3     DSM 굴착(E/C 출입구)</v>
          </cell>
          <cell r="C154">
            <v>1</v>
          </cell>
          <cell r="D154" t="str">
            <v>M3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 t="str">
            <v>HM001-3</v>
          </cell>
          <cell r="J154" t="str">
            <v>HM001-3</v>
          </cell>
          <cell r="K154" t="str">
            <v>T</v>
          </cell>
          <cell r="L154" t="str">
            <v>M</v>
          </cell>
          <cell r="M154">
            <v>8</v>
          </cell>
        </row>
        <row r="155">
          <cell r="A155" t="str">
            <v>품셈.4     DSM 굴착(계단 출입구)</v>
          </cell>
          <cell r="C155">
            <v>1</v>
          </cell>
          <cell r="D155" t="str">
            <v>M3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str">
            <v>HM001-4</v>
          </cell>
          <cell r="J155" t="str">
            <v>HM001-4</v>
          </cell>
          <cell r="K155" t="str">
            <v>T</v>
          </cell>
          <cell r="L155" t="str">
            <v>M</v>
          </cell>
          <cell r="M155">
            <v>8</v>
          </cell>
        </row>
        <row r="156">
          <cell r="A156" t="str">
            <v>품셈.5     DSM 굴착토 갱내소운반(환승통·</v>
          </cell>
          <cell r="B156" t="str">
            <v>토사</v>
          </cell>
          <cell r="C156">
            <v>1</v>
          </cell>
          <cell r="D156" t="str">
            <v>M3</v>
          </cell>
          <cell r="E156">
            <v>0</v>
          </cell>
          <cell r="F156">
            <v>13387</v>
          </cell>
          <cell r="G156">
            <v>55</v>
          </cell>
          <cell r="H156">
            <v>13442</v>
          </cell>
          <cell r="I156" t="str">
            <v>HM002-1</v>
          </cell>
          <cell r="J156" t="str">
            <v>HM002-1</v>
          </cell>
          <cell r="K156" t="str">
            <v>T</v>
          </cell>
          <cell r="L156" t="str">
            <v>M</v>
          </cell>
          <cell r="M156">
            <v>8</v>
          </cell>
        </row>
        <row r="157">
          <cell r="A157" t="str">
            <v>품셈.6     DSM 굴착토 갱내소운반(1번 출À</v>
          </cell>
          <cell r="B157" t="str">
            <v>토사</v>
          </cell>
          <cell r="C157">
            <v>1</v>
          </cell>
          <cell r="D157" t="str">
            <v>M3</v>
          </cell>
          <cell r="E157">
            <v>0</v>
          </cell>
          <cell r="F157">
            <v>12725</v>
          </cell>
          <cell r="G157">
            <v>55</v>
          </cell>
          <cell r="H157">
            <v>12780</v>
          </cell>
          <cell r="I157" t="str">
            <v>HM002-2</v>
          </cell>
          <cell r="J157" t="str">
            <v>HM002-2</v>
          </cell>
          <cell r="K157" t="str">
            <v>T</v>
          </cell>
          <cell r="L157" t="str">
            <v>M</v>
          </cell>
          <cell r="M157">
            <v>8</v>
          </cell>
        </row>
        <row r="158">
          <cell r="A158" t="str">
            <v>품셈.7     DSM 굴착토 갱내소운반(2번 출À</v>
          </cell>
          <cell r="B158" t="str">
            <v>토사</v>
          </cell>
          <cell r="C158">
            <v>1</v>
          </cell>
          <cell r="D158" t="str">
            <v>M3</v>
          </cell>
          <cell r="E158">
            <v>0</v>
          </cell>
          <cell r="F158">
            <v>13553</v>
          </cell>
          <cell r="G158">
            <v>55</v>
          </cell>
          <cell r="H158">
            <v>13608</v>
          </cell>
          <cell r="I158" t="str">
            <v>HM002-3</v>
          </cell>
          <cell r="J158" t="str">
            <v>HM002-3</v>
          </cell>
          <cell r="K158" t="str">
            <v>T</v>
          </cell>
          <cell r="L158" t="str">
            <v>M</v>
          </cell>
          <cell r="M158">
            <v>8</v>
          </cell>
        </row>
        <row r="159">
          <cell r="A159" t="str">
            <v>품셈.8     DSM 굴착토 갱내소운반(3번 출À</v>
          </cell>
          <cell r="B159" t="str">
            <v>토사</v>
          </cell>
          <cell r="C159">
            <v>1</v>
          </cell>
          <cell r="D159" t="str">
            <v>M3</v>
          </cell>
          <cell r="E159">
            <v>0</v>
          </cell>
          <cell r="F159">
            <v>14876</v>
          </cell>
          <cell r="G159">
            <v>55</v>
          </cell>
          <cell r="H159">
            <v>14931</v>
          </cell>
          <cell r="I159" t="str">
            <v>HM002-4</v>
          </cell>
          <cell r="J159" t="str">
            <v>HM002-4</v>
          </cell>
          <cell r="K159" t="str">
            <v>T</v>
          </cell>
          <cell r="L159" t="str">
            <v>M</v>
          </cell>
          <cell r="M159">
            <v>8</v>
          </cell>
        </row>
        <row r="160">
          <cell r="A160" t="str">
            <v>품셈.9     DSM 굴착토 갱내소운반(4번 출À</v>
          </cell>
          <cell r="B160" t="str">
            <v>토사</v>
          </cell>
          <cell r="C160">
            <v>1</v>
          </cell>
          <cell r="D160" t="str">
            <v>M3</v>
          </cell>
          <cell r="E160">
            <v>0</v>
          </cell>
          <cell r="F160">
            <v>16283</v>
          </cell>
          <cell r="G160">
            <v>55</v>
          </cell>
          <cell r="H160">
            <v>16338</v>
          </cell>
          <cell r="I160" t="str">
            <v>HM002-5</v>
          </cell>
          <cell r="J160" t="str">
            <v>HM002-5</v>
          </cell>
          <cell r="K160" t="str">
            <v>T</v>
          </cell>
          <cell r="L160" t="str">
            <v>M</v>
          </cell>
          <cell r="M160">
            <v>8</v>
          </cell>
        </row>
        <row r="161">
          <cell r="A161" t="str">
            <v>품셈.10    DSM 굴착토 운반</v>
          </cell>
          <cell r="B161" t="str">
            <v>토사</v>
          </cell>
          <cell r="C161">
            <v>1</v>
          </cell>
          <cell r="D161" t="str">
            <v>M3</v>
          </cell>
          <cell r="E161">
            <v>11498</v>
          </cell>
          <cell r="F161">
            <v>8750</v>
          </cell>
          <cell r="G161">
            <v>7582</v>
          </cell>
          <cell r="H161">
            <v>27830</v>
          </cell>
          <cell r="I161" t="str">
            <v>HM003</v>
          </cell>
          <cell r="J161" t="str">
            <v>HM003</v>
          </cell>
          <cell r="K161" t="str">
            <v>T</v>
          </cell>
          <cell r="L161" t="str">
            <v>M</v>
          </cell>
          <cell r="M161">
            <v>8</v>
          </cell>
        </row>
        <row r="162">
          <cell r="A162" t="str">
            <v>품셈.11    사토장정지</v>
          </cell>
          <cell r="B162" t="str">
            <v>토사</v>
          </cell>
          <cell r="C162">
            <v>1</v>
          </cell>
          <cell r="D162" t="str">
            <v>M3</v>
          </cell>
          <cell r="E162">
            <v>44</v>
          </cell>
          <cell r="F162">
            <v>25</v>
          </cell>
          <cell r="G162">
            <v>40</v>
          </cell>
          <cell r="H162">
            <v>109</v>
          </cell>
          <cell r="I162" t="str">
            <v>HM004-1</v>
          </cell>
          <cell r="J162" t="str">
            <v>HM004-1</v>
          </cell>
          <cell r="K162" t="str">
            <v>T</v>
          </cell>
          <cell r="L162" t="str">
            <v>M</v>
          </cell>
          <cell r="M162">
            <v>8</v>
          </cell>
        </row>
        <row r="163">
          <cell r="A163" t="str">
            <v>품셈.12    보강가시설 설치,해체</v>
          </cell>
          <cell r="B163" t="str">
            <v>갱내</v>
          </cell>
          <cell r="C163">
            <v>1</v>
          </cell>
          <cell r="D163" t="str">
            <v>TON</v>
          </cell>
          <cell r="E163">
            <v>43062</v>
          </cell>
          <cell r="F163">
            <v>861236</v>
          </cell>
          <cell r="G163">
            <v>0</v>
          </cell>
          <cell r="H163">
            <v>904298</v>
          </cell>
          <cell r="I163" t="str">
            <v>HM018</v>
          </cell>
          <cell r="J163" t="str">
            <v>HM018</v>
          </cell>
          <cell r="K163" t="str">
            <v>T</v>
          </cell>
          <cell r="L163" t="str">
            <v>M</v>
          </cell>
          <cell r="M163">
            <v>8</v>
          </cell>
        </row>
        <row r="164">
          <cell r="A164" t="str">
            <v>품셈.13    보강가시설제작(E/C 승강장,2번</v>
          </cell>
          <cell r="C164">
            <v>1</v>
          </cell>
          <cell r="D164" t="str">
            <v>TON</v>
          </cell>
          <cell r="E164">
            <v>85959</v>
          </cell>
          <cell r="F164">
            <v>408106</v>
          </cell>
          <cell r="G164">
            <v>11954</v>
          </cell>
          <cell r="H164">
            <v>506019</v>
          </cell>
          <cell r="I164" t="str">
            <v>HM019-22</v>
          </cell>
          <cell r="J164" t="str">
            <v>HM019-22</v>
          </cell>
          <cell r="K164" t="str">
            <v>T</v>
          </cell>
          <cell r="L164" t="str">
            <v>M</v>
          </cell>
          <cell r="M164">
            <v>8</v>
          </cell>
        </row>
        <row r="165">
          <cell r="A165" t="str">
            <v>품셈.14    보강가시설제작(E/C 승강장,3번</v>
          </cell>
          <cell r="C165">
            <v>1</v>
          </cell>
          <cell r="D165" t="str">
            <v>TON</v>
          </cell>
          <cell r="E165">
            <v>85959</v>
          </cell>
          <cell r="F165">
            <v>408106</v>
          </cell>
          <cell r="G165">
            <v>11954</v>
          </cell>
          <cell r="H165">
            <v>506019</v>
          </cell>
          <cell r="I165" t="str">
            <v>HM019-23</v>
          </cell>
          <cell r="J165" t="str">
            <v>HM019-23</v>
          </cell>
          <cell r="K165" t="str">
            <v>T</v>
          </cell>
          <cell r="L165" t="str">
            <v>M</v>
          </cell>
          <cell r="M165">
            <v>8</v>
          </cell>
        </row>
        <row r="166">
          <cell r="A166" t="str">
            <v>품셈.15    보강가시설제작(E/C 승강장,4번</v>
          </cell>
          <cell r="C166">
            <v>1</v>
          </cell>
          <cell r="D166" t="str">
            <v>TON</v>
          </cell>
          <cell r="E166">
            <v>85959</v>
          </cell>
          <cell r="F166">
            <v>408106</v>
          </cell>
          <cell r="G166">
            <v>11954</v>
          </cell>
          <cell r="H166">
            <v>506019</v>
          </cell>
          <cell r="I166" t="str">
            <v>HM019-24</v>
          </cell>
          <cell r="J166" t="str">
            <v>HM019-24</v>
          </cell>
          <cell r="K166" t="str">
            <v>T</v>
          </cell>
          <cell r="L166" t="str">
            <v>M</v>
          </cell>
          <cell r="M166">
            <v>8</v>
          </cell>
        </row>
        <row r="167">
          <cell r="A167" t="str">
            <v>품셈.16    보강가시설제작(계단 출입구,1¹</v>
          </cell>
          <cell r="C167">
            <v>1</v>
          </cell>
          <cell r="D167" t="str">
            <v>TON</v>
          </cell>
          <cell r="E167">
            <v>94843</v>
          </cell>
          <cell r="F167">
            <v>407132</v>
          </cell>
          <cell r="G167">
            <v>11956</v>
          </cell>
          <cell r="H167">
            <v>513931</v>
          </cell>
          <cell r="I167" t="str">
            <v>HM019-41</v>
          </cell>
          <cell r="J167" t="str">
            <v>HM019-41</v>
          </cell>
          <cell r="K167" t="str">
            <v>T</v>
          </cell>
          <cell r="L167" t="str">
            <v>M</v>
          </cell>
          <cell r="M167">
            <v>8</v>
          </cell>
        </row>
        <row r="168">
          <cell r="A168" t="str">
            <v>품셈.17    보강가시설제작(계단 출입구,2¹</v>
          </cell>
          <cell r="C168">
            <v>1</v>
          </cell>
          <cell r="D168" t="str">
            <v>TON</v>
          </cell>
          <cell r="E168">
            <v>94843</v>
          </cell>
          <cell r="F168">
            <v>408106</v>
          </cell>
          <cell r="G168">
            <v>11954</v>
          </cell>
          <cell r="H168">
            <v>514903</v>
          </cell>
          <cell r="I168" t="str">
            <v>HM019-42</v>
          </cell>
          <cell r="J168" t="str">
            <v>HM019-42</v>
          </cell>
          <cell r="K168" t="str">
            <v>T</v>
          </cell>
          <cell r="L168" t="str">
            <v>M</v>
          </cell>
          <cell r="M168">
            <v>8</v>
          </cell>
        </row>
        <row r="169">
          <cell r="A169" t="str">
            <v>품셈.18    보강가시설제작(계단 출입구,3¹</v>
          </cell>
          <cell r="C169">
            <v>1</v>
          </cell>
          <cell r="D169" t="str">
            <v>TON</v>
          </cell>
          <cell r="E169">
            <v>94843</v>
          </cell>
          <cell r="F169">
            <v>408106</v>
          </cell>
          <cell r="G169">
            <v>11954</v>
          </cell>
          <cell r="H169">
            <v>514903</v>
          </cell>
          <cell r="I169" t="str">
            <v>HM019-43</v>
          </cell>
          <cell r="J169" t="str">
            <v>HM019-43</v>
          </cell>
          <cell r="K169" t="str">
            <v>T</v>
          </cell>
          <cell r="L169" t="str">
            <v>M</v>
          </cell>
          <cell r="M169">
            <v>8</v>
          </cell>
        </row>
        <row r="170">
          <cell r="A170" t="str">
            <v>품셈.19    보강가시설제작(계단 출입구,4¹</v>
          </cell>
          <cell r="C170">
            <v>1</v>
          </cell>
          <cell r="D170" t="str">
            <v>TON</v>
          </cell>
          <cell r="E170">
            <v>94843</v>
          </cell>
          <cell r="F170">
            <v>408106</v>
          </cell>
          <cell r="G170">
            <v>11954</v>
          </cell>
          <cell r="H170">
            <v>514903</v>
          </cell>
          <cell r="I170" t="str">
            <v>HM019-44</v>
          </cell>
          <cell r="J170" t="str">
            <v>HM019-44</v>
          </cell>
          <cell r="K170" t="str">
            <v>T</v>
          </cell>
          <cell r="L170" t="str">
            <v>M</v>
          </cell>
          <cell r="M170">
            <v>8</v>
          </cell>
        </row>
        <row r="171">
          <cell r="A171" t="str">
            <v>품셈.20    발진기지제작(환승통로)</v>
          </cell>
          <cell r="C171">
            <v>1</v>
          </cell>
          <cell r="D171" t="str">
            <v>TON</v>
          </cell>
          <cell r="E171">
            <v>94388</v>
          </cell>
          <cell r="F171">
            <v>406421</v>
          </cell>
          <cell r="G171">
            <v>11954</v>
          </cell>
          <cell r="H171">
            <v>512763</v>
          </cell>
          <cell r="I171" t="str">
            <v>HM020-1</v>
          </cell>
          <cell r="J171" t="str">
            <v>HM020-1</v>
          </cell>
          <cell r="K171" t="str">
            <v>T</v>
          </cell>
          <cell r="L171" t="str">
            <v>M</v>
          </cell>
          <cell r="M171">
            <v>8</v>
          </cell>
        </row>
        <row r="172">
          <cell r="A172" t="str">
            <v>품셈.21    발진기지제작(E/C 승강장,2번출</v>
          </cell>
          <cell r="C172">
            <v>1</v>
          </cell>
          <cell r="D172" t="str">
            <v>TON</v>
          </cell>
          <cell r="E172">
            <v>83859</v>
          </cell>
          <cell r="F172">
            <v>408105</v>
          </cell>
          <cell r="G172">
            <v>11954</v>
          </cell>
          <cell r="H172">
            <v>503918</v>
          </cell>
          <cell r="I172" t="str">
            <v>HM020-22</v>
          </cell>
          <cell r="J172" t="str">
            <v>HM020-22</v>
          </cell>
          <cell r="K172" t="str">
            <v>T</v>
          </cell>
          <cell r="L172" t="str">
            <v>M</v>
          </cell>
          <cell r="M172">
            <v>8</v>
          </cell>
        </row>
        <row r="173">
          <cell r="A173" t="str">
            <v>품셈.22    발진기지제작(E/C 승강장,3번출</v>
          </cell>
          <cell r="C173">
            <v>1</v>
          </cell>
          <cell r="D173" t="str">
            <v>TON</v>
          </cell>
          <cell r="E173">
            <v>83859</v>
          </cell>
          <cell r="F173">
            <v>409661</v>
          </cell>
          <cell r="G173">
            <v>11956</v>
          </cell>
          <cell r="H173">
            <v>505476</v>
          </cell>
          <cell r="I173" t="str">
            <v>HM020-23</v>
          </cell>
          <cell r="J173" t="str">
            <v>HM020-23</v>
          </cell>
          <cell r="K173" t="str">
            <v>T</v>
          </cell>
          <cell r="L173" t="str">
            <v>M</v>
          </cell>
          <cell r="M173">
            <v>8</v>
          </cell>
        </row>
        <row r="174">
          <cell r="A174" t="str">
            <v>품셈.23    발진기지제작(E/C 승강장,4번출</v>
          </cell>
          <cell r="C174">
            <v>1</v>
          </cell>
          <cell r="D174" t="str">
            <v>TON</v>
          </cell>
          <cell r="E174">
            <v>83859</v>
          </cell>
          <cell r="F174">
            <v>411317</v>
          </cell>
          <cell r="G174">
            <v>11954</v>
          </cell>
          <cell r="H174">
            <v>507130</v>
          </cell>
          <cell r="I174" t="str">
            <v>HM020-24</v>
          </cell>
          <cell r="J174" t="str">
            <v>HM020-24</v>
          </cell>
          <cell r="K174" t="str">
            <v>T</v>
          </cell>
          <cell r="L174" t="str">
            <v>M</v>
          </cell>
          <cell r="M174">
            <v>8</v>
          </cell>
        </row>
        <row r="175">
          <cell r="A175" t="str">
            <v>품셈.24    발진기지제작(E/C 출입구,2번출</v>
          </cell>
          <cell r="C175">
            <v>1</v>
          </cell>
          <cell r="D175" t="str">
            <v>TON</v>
          </cell>
          <cell r="E175">
            <v>234393</v>
          </cell>
          <cell r="F175">
            <v>408106</v>
          </cell>
          <cell r="G175">
            <v>11954</v>
          </cell>
          <cell r="H175">
            <v>654453</v>
          </cell>
          <cell r="I175" t="str">
            <v>HM020-32</v>
          </cell>
          <cell r="J175" t="str">
            <v>HM020-32</v>
          </cell>
          <cell r="K175" t="str">
            <v>T</v>
          </cell>
          <cell r="L175" t="str">
            <v>M</v>
          </cell>
          <cell r="M175">
            <v>9</v>
          </cell>
        </row>
        <row r="176">
          <cell r="A176" t="str">
            <v>품셈.25    발진기지제작(E/C 출입구,3번출</v>
          </cell>
          <cell r="C176">
            <v>1</v>
          </cell>
          <cell r="D176" t="str">
            <v>TON</v>
          </cell>
          <cell r="E176">
            <v>234393</v>
          </cell>
          <cell r="F176">
            <v>409662</v>
          </cell>
          <cell r="G176">
            <v>11956</v>
          </cell>
          <cell r="H176">
            <v>656011</v>
          </cell>
          <cell r="I176" t="str">
            <v>HM020-33</v>
          </cell>
          <cell r="J176" t="str">
            <v>HM020-33</v>
          </cell>
          <cell r="K176" t="str">
            <v>T</v>
          </cell>
          <cell r="L176" t="str">
            <v>M</v>
          </cell>
          <cell r="M176">
            <v>9</v>
          </cell>
        </row>
        <row r="177">
          <cell r="A177" t="str">
            <v>품셈.26    발진기지제작(E/C 출입구,4번출</v>
          </cell>
          <cell r="C177">
            <v>1</v>
          </cell>
          <cell r="D177" t="str">
            <v>TON</v>
          </cell>
          <cell r="E177">
            <v>234393</v>
          </cell>
          <cell r="F177">
            <v>411318</v>
          </cell>
          <cell r="G177">
            <v>11954</v>
          </cell>
          <cell r="H177">
            <v>657665</v>
          </cell>
          <cell r="I177" t="str">
            <v>HM020-34</v>
          </cell>
          <cell r="J177" t="str">
            <v>HM020-34</v>
          </cell>
          <cell r="K177" t="str">
            <v>T</v>
          </cell>
          <cell r="L177" t="str">
            <v>M</v>
          </cell>
          <cell r="M177">
            <v>9</v>
          </cell>
        </row>
        <row r="178">
          <cell r="A178" t="str">
            <v>품셈.27    발진기지제작(계단 출입구,1번Ã</v>
          </cell>
          <cell r="C178">
            <v>1</v>
          </cell>
          <cell r="D178" t="str">
            <v>TON</v>
          </cell>
          <cell r="E178">
            <v>82260</v>
          </cell>
          <cell r="F178">
            <v>407131</v>
          </cell>
          <cell r="G178">
            <v>11956</v>
          </cell>
          <cell r="H178">
            <v>501347</v>
          </cell>
          <cell r="I178" t="str">
            <v>HM020-41</v>
          </cell>
          <cell r="J178" t="str">
            <v>HM020-41</v>
          </cell>
          <cell r="K178" t="str">
            <v>T</v>
          </cell>
          <cell r="L178" t="str">
            <v>M</v>
          </cell>
          <cell r="M178">
            <v>9</v>
          </cell>
        </row>
        <row r="179">
          <cell r="A179" t="str">
            <v>품셈.28    발진기지제작(계단 출입구,2번Ã</v>
          </cell>
          <cell r="C179">
            <v>1</v>
          </cell>
          <cell r="D179" t="str">
            <v>TON</v>
          </cell>
          <cell r="E179">
            <v>82260</v>
          </cell>
          <cell r="F179">
            <v>408105</v>
          </cell>
          <cell r="G179">
            <v>11954</v>
          </cell>
          <cell r="H179">
            <v>502319</v>
          </cell>
          <cell r="I179" t="str">
            <v>HM020-42</v>
          </cell>
          <cell r="J179" t="str">
            <v>HM020-42</v>
          </cell>
          <cell r="K179" t="str">
            <v>T</v>
          </cell>
          <cell r="L179" t="str">
            <v>M</v>
          </cell>
          <cell r="M179">
            <v>9</v>
          </cell>
        </row>
        <row r="180">
          <cell r="A180" t="str">
            <v>품셈.29    발진기지제작(계단 출입구,3번Ã</v>
          </cell>
          <cell r="C180">
            <v>1</v>
          </cell>
          <cell r="D180" t="str">
            <v>TON</v>
          </cell>
          <cell r="E180">
            <v>82260</v>
          </cell>
          <cell r="F180">
            <v>409661</v>
          </cell>
          <cell r="G180">
            <v>11956</v>
          </cell>
          <cell r="H180">
            <v>503877</v>
          </cell>
          <cell r="I180" t="str">
            <v>HM020-43</v>
          </cell>
          <cell r="J180" t="str">
            <v>HM020-43</v>
          </cell>
          <cell r="K180" t="str">
            <v>T</v>
          </cell>
          <cell r="L180" t="str">
            <v>M</v>
          </cell>
          <cell r="M180">
            <v>9</v>
          </cell>
        </row>
        <row r="181">
          <cell r="A181" t="str">
            <v>품셈.30    발진기지제작(계단 출입구,4번Ã</v>
          </cell>
          <cell r="C181">
            <v>1</v>
          </cell>
          <cell r="D181" t="str">
            <v>TON</v>
          </cell>
          <cell r="E181">
            <v>82260</v>
          </cell>
          <cell r="F181">
            <v>411317</v>
          </cell>
          <cell r="G181">
            <v>11954</v>
          </cell>
          <cell r="H181">
            <v>505531</v>
          </cell>
          <cell r="I181" t="str">
            <v>HM020-45</v>
          </cell>
          <cell r="J181" t="str">
            <v>HM020-45</v>
          </cell>
          <cell r="K181" t="str">
            <v>T</v>
          </cell>
          <cell r="L181" t="str">
            <v>M</v>
          </cell>
          <cell r="M181">
            <v>9</v>
          </cell>
        </row>
        <row r="182">
          <cell r="A182" t="str">
            <v>품셈.31    발진기지 설치,해체</v>
          </cell>
          <cell r="B182" t="str">
            <v>갱외</v>
          </cell>
          <cell r="C182">
            <v>1</v>
          </cell>
          <cell r="D182" t="str">
            <v>TON</v>
          </cell>
          <cell r="E182">
            <v>34449</v>
          </cell>
          <cell r="F182">
            <v>688989</v>
          </cell>
          <cell r="G182">
            <v>0</v>
          </cell>
          <cell r="H182">
            <v>723438</v>
          </cell>
          <cell r="I182" t="str">
            <v>HM021-1</v>
          </cell>
          <cell r="J182" t="str">
            <v>HM021-1</v>
          </cell>
          <cell r="K182" t="str">
            <v>T</v>
          </cell>
          <cell r="L182" t="str">
            <v>M</v>
          </cell>
          <cell r="M182">
            <v>9</v>
          </cell>
        </row>
        <row r="183">
          <cell r="A183" t="str">
            <v>품셈.32    발진기지 설치,해체</v>
          </cell>
          <cell r="B183" t="str">
            <v>갱내</v>
          </cell>
          <cell r="C183">
            <v>1</v>
          </cell>
          <cell r="D183" t="str">
            <v>TON</v>
          </cell>
          <cell r="E183">
            <v>43062</v>
          </cell>
          <cell r="F183">
            <v>861236</v>
          </cell>
          <cell r="G183">
            <v>0</v>
          </cell>
          <cell r="H183">
            <v>904298</v>
          </cell>
          <cell r="I183" t="str">
            <v>HM021-2</v>
          </cell>
          <cell r="J183" t="str">
            <v>HM021-2</v>
          </cell>
          <cell r="K183" t="str">
            <v>T</v>
          </cell>
          <cell r="L183" t="str">
            <v>M</v>
          </cell>
          <cell r="M183">
            <v>9</v>
          </cell>
        </row>
        <row r="184">
          <cell r="A184" t="str">
            <v>품셈.33    DSM PANEL 설치,해체(환승통로)</v>
          </cell>
          <cell r="B184" t="str">
            <v>갱외</v>
          </cell>
          <cell r="C184">
            <v>1</v>
          </cell>
          <cell r="D184" t="str">
            <v>TON</v>
          </cell>
          <cell r="E184">
            <v>25043</v>
          </cell>
          <cell r="F184">
            <v>511201</v>
          </cell>
          <cell r="G184">
            <v>72</v>
          </cell>
          <cell r="H184">
            <v>536316</v>
          </cell>
          <cell r="I184" t="str">
            <v>HM022-1</v>
          </cell>
          <cell r="J184" t="str">
            <v>HM022-1</v>
          </cell>
          <cell r="K184" t="str">
            <v>T</v>
          </cell>
          <cell r="L184" t="str">
            <v>M</v>
          </cell>
          <cell r="M184">
            <v>9</v>
          </cell>
        </row>
        <row r="185">
          <cell r="A185" t="str">
            <v>품셈.34    DSM PANEL 설치(환승통로)</v>
          </cell>
          <cell r="B185" t="str">
            <v>갱외</v>
          </cell>
          <cell r="C185">
            <v>1</v>
          </cell>
          <cell r="D185" t="str">
            <v>TON</v>
          </cell>
          <cell r="E185">
            <v>13913</v>
          </cell>
          <cell r="F185">
            <v>283426</v>
          </cell>
          <cell r="G185">
            <v>36</v>
          </cell>
          <cell r="H185">
            <v>297375</v>
          </cell>
          <cell r="I185" t="str">
            <v>HM022-11</v>
          </cell>
          <cell r="J185" t="str">
            <v>HM022-11</v>
          </cell>
          <cell r="K185" t="str">
            <v>T</v>
          </cell>
          <cell r="L185" t="str">
            <v>M</v>
          </cell>
          <cell r="M185">
            <v>9</v>
          </cell>
        </row>
        <row r="186">
          <cell r="A186" t="str">
            <v>품셈.35    DSM PANEL 설치,해체(1번출입구</v>
          </cell>
          <cell r="B186" t="str">
            <v>갱내</v>
          </cell>
          <cell r="C186">
            <v>1</v>
          </cell>
          <cell r="D186" t="str">
            <v>TON</v>
          </cell>
          <cell r="E186">
            <v>31304</v>
          </cell>
          <cell r="F186">
            <v>637127</v>
          </cell>
          <cell r="G186">
            <v>74</v>
          </cell>
          <cell r="H186">
            <v>668505</v>
          </cell>
          <cell r="I186" t="str">
            <v>HM022-2</v>
          </cell>
          <cell r="J186" t="str">
            <v>HM022-2</v>
          </cell>
          <cell r="K186" t="str">
            <v>T</v>
          </cell>
          <cell r="L186" t="str">
            <v>M</v>
          </cell>
          <cell r="M186">
            <v>9</v>
          </cell>
        </row>
        <row r="187">
          <cell r="A187" t="str">
            <v>품셈.36    DSM PANEL 설치(1번출입구)</v>
          </cell>
          <cell r="B187" t="str">
            <v>갱내</v>
          </cell>
          <cell r="C187">
            <v>1</v>
          </cell>
          <cell r="D187" t="str">
            <v>TON</v>
          </cell>
          <cell r="E187">
            <v>17391</v>
          </cell>
          <cell r="F187">
            <v>353346</v>
          </cell>
          <cell r="G187">
            <v>37</v>
          </cell>
          <cell r="H187">
            <v>370774</v>
          </cell>
          <cell r="I187" t="str">
            <v>HM022-21</v>
          </cell>
          <cell r="J187" t="str">
            <v>HM022-21</v>
          </cell>
          <cell r="K187" t="str">
            <v>T</v>
          </cell>
          <cell r="L187" t="str">
            <v>M</v>
          </cell>
          <cell r="M187">
            <v>9</v>
          </cell>
        </row>
        <row r="188">
          <cell r="A188" t="str">
            <v>품셈.37    DSM PANEL 설치,해체(2번출입구</v>
          </cell>
          <cell r="B188" t="str">
            <v>갱내</v>
          </cell>
          <cell r="C188">
            <v>1</v>
          </cell>
          <cell r="D188" t="str">
            <v>TON</v>
          </cell>
          <cell r="E188">
            <v>31304</v>
          </cell>
          <cell r="F188">
            <v>638101</v>
          </cell>
          <cell r="G188">
            <v>72</v>
          </cell>
          <cell r="H188">
            <v>669477</v>
          </cell>
          <cell r="I188" t="str">
            <v>HM022-3</v>
          </cell>
          <cell r="J188" t="str">
            <v>HM022-3</v>
          </cell>
          <cell r="K188" t="str">
            <v>T</v>
          </cell>
          <cell r="L188" t="str">
            <v>M</v>
          </cell>
          <cell r="M188">
            <v>9</v>
          </cell>
        </row>
        <row r="189">
          <cell r="A189" t="str">
            <v>품셈.38    DSM PANEL 설치(2번출입구)</v>
          </cell>
          <cell r="B189" t="str">
            <v>갱내</v>
          </cell>
          <cell r="C189">
            <v>1</v>
          </cell>
          <cell r="D189" t="str">
            <v>TON</v>
          </cell>
          <cell r="E189">
            <v>17391</v>
          </cell>
          <cell r="F189">
            <v>353833</v>
          </cell>
          <cell r="G189">
            <v>36</v>
          </cell>
          <cell r="H189">
            <v>371260</v>
          </cell>
          <cell r="I189" t="str">
            <v>HM022-31</v>
          </cell>
          <cell r="J189" t="str">
            <v>HM022-31</v>
          </cell>
          <cell r="K189" t="str">
            <v>T</v>
          </cell>
          <cell r="L189" t="str">
            <v>M</v>
          </cell>
          <cell r="M189">
            <v>9</v>
          </cell>
        </row>
        <row r="190">
          <cell r="A190" t="str">
            <v>품셈.39    DSM PANEL 설치,해체(3번출입구</v>
          </cell>
          <cell r="B190" t="str">
            <v>갱내</v>
          </cell>
          <cell r="C190">
            <v>1</v>
          </cell>
          <cell r="D190" t="str">
            <v>TON</v>
          </cell>
          <cell r="E190">
            <v>31304</v>
          </cell>
          <cell r="F190">
            <v>639657</v>
          </cell>
          <cell r="G190">
            <v>74</v>
          </cell>
          <cell r="H190">
            <v>671035</v>
          </cell>
          <cell r="I190" t="str">
            <v>HM022-4</v>
          </cell>
          <cell r="J190" t="str">
            <v>HM022-4</v>
          </cell>
          <cell r="K190" t="str">
            <v>T</v>
          </cell>
          <cell r="L190" t="str">
            <v>M</v>
          </cell>
          <cell r="M190">
            <v>9</v>
          </cell>
        </row>
        <row r="191">
          <cell r="A191" t="str">
            <v>품셈.40    DSM PANEL 설치(3번출입구)</v>
          </cell>
          <cell r="B191" t="str">
            <v>갱내</v>
          </cell>
          <cell r="C191">
            <v>1</v>
          </cell>
          <cell r="D191" t="str">
            <v>TON</v>
          </cell>
          <cell r="E191">
            <v>17391</v>
          </cell>
          <cell r="F191">
            <v>354611</v>
          </cell>
          <cell r="G191">
            <v>37</v>
          </cell>
          <cell r="H191">
            <v>372039</v>
          </cell>
          <cell r="I191" t="str">
            <v>HM022-41</v>
          </cell>
          <cell r="J191" t="str">
            <v>HM022-41</v>
          </cell>
          <cell r="K191" t="str">
            <v>T</v>
          </cell>
          <cell r="L191" t="str">
            <v>M</v>
          </cell>
          <cell r="M191">
            <v>9</v>
          </cell>
        </row>
        <row r="192">
          <cell r="A192" t="str">
            <v>품셈.41    DSM PANEL 설치,해체(4번출입구</v>
          </cell>
          <cell r="B192" t="str">
            <v>갱내</v>
          </cell>
          <cell r="C192">
            <v>1</v>
          </cell>
          <cell r="D192" t="str">
            <v>TON</v>
          </cell>
          <cell r="E192">
            <v>31304</v>
          </cell>
          <cell r="F192">
            <v>641313</v>
          </cell>
          <cell r="G192">
            <v>72</v>
          </cell>
          <cell r="H192">
            <v>672689</v>
          </cell>
          <cell r="I192" t="str">
            <v>HM022-5</v>
          </cell>
          <cell r="J192" t="str">
            <v>HM022-5</v>
          </cell>
          <cell r="K192" t="str">
            <v>T</v>
          </cell>
          <cell r="L192" t="str">
            <v>M</v>
          </cell>
          <cell r="M192">
            <v>9</v>
          </cell>
        </row>
        <row r="193">
          <cell r="A193" t="str">
            <v>품셈.42    DSM PANEL 설치(4번출입구)</v>
          </cell>
          <cell r="B193" t="str">
            <v>갱내</v>
          </cell>
          <cell r="C193">
            <v>1</v>
          </cell>
          <cell r="D193" t="str">
            <v>TON</v>
          </cell>
          <cell r="E193">
            <v>17391</v>
          </cell>
          <cell r="F193">
            <v>355439</v>
          </cell>
          <cell r="G193">
            <v>36</v>
          </cell>
          <cell r="H193">
            <v>372866</v>
          </cell>
          <cell r="I193" t="str">
            <v>HM022-51</v>
          </cell>
          <cell r="J193" t="str">
            <v>HM022-51</v>
          </cell>
          <cell r="K193" t="str">
            <v>T</v>
          </cell>
          <cell r="L193" t="str">
            <v>M</v>
          </cell>
          <cell r="M193">
            <v>9</v>
          </cell>
        </row>
        <row r="194">
          <cell r="A194" t="str">
            <v>품셈.43    바닥 기초CON,C 타설</v>
          </cell>
          <cell r="B194" t="str">
            <v>(인력1:3:6)</v>
          </cell>
          <cell r="C194">
            <v>1</v>
          </cell>
          <cell r="D194" t="str">
            <v>M3</v>
          </cell>
          <cell r="E194">
            <v>0</v>
          </cell>
          <cell r="F194">
            <v>95778</v>
          </cell>
          <cell r="G194">
            <v>0</v>
          </cell>
          <cell r="H194">
            <v>95778</v>
          </cell>
          <cell r="I194" t="str">
            <v>HM024</v>
          </cell>
          <cell r="J194" t="str">
            <v>HM024</v>
          </cell>
          <cell r="K194" t="str">
            <v>T</v>
          </cell>
          <cell r="L194" t="str">
            <v>M</v>
          </cell>
          <cell r="M194">
            <v>9</v>
          </cell>
        </row>
        <row r="195">
          <cell r="A195" t="str">
            <v>품셈.44    지보공 제작(환승통로)</v>
          </cell>
          <cell r="C195">
            <v>1</v>
          </cell>
          <cell r="D195" t="str">
            <v>TON</v>
          </cell>
          <cell r="E195">
            <v>65056</v>
          </cell>
          <cell r="F195">
            <v>402548</v>
          </cell>
          <cell r="G195">
            <v>11919</v>
          </cell>
          <cell r="H195">
            <v>479523</v>
          </cell>
          <cell r="I195" t="str">
            <v>HM025-1</v>
          </cell>
          <cell r="J195" t="str">
            <v>HM025-1</v>
          </cell>
          <cell r="K195" t="str">
            <v>T</v>
          </cell>
          <cell r="L195" t="str">
            <v>M</v>
          </cell>
          <cell r="M195">
            <v>9</v>
          </cell>
        </row>
        <row r="196">
          <cell r="A196" t="str">
            <v>품셈.45    지보공 제작(E/C 승강장,2번출À</v>
          </cell>
          <cell r="C196">
            <v>1</v>
          </cell>
          <cell r="D196" t="str">
            <v>TON</v>
          </cell>
          <cell r="E196">
            <v>67232</v>
          </cell>
          <cell r="F196">
            <v>402645</v>
          </cell>
          <cell r="G196">
            <v>11918</v>
          </cell>
          <cell r="H196">
            <v>481795</v>
          </cell>
          <cell r="I196" t="str">
            <v>HM025-22</v>
          </cell>
          <cell r="J196" t="str">
            <v>HM025-22</v>
          </cell>
          <cell r="K196" t="str">
            <v>T</v>
          </cell>
          <cell r="L196" t="str">
            <v>M</v>
          </cell>
          <cell r="M196">
            <v>9</v>
          </cell>
        </row>
        <row r="197">
          <cell r="A197" t="str">
            <v>품셈.46    지보공 제작(E/C 승강장,3번출À</v>
          </cell>
          <cell r="C197">
            <v>1</v>
          </cell>
          <cell r="D197" t="str">
            <v>TON</v>
          </cell>
          <cell r="E197">
            <v>67232</v>
          </cell>
          <cell r="F197">
            <v>403418</v>
          </cell>
          <cell r="G197">
            <v>11919</v>
          </cell>
          <cell r="H197">
            <v>482569</v>
          </cell>
          <cell r="I197" t="str">
            <v>HM025-23</v>
          </cell>
          <cell r="J197" t="str">
            <v>HM025-23</v>
          </cell>
          <cell r="K197" t="str">
            <v>T</v>
          </cell>
          <cell r="L197" t="str">
            <v>M</v>
          </cell>
          <cell r="M197">
            <v>9</v>
          </cell>
        </row>
        <row r="198">
          <cell r="A198" t="str">
            <v>품셈.47    지보공 제작(E/C 승강장,4번출À</v>
          </cell>
          <cell r="C198">
            <v>1</v>
          </cell>
          <cell r="D198" t="str">
            <v>TON</v>
          </cell>
          <cell r="E198">
            <v>67232</v>
          </cell>
          <cell r="F198">
            <v>404246</v>
          </cell>
          <cell r="G198">
            <v>11918</v>
          </cell>
          <cell r="H198">
            <v>483396</v>
          </cell>
          <cell r="I198" t="str">
            <v>HM025-24</v>
          </cell>
          <cell r="J198" t="str">
            <v>HM025-24</v>
          </cell>
          <cell r="K198" t="str">
            <v>T</v>
          </cell>
          <cell r="L198" t="str">
            <v>M</v>
          </cell>
          <cell r="M198">
            <v>10</v>
          </cell>
        </row>
        <row r="199">
          <cell r="A199" t="str">
            <v>품셈.48    지보공 제작(E/C 출입구,2번출À</v>
          </cell>
          <cell r="C199">
            <v>1</v>
          </cell>
          <cell r="D199" t="str">
            <v>TON</v>
          </cell>
          <cell r="E199">
            <v>75900</v>
          </cell>
          <cell r="F199">
            <v>402646</v>
          </cell>
          <cell r="G199">
            <v>11918</v>
          </cell>
          <cell r="H199">
            <v>490464</v>
          </cell>
          <cell r="I199" t="str">
            <v>HM025-32</v>
          </cell>
          <cell r="J199" t="str">
            <v>HM025-32</v>
          </cell>
          <cell r="K199" t="str">
            <v>T</v>
          </cell>
          <cell r="L199" t="str">
            <v>M</v>
          </cell>
          <cell r="M199">
            <v>10</v>
          </cell>
        </row>
        <row r="200">
          <cell r="A200" t="str">
            <v>품셈.49    지보공 제작(E/C 출입구,3번출À</v>
          </cell>
          <cell r="C200">
            <v>1</v>
          </cell>
          <cell r="D200" t="str">
            <v>TON</v>
          </cell>
          <cell r="E200">
            <v>75900</v>
          </cell>
          <cell r="F200">
            <v>403419</v>
          </cell>
          <cell r="G200">
            <v>11919</v>
          </cell>
          <cell r="H200">
            <v>491238</v>
          </cell>
          <cell r="I200" t="str">
            <v>HM025-33</v>
          </cell>
          <cell r="J200" t="str">
            <v>HM025-33</v>
          </cell>
          <cell r="K200" t="str">
            <v>T</v>
          </cell>
          <cell r="L200" t="str">
            <v>M</v>
          </cell>
          <cell r="M200">
            <v>10</v>
          </cell>
        </row>
        <row r="201">
          <cell r="A201" t="str">
            <v>품셈.50    지보공 제작(E/C 출입구,4번출À</v>
          </cell>
          <cell r="C201">
            <v>1</v>
          </cell>
          <cell r="D201" t="str">
            <v>TON</v>
          </cell>
          <cell r="E201">
            <v>75900</v>
          </cell>
          <cell r="F201">
            <v>404247</v>
          </cell>
          <cell r="G201">
            <v>11918</v>
          </cell>
          <cell r="H201">
            <v>492065</v>
          </cell>
          <cell r="I201" t="str">
            <v>HM025-34</v>
          </cell>
          <cell r="J201" t="str">
            <v>HM025-34</v>
          </cell>
          <cell r="K201" t="str">
            <v>T</v>
          </cell>
          <cell r="L201" t="str">
            <v>M</v>
          </cell>
          <cell r="M201">
            <v>10</v>
          </cell>
        </row>
        <row r="202">
          <cell r="A202" t="str">
            <v>품셈.51    지보공 제작(계단 출입구,1번출</v>
          </cell>
          <cell r="C202">
            <v>1</v>
          </cell>
          <cell r="D202" t="str">
            <v>TON</v>
          </cell>
          <cell r="E202">
            <v>74614</v>
          </cell>
          <cell r="F202">
            <v>402158</v>
          </cell>
          <cell r="G202">
            <v>11919</v>
          </cell>
          <cell r="H202">
            <v>488691</v>
          </cell>
          <cell r="I202" t="str">
            <v>HM025-41</v>
          </cell>
          <cell r="J202" t="str">
            <v>HM025-41</v>
          </cell>
          <cell r="K202" t="str">
            <v>T</v>
          </cell>
          <cell r="L202" t="str">
            <v>M</v>
          </cell>
          <cell r="M202">
            <v>10</v>
          </cell>
        </row>
        <row r="203">
          <cell r="A203" t="str">
            <v>품셈.52    지보공 제작(계단 출입구,2번출</v>
          </cell>
          <cell r="C203">
            <v>1</v>
          </cell>
          <cell r="D203" t="str">
            <v>TON</v>
          </cell>
          <cell r="E203">
            <v>74614</v>
          </cell>
          <cell r="F203">
            <v>402645</v>
          </cell>
          <cell r="G203">
            <v>11918</v>
          </cell>
          <cell r="H203">
            <v>489177</v>
          </cell>
          <cell r="I203" t="str">
            <v>HM025-42</v>
          </cell>
          <cell r="J203" t="str">
            <v>HM025-42</v>
          </cell>
          <cell r="K203" t="str">
            <v>T</v>
          </cell>
          <cell r="L203" t="str">
            <v>M</v>
          </cell>
          <cell r="M203">
            <v>10</v>
          </cell>
        </row>
        <row r="204">
          <cell r="A204" t="str">
            <v>품셈.53    지보공 제작(계단 출입구,3번출</v>
          </cell>
          <cell r="C204">
            <v>1</v>
          </cell>
          <cell r="D204" t="str">
            <v>TON</v>
          </cell>
          <cell r="E204">
            <v>74614</v>
          </cell>
          <cell r="F204">
            <v>403418</v>
          </cell>
          <cell r="G204">
            <v>11919</v>
          </cell>
          <cell r="H204">
            <v>489951</v>
          </cell>
          <cell r="I204" t="str">
            <v>HM025-43</v>
          </cell>
          <cell r="J204" t="str">
            <v>HM025-43</v>
          </cell>
          <cell r="K204" t="str">
            <v>T</v>
          </cell>
          <cell r="L204" t="str">
            <v>M</v>
          </cell>
          <cell r="M204">
            <v>10</v>
          </cell>
        </row>
        <row r="205">
          <cell r="A205" t="str">
            <v>품셈.54    지보공 제작(계단 출입구,4번출</v>
          </cell>
          <cell r="C205">
            <v>1</v>
          </cell>
          <cell r="D205" t="str">
            <v>TON</v>
          </cell>
          <cell r="E205">
            <v>74614</v>
          </cell>
          <cell r="F205">
            <v>404246</v>
          </cell>
          <cell r="G205">
            <v>11918</v>
          </cell>
          <cell r="H205">
            <v>490778</v>
          </cell>
          <cell r="I205" t="str">
            <v>HM025-44</v>
          </cell>
          <cell r="J205" t="str">
            <v>HM025-44</v>
          </cell>
          <cell r="K205" t="str">
            <v>T</v>
          </cell>
          <cell r="L205" t="str">
            <v>M</v>
          </cell>
          <cell r="M205">
            <v>10</v>
          </cell>
        </row>
        <row r="206">
          <cell r="A206" t="str">
            <v>품셈.55    BRACKET 제작, 설치, 해체 (170</v>
          </cell>
          <cell r="C206">
            <v>1</v>
          </cell>
          <cell r="D206" t="str">
            <v>EA</v>
          </cell>
          <cell r="E206">
            <v>2830</v>
          </cell>
          <cell r="F206">
            <v>23572</v>
          </cell>
          <cell r="G206">
            <v>115</v>
          </cell>
          <cell r="H206">
            <v>26517</v>
          </cell>
          <cell r="I206" t="str">
            <v>HM026-1</v>
          </cell>
          <cell r="J206" t="str">
            <v>HM026-1</v>
          </cell>
          <cell r="K206" t="str">
            <v>T</v>
          </cell>
          <cell r="L206" t="str">
            <v>M</v>
          </cell>
          <cell r="M206">
            <v>10</v>
          </cell>
        </row>
        <row r="207">
          <cell r="A207" t="str">
            <v>품셈.56    BRACKET 제작·설치·해체 (150</v>
          </cell>
          <cell r="C207">
            <v>1</v>
          </cell>
          <cell r="D207" t="str">
            <v>EA</v>
          </cell>
          <cell r="E207">
            <v>3048</v>
          </cell>
          <cell r="F207">
            <v>22892</v>
          </cell>
          <cell r="G207">
            <v>88</v>
          </cell>
          <cell r="H207">
            <v>26028</v>
          </cell>
          <cell r="I207" t="str">
            <v>HM026-2</v>
          </cell>
          <cell r="J207" t="str">
            <v>HM026-2</v>
          </cell>
          <cell r="K207" t="str">
            <v>T</v>
          </cell>
          <cell r="L207" t="str">
            <v>M</v>
          </cell>
          <cell r="M207">
            <v>10</v>
          </cell>
        </row>
        <row r="208">
          <cell r="A208" t="str">
            <v>품셈.57    TIE-ROD 설치( C.T.C 600 )</v>
          </cell>
          <cell r="B208" t="str">
            <v>매몰</v>
          </cell>
          <cell r="C208">
            <v>1</v>
          </cell>
          <cell r="D208" t="str">
            <v>EA</v>
          </cell>
          <cell r="E208">
            <v>1601</v>
          </cell>
          <cell r="F208">
            <v>4752</v>
          </cell>
          <cell r="G208">
            <v>0</v>
          </cell>
          <cell r="H208">
            <v>6353</v>
          </cell>
          <cell r="I208" t="str">
            <v>HM027-1</v>
          </cell>
          <cell r="J208" t="str">
            <v>HM027-1</v>
          </cell>
          <cell r="K208" t="str">
            <v>T</v>
          </cell>
          <cell r="L208" t="str">
            <v>M</v>
          </cell>
          <cell r="M208">
            <v>10</v>
          </cell>
        </row>
        <row r="209">
          <cell r="A209" t="str">
            <v>품셈.58    TIE-ROD 설치( C.T.C 600 )</v>
          </cell>
          <cell r="B209" t="str">
            <v>회수</v>
          </cell>
          <cell r="C209">
            <v>1</v>
          </cell>
          <cell r="D209" t="str">
            <v>EA</v>
          </cell>
          <cell r="E209">
            <v>564</v>
          </cell>
          <cell r="F209">
            <v>6660</v>
          </cell>
          <cell r="G209">
            <v>0</v>
          </cell>
          <cell r="H209">
            <v>7224</v>
          </cell>
          <cell r="I209" t="str">
            <v>HM027-2</v>
          </cell>
          <cell r="J209" t="str">
            <v>HM027-2</v>
          </cell>
          <cell r="K209" t="str">
            <v>T</v>
          </cell>
          <cell r="L209" t="str">
            <v>M</v>
          </cell>
          <cell r="M209">
            <v>10</v>
          </cell>
        </row>
        <row r="210">
          <cell r="A210" t="str">
            <v>품셈.59    TIE-ROD 설치( C.T.C 700 )</v>
          </cell>
          <cell r="B210" t="str">
            <v>매몰</v>
          </cell>
          <cell r="C210">
            <v>1</v>
          </cell>
          <cell r="D210" t="str">
            <v>EA</v>
          </cell>
          <cell r="E210">
            <v>1796</v>
          </cell>
          <cell r="F210">
            <v>4752</v>
          </cell>
          <cell r="G210">
            <v>0</v>
          </cell>
          <cell r="H210">
            <v>6548</v>
          </cell>
          <cell r="I210" t="str">
            <v>HM027-3</v>
          </cell>
          <cell r="J210" t="str">
            <v>HM027-3</v>
          </cell>
          <cell r="K210" t="str">
            <v>T</v>
          </cell>
          <cell r="L210" t="str">
            <v>M</v>
          </cell>
          <cell r="M210">
            <v>10</v>
          </cell>
        </row>
        <row r="211">
          <cell r="A211" t="str">
            <v>품셈.60    TIE-ROD 설치( C.T.C 700 )</v>
          </cell>
          <cell r="B211" t="str">
            <v>회수</v>
          </cell>
          <cell r="C211">
            <v>1</v>
          </cell>
          <cell r="D211" t="str">
            <v>EA</v>
          </cell>
          <cell r="E211">
            <v>622</v>
          </cell>
          <cell r="F211">
            <v>6660</v>
          </cell>
          <cell r="G211">
            <v>0</v>
          </cell>
          <cell r="H211">
            <v>7282</v>
          </cell>
          <cell r="I211" t="str">
            <v>HM027-4</v>
          </cell>
          <cell r="J211" t="str">
            <v>HM027-4</v>
          </cell>
          <cell r="K211" t="str">
            <v>T</v>
          </cell>
          <cell r="L211" t="str">
            <v>M</v>
          </cell>
          <cell r="M211">
            <v>10</v>
          </cell>
        </row>
        <row r="212">
          <cell r="A212" t="str">
            <v>품셈.61    DSM PILOT PANEL 매몰 ( L=2,75</v>
          </cell>
          <cell r="C212">
            <v>1</v>
          </cell>
          <cell r="D212" t="str">
            <v>EA</v>
          </cell>
          <cell r="E212">
            <v>300000</v>
          </cell>
          <cell r="F212">
            <v>0</v>
          </cell>
          <cell r="G212">
            <v>0</v>
          </cell>
          <cell r="H212">
            <v>300000</v>
          </cell>
          <cell r="I212" t="str">
            <v>HM028-1</v>
          </cell>
          <cell r="J212" t="str">
            <v>HM028-1</v>
          </cell>
          <cell r="K212" t="str">
            <v>T</v>
          </cell>
          <cell r="L212" t="str">
            <v>M</v>
          </cell>
          <cell r="M212">
            <v>10</v>
          </cell>
        </row>
        <row r="213">
          <cell r="A213" t="str">
            <v>품셈.62    DSM PILOT PANEL 매몰 ( L=3,15</v>
          </cell>
          <cell r="C213">
            <v>1</v>
          </cell>
          <cell r="D213" t="str">
            <v>EA</v>
          </cell>
          <cell r="E213">
            <v>350000</v>
          </cell>
          <cell r="F213">
            <v>0</v>
          </cell>
          <cell r="G213">
            <v>0</v>
          </cell>
          <cell r="H213">
            <v>350000</v>
          </cell>
          <cell r="I213" t="str">
            <v>HM028-2</v>
          </cell>
          <cell r="J213" t="str">
            <v>HM028-2</v>
          </cell>
          <cell r="K213" t="str">
            <v>T</v>
          </cell>
          <cell r="L213" t="str">
            <v>M</v>
          </cell>
          <cell r="M213">
            <v>10</v>
          </cell>
        </row>
        <row r="214">
          <cell r="A214" t="str">
            <v>품셈.63    DSM SEGMENT PANEL 매몰</v>
          </cell>
          <cell r="C214">
            <v>1</v>
          </cell>
          <cell r="D214" t="str">
            <v>EA</v>
          </cell>
          <cell r="E214">
            <v>200000</v>
          </cell>
          <cell r="F214">
            <v>0</v>
          </cell>
          <cell r="G214">
            <v>0</v>
          </cell>
          <cell r="H214">
            <v>200000</v>
          </cell>
          <cell r="I214" t="str">
            <v>HM028-3</v>
          </cell>
          <cell r="J214" t="str">
            <v>HM028-3</v>
          </cell>
          <cell r="K214" t="str">
            <v>T</v>
          </cell>
          <cell r="L214" t="str">
            <v>M</v>
          </cell>
          <cell r="M214">
            <v>10</v>
          </cell>
        </row>
        <row r="215">
          <cell r="A215" t="str">
            <v>품셈.64    바닥지지판 설치( T=6.0cm )</v>
          </cell>
          <cell r="C215">
            <v>1</v>
          </cell>
          <cell r="D215" t="str">
            <v>M2</v>
          </cell>
          <cell r="E215">
            <v>17147</v>
          </cell>
          <cell r="F215">
            <v>0</v>
          </cell>
          <cell r="G215">
            <v>0</v>
          </cell>
          <cell r="H215">
            <v>17147</v>
          </cell>
          <cell r="I215" t="str">
            <v>HM029</v>
          </cell>
          <cell r="J215" t="str">
            <v>HM029</v>
          </cell>
          <cell r="K215" t="str">
            <v>T</v>
          </cell>
          <cell r="L215" t="str">
            <v>M</v>
          </cell>
          <cell r="M215">
            <v>10</v>
          </cell>
        </row>
        <row r="216">
          <cell r="A216" t="str">
            <v>품셈.65    막장막이 설치·해체</v>
          </cell>
          <cell r="C216">
            <v>1</v>
          </cell>
          <cell r="D216" t="str">
            <v>공M3</v>
          </cell>
          <cell r="E216">
            <v>2526</v>
          </cell>
          <cell r="F216">
            <v>0</v>
          </cell>
          <cell r="G216">
            <v>0</v>
          </cell>
          <cell r="H216">
            <v>2526</v>
          </cell>
          <cell r="I216" t="str">
            <v>HM030</v>
          </cell>
          <cell r="J216" t="str">
            <v>HM030</v>
          </cell>
          <cell r="K216" t="str">
            <v>T</v>
          </cell>
          <cell r="L216" t="str">
            <v>M</v>
          </cell>
          <cell r="M216">
            <v>10</v>
          </cell>
        </row>
        <row r="217">
          <cell r="A217" t="str">
            <v>품셈.66    DSM PANEL 부수자재손료</v>
          </cell>
          <cell r="B217" t="str">
            <v>C.T.C=600MM</v>
          </cell>
          <cell r="C217">
            <v>1</v>
          </cell>
          <cell r="D217" t="str">
            <v>M</v>
          </cell>
          <cell r="E217">
            <v>0</v>
          </cell>
          <cell r="F217">
            <v>0</v>
          </cell>
          <cell r="G217">
            <v>885</v>
          </cell>
          <cell r="H217">
            <v>885</v>
          </cell>
          <cell r="I217" t="str">
            <v>HM031-1</v>
          </cell>
          <cell r="J217" t="str">
            <v>HM031-1</v>
          </cell>
          <cell r="K217" t="str">
            <v>T</v>
          </cell>
          <cell r="L217" t="str">
            <v>M</v>
          </cell>
          <cell r="M217">
            <v>10</v>
          </cell>
        </row>
        <row r="218">
          <cell r="A218" t="str">
            <v>품셈.67    DSM PANEL 부수자재손료</v>
          </cell>
          <cell r="B218" t="str">
            <v>C.T.C=700MM</v>
          </cell>
          <cell r="C218">
            <v>1</v>
          </cell>
          <cell r="D218" t="str">
            <v>M</v>
          </cell>
          <cell r="E218">
            <v>0</v>
          </cell>
          <cell r="F218">
            <v>0</v>
          </cell>
          <cell r="G218">
            <v>854</v>
          </cell>
          <cell r="H218">
            <v>854</v>
          </cell>
          <cell r="I218" t="str">
            <v>HM031-2</v>
          </cell>
          <cell r="J218" t="str">
            <v>HM031-2</v>
          </cell>
          <cell r="K218" t="str">
            <v>T</v>
          </cell>
          <cell r="L218" t="str">
            <v>M</v>
          </cell>
          <cell r="M218">
            <v>10</v>
          </cell>
        </row>
        <row r="219">
          <cell r="A219" t="str">
            <v>품셈.68    DSM PANEL 추진(L=2,750mm)</v>
          </cell>
          <cell r="C219">
            <v>1</v>
          </cell>
          <cell r="D219" t="str">
            <v>M</v>
          </cell>
          <cell r="E219">
            <v>0</v>
          </cell>
          <cell r="F219">
            <v>0</v>
          </cell>
          <cell r="G219">
            <v>1081</v>
          </cell>
          <cell r="H219">
            <v>1081</v>
          </cell>
          <cell r="I219" t="str">
            <v>HM033-1</v>
          </cell>
          <cell r="J219" t="str">
            <v>HM033-1</v>
          </cell>
          <cell r="K219" t="str">
            <v>T</v>
          </cell>
          <cell r="L219" t="str">
            <v>M</v>
          </cell>
          <cell r="M219">
            <v>10</v>
          </cell>
        </row>
        <row r="220">
          <cell r="A220" t="str">
            <v>품셈.69    DSM PANEL 추진(L=3,150mm)</v>
          </cell>
          <cell r="C220">
            <v>1</v>
          </cell>
          <cell r="D220" t="str">
            <v>M</v>
          </cell>
          <cell r="E220">
            <v>0</v>
          </cell>
          <cell r="F220">
            <v>0</v>
          </cell>
          <cell r="G220">
            <v>1261</v>
          </cell>
          <cell r="H220">
            <v>1261</v>
          </cell>
          <cell r="I220" t="str">
            <v>HM033-2</v>
          </cell>
          <cell r="J220" t="str">
            <v>HM033-2</v>
          </cell>
          <cell r="K220" t="str">
            <v>T</v>
          </cell>
          <cell r="L220" t="str">
            <v>M</v>
          </cell>
          <cell r="M220">
            <v>10</v>
          </cell>
        </row>
        <row r="221">
          <cell r="A221" t="str">
            <v>품셈.70    중단 형강 설치·해체</v>
          </cell>
          <cell r="C221">
            <v>1</v>
          </cell>
          <cell r="D221" t="str">
            <v>TON</v>
          </cell>
          <cell r="E221">
            <v>0</v>
          </cell>
          <cell r="F221">
            <v>202500</v>
          </cell>
          <cell r="G221">
            <v>0</v>
          </cell>
          <cell r="H221">
            <v>202500</v>
          </cell>
          <cell r="I221" t="str">
            <v>HM034</v>
          </cell>
          <cell r="J221" t="str">
            <v>HM034</v>
          </cell>
          <cell r="K221" t="str">
            <v>T</v>
          </cell>
          <cell r="L221" t="str">
            <v>M</v>
          </cell>
          <cell r="M221">
            <v>11</v>
          </cell>
        </row>
        <row r="222">
          <cell r="A222" t="str">
            <v>품셈.71    지보공 해체(환승통로)</v>
          </cell>
          <cell r="C222">
            <v>1</v>
          </cell>
          <cell r="D222" t="str">
            <v>TON</v>
          </cell>
          <cell r="E222">
            <v>11684</v>
          </cell>
          <cell r="F222">
            <v>230929</v>
          </cell>
          <cell r="G222">
            <v>6771</v>
          </cell>
          <cell r="H222">
            <v>249384</v>
          </cell>
          <cell r="I222" t="str">
            <v>HM035-1</v>
          </cell>
          <cell r="J222" t="str">
            <v>HM035-1</v>
          </cell>
          <cell r="K222" t="str">
            <v>T</v>
          </cell>
          <cell r="L222" t="str">
            <v>M</v>
          </cell>
          <cell r="M222">
            <v>11</v>
          </cell>
        </row>
        <row r="223">
          <cell r="A223" t="str">
            <v>품셈.72    지보공 해체(1번 출입구)</v>
          </cell>
          <cell r="C223">
            <v>1</v>
          </cell>
          <cell r="D223" t="str">
            <v>TON</v>
          </cell>
          <cell r="E223">
            <v>11684</v>
          </cell>
          <cell r="F223">
            <v>230540</v>
          </cell>
          <cell r="G223">
            <v>6771</v>
          </cell>
          <cell r="H223">
            <v>248995</v>
          </cell>
          <cell r="I223" t="str">
            <v>HM035-2</v>
          </cell>
          <cell r="J223" t="str">
            <v>HM035-2</v>
          </cell>
          <cell r="K223" t="str">
            <v>T</v>
          </cell>
          <cell r="L223" t="str">
            <v>M</v>
          </cell>
          <cell r="M223">
            <v>11</v>
          </cell>
        </row>
        <row r="224">
          <cell r="A224" t="str">
            <v>품셈.73    지보공 해체(2번 출입구)</v>
          </cell>
          <cell r="C224">
            <v>1</v>
          </cell>
          <cell r="D224" t="str">
            <v>TON</v>
          </cell>
          <cell r="E224">
            <v>11684</v>
          </cell>
          <cell r="F224">
            <v>231027</v>
          </cell>
          <cell r="G224">
            <v>6770</v>
          </cell>
          <cell r="H224">
            <v>249481</v>
          </cell>
          <cell r="I224" t="str">
            <v>HM035-3</v>
          </cell>
          <cell r="J224" t="str">
            <v>HM035-3</v>
          </cell>
          <cell r="K224" t="str">
            <v>T</v>
          </cell>
          <cell r="L224" t="str">
            <v>M</v>
          </cell>
          <cell r="M224">
            <v>11</v>
          </cell>
        </row>
        <row r="225">
          <cell r="A225" t="str">
            <v>품셈.74    지보공 해체(3번 출입구)</v>
          </cell>
          <cell r="C225">
            <v>1</v>
          </cell>
          <cell r="D225" t="str">
            <v>TON</v>
          </cell>
          <cell r="E225">
            <v>11684</v>
          </cell>
          <cell r="F225">
            <v>231800</v>
          </cell>
          <cell r="G225">
            <v>6771</v>
          </cell>
          <cell r="H225">
            <v>250255</v>
          </cell>
          <cell r="I225" t="str">
            <v>HM035-4</v>
          </cell>
          <cell r="J225" t="str">
            <v>HM035-4</v>
          </cell>
          <cell r="K225" t="str">
            <v>T</v>
          </cell>
          <cell r="L225" t="str">
            <v>M</v>
          </cell>
          <cell r="M225">
            <v>11</v>
          </cell>
        </row>
        <row r="226">
          <cell r="A226" t="str">
            <v>품셈.75    지보공 해체(4번 출입구)</v>
          </cell>
          <cell r="C226">
            <v>1</v>
          </cell>
          <cell r="D226" t="str">
            <v>TON</v>
          </cell>
          <cell r="E226">
            <v>11684</v>
          </cell>
          <cell r="F226">
            <v>232628</v>
          </cell>
          <cell r="G226">
            <v>6770</v>
          </cell>
          <cell r="H226">
            <v>251082</v>
          </cell>
          <cell r="I226" t="str">
            <v>HM035-5</v>
          </cell>
          <cell r="J226" t="str">
            <v>HM035-5</v>
          </cell>
          <cell r="K226" t="str">
            <v>T</v>
          </cell>
          <cell r="L226" t="str">
            <v>M</v>
          </cell>
          <cell r="M226">
            <v>11</v>
          </cell>
        </row>
        <row r="227">
          <cell r="A227" t="str">
            <v>품셈.76    유공관 설치</v>
          </cell>
          <cell r="C227">
            <v>1</v>
          </cell>
          <cell r="D227" t="str">
            <v>M</v>
          </cell>
          <cell r="E227">
            <v>7520</v>
          </cell>
          <cell r="F227">
            <v>0</v>
          </cell>
          <cell r="G227">
            <v>0</v>
          </cell>
          <cell r="H227">
            <v>7520</v>
          </cell>
          <cell r="I227" t="str">
            <v>HM036</v>
          </cell>
          <cell r="J227" t="str">
            <v>HM036</v>
          </cell>
          <cell r="K227" t="str">
            <v>T</v>
          </cell>
          <cell r="L227" t="str">
            <v>M</v>
          </cell>
          <cell r="M227">
            <v>11</v>
          </cell>
        </row>
        <row r="228">
          <cell r="A228" t="str">
            <v>품셈.77    강재 JOINT 몰탈 바름(150x150)</v>
          </cell>
          <cell r="C228">
            <v>1</v>
          </cell>
          <cell r="D228" t="str">
            <v>개소</v>
          </cell>
          <cell r="E228">
            <v>136</v>
          </cell>
          <cell r="F228">
            <v>1129</v>
          </cell>
          <cell r="G228">
            <v>0</v>
          </cell>
          <cell r="H228">
            <v>1265</v>
          </cell>
          <cell r="I228" t="str">
            <v>HM037-1</v>
          </cell>
          <cell r="J228" t="str">
            <v>HM037-1</v>
          </cell>
          <cell r="K228" t="str">
            <v>T</v>
          </cell>
          <cell r="L228" t="str">
            <v>M</v>
          </cell>
          <cell r="M228">
            <v>11</v>
          </cell>
        </row>
        <row r="229">
          <cell r="A229" t="str">
            <v>품셈.78    강재 JOINT 몰탈 바름(200x200)</v>
          </cell>
          <cell r="C229">
            <v>1</v>
          </cell>
          <cell r="D229" t="str">
            <v>개소</v>
          </cell>
          <cell r="E229">
            <v>182</v>
          </cell>
          <cell r="F229">
            <v>1530</v>
          </cell>
          <cell r="G229">
            <v>0</v>
          </cell>
          <cell r="H229">
            <v>1712</v>
          </cell>
          <cell r="I229" t="str">
            <v>HM037-2</v>
          </cell>
          <cell r="J229" t="str">
            <v>HM037-2</v>
          </cell>
          <cell r="K229" t="str">
            <v>T</v>
          </cell>
          <cell r="L229" t="str">
            <v>M</v>
          </cell>
          <cell r="M229">
            <v>11</v>
          </cell>
        </row>
        <row r="230">
          <cell r="A230" t="str">
            <v>품셈.79    강재 연결부 방수(200x200)(환½</v>
          </cell>
          <cell r="C230">
            <v>1</v>
          </cell>
          <cell r="D230" t="str">
            <v>개소</v>
          </cell>
          <cell r="E230">
            <v>12653</v>
          </cell>
          <cell r="F230">
            <v>19075</v>
          </cell>
          <cell r="G230">
            <v>18057</v>
          </cell>
          <cell r="H230">
            <v>49785</v>
          </cell>
          <cell r="I230" t="str">
            <v>HM038-1</v>
          </cell>
          <cell r="J230" t="str">
            <v>HM038-1</v>
          </cell>
          <cell r="K230" t="str">
            <v>T</v>
          </cell>
          <cell r="L230" t="str">
            <v>M</v>
          </cell>
          <cell r="M230">
            <v>11</v>
          </cell>
        </row>
        <row r="231">
          <cell r="A231" t="str">
            <v>품셈.80    강재 연결부 방수(150x150)(E/C</v>
          </cell>
          <cell r="C231">
            <v>1</v>
          </cell>
          <cell r="D231" t="str">
            <v>개소</v>
          </cell>
          <cell r="E231">
            <v>4825</v>
          </cell>
          <cell r="F231">
            <v>10794</v>
          </cell>
          <cell r="G231">
            <v>10443</v>
          </cell>
          <cell r="H231">
            <v>26062</v>
          </cell>
          <cell r="I231" t="str">
            <v>HM038-2</v>
          </cell>
          <cell r="J231" t="str">
            <v>HM038-2</v>
          </cell>
          <cell r="K231" t="str">
            <v>T</v>
          </cell>
          <cell r="L231" t="str">
            <v>M</v>
          </cell>
          <cell r="M231">
            <v>11</v>
          </cell>
        </row>
        <row r="232">
          <cell r="A232" t="str">
            <v>품셈.81    강재 연결부 방수(150x150)(E/C</v>
          </cell>
          <cell r="C232">
            <v>1</v>
          </cell>
          <cell r="D232" t="str">
            <v>개소</v>
          </cell>
          <cell r="E232">
            <v>3989</v>
          </cell>
          <cell r="F232">
            <v>9398</v>
          </cell>
          <cell r="G232">
            <v>9211</v>
          </cell>
          <cell r="H232">
            <v>22598</v>
          </cell>
          <cell r="I232" t="str">
            <v>HM038-3</v>
          </cell>
          <cell r="J232" t="str">
            <v>HM038-3</v>
          </cell>
          <cell r="K232" t="str">
            <v>T</v>
          </cell>
          <cell r="L232" t="str">
            <v>M</v>
          </cell>
          <cell r="M232">
            <v>11</v>
          </cell>
        </row>
        <row r="233">
          <cell r="A233" t="str">
            <v>품셈.82    강재 연결부 방수(150x150)(계´</v>
          </cell>
          <cell r="C233">
            <v>1</v>
          </cell>
          <cell r="D233" t="str">
            <v>개소</v>
          </cell>
          <cell r="E233">
            <v>3432</v>
          </cell>
          <cell r="F233">
            <v>8467</v>
          </cell>
          <cell r="G233">
            <v>8390</v>
          </cell>
          <cell r="H233">
            <v>20289</v>
          </cell>
          <cell r="I233" t="str">
            <v>HM038-4</v>
          </cell>
          <cell r="J233" t="str">
            <v>HM038-4</v>
          </cell>
          <cell r="K233" t="str">
            <v>T</v>
          </cell>
          <cell r="L233" t="str">
            <v>M</v>
          </cell>
          <cell r="M233">
            <v>11</v>
          </cell>
        </row>
        <row r="234">
          <cell r="A234" t="str">
            <v>품셈.83    무근콘크리트 채움</v>
          </cell>
          <cell r="B234" t="str">
            <v>레미탈 1:3</v>
          </cell>
          <cell r="C234">
            <v>1</v>
          </cell>
          <cell r="D234" t="str">
            <v>M3</v>
          </cell>
          <cell r="E234">
            <v>59762</v>
          </cell>
          <cell r="F234">
            <v>38035</v>
          </cell>
          <cell r="G234">
            <v>4893</v>
          </cell>
          <cell r="H234">
            <v>102690</v>
          </cell>
          <cell r="I234" t="str">
            <v>HM039</v>
          </cell>
          <cell r="J234" t="str">
            <v>HM039</v>
          </cell>
          <cell r="K234" t="str">
            <v>T</v>
          </cell>
          <cell r="L234" t="str">
            <v>M</v>
          </cell>
          <cell r="M234">
            <v>11</v>
          </cell>
        </row>
        <row r="235">
          <cell r="A235" t="str">
            <v>품셈.84    1차라이닝 타설(측벽,바닥)(환½</v>
          </cell>
          <cell r="B235" t="str">
            <v>인력1:3:6</v>
          </cell>
          <cell r="C235">
            <v>1</v>
          </cell>
          <cell r="D235" t="str">
            <v>M3</v>
          </cell>
          <cell r="E235">
            <v>0</v>
          </cell>
          <cell r="F235">
            <v>137495</v>
          </cell>
          <cell r="G235">
            <v>5</v>
          </cell>
          <cell r="H235">
            <v>137500</v>
          </cell>
          <cell r="I235" t="str">
            <v>HM040-1</v>
          </cell>
          <cell r="J235" t="str">
            <v>HM040-1</v>
          </cell>
          <cell r="K235" t="str">
            <v>T</v>
          </cell>
          <cell r="L235" t="str">
            <v>M</v>
          </cell>
          <cell r="M235">
            <v>11</v>
          </cell>
        </row>
        <row r="236">
          <cell r="A236" t="str">
            <v>품셈.85    1차라이닝 타설(측벽,바닥)(1번</v>
          </cell>
          <cell r="B236" t="str">
            <v>인력1:3:6</v>
          </cell>
          <cell r="C236">
            <v>1</v>
          </cell>
          <cell r="D236" t="str">
            <v>M3</v>
          </cell>
          <cell r="E236">
            <v>0</v>
          </cell>
          <cell r="F236">
            <v>136593</v>
          </cell>
          <cell r="G236">
            <v>5</v>
          </cell>
          <cell r="H236">
            <v>136598</v>
          </cell>
          <cell r="I236" t="str">
            <v>HM040-2</v>
          </cell>
          <cell r="J236" t="str">
            <v>HM040-2</v>
          </cell>
          <cell r="K236" t="str">
            <v>T</v>
          </cell>
          <cell r="L236" t="str">
            <v>M</v>
          </cell>
          <cell r="M236">
            <v>11</v>
          </cell>
        </row>
        <row r="237">
          <cell r="A237" t="str">
            <v>품셈.86    1차라이닝 타설(측벽,바닥)(2번</v>
          </cell>
          <cell r="B237" t="str">
            <v>인력1:3:6</v>
          </cell>
          <cell r="C237">
            <v>1</v>
          </cell>
          <cell r="D237" t="str">
            <v>M3</v>
          </cell>
          <cell r="E237">
            <v>0</v>
          </cell>
          <cell r="F237">
            <v>137775</v>
          </cell>
          <cell r="G237">
            <v>5</v>
          </cell>
          <cell r="H237">
            <v>137780</v>
          </cell>
          <cell r="I237" t="str">
            <v>HM040-3</v>
          </cell>
          <cell r="J237" t="str">
            <v>HM040-3</v>
          </cell>
          <cell r="K237" t="str">
            <v>T</v>
          </cell>
          <cell r="L237" t="str">
            <v>M</v>
          </cell>
          <cell r="M237">
            <v>11</v>
          </cell>
        </row>
        <row r="238">
          <cell r="A238" t="str">
            <v>품셈.87    1차라이닝 타설(측벽,바닥)(3번</v>
          </cell>
          <cell r="B238" t="str">
            <v>인력1:3:6</v>
          </cell>
          <cell r="C238">
            <v>1</v>
          </cell>
          <cell r="D238" t="str">
            <v>M3</v>
          </cell>
          <cell r="E238">
            <v>0</v>
          </cell>
          <cell r="F238">
            <v>139647</v>
          </cell>
          <cell r="G238">
            <v>5</v>
          </cell>
          <cell r="H238">
            <v>139652</v>
          </cell>
          <cell r="I238" t="str">
            <v>HM040-4</v>
          </cell>
          <cell r="J238" t="str">
            <v>HM040-4</v>
          </cell>
          <cell r="K238" t="str">
            <v>T</v>
          </cell>
          <cell r="L238" t="str">
            <v>M</v>
          </cell>
          <cell r="M238">
            <v>11</v>
          </cell>
        </row>
        <row r="239">
          <cell r="A239" t="str">
            <v>품셈.88    1차라이닝 타설(측벽,바닥)(4번</v>
          </cell>
          <cell r="B239" t="str">
            <v>인력1:3:6</v>
          </cell>
          <cell r="C239">
            <v>1</v>
          </cell>
          <cell r="D239" t="str">
            <v>M3</v>
          </cell>
          <cell r="E239">
            <v>0</v>
          </cell>
          <cell r="F239">
            <v>141654</v>
          </cell>
          <cell r="G239">
            <v>5</v>
          </cell>
          <cell r="H239">
            <v>141659</v>
          </cell>
          <cell r="I239" t="str">
            <v>HM040-5</v>
          </cell>
          <cell r="J239" t="str">
            <v>HM040-5</v>
          </cell>
          <cell r="K239" t="str">
            <v>T</v>
          </cell>
          <cell r="L239" t="str">
            <v>M</v>
          </cell>
          <cell r="M239">
            <v>11</v>
          </cell>
        </row>
        <row r="240">
          <cell r="A240" t="str">
            <v>품셈.89    1차라이닝 타설(측벽,상부)</v>
          </cell>
          <cell r="B240" t="str">
            <v>몰탈1:3</v>
          </cell>
          <cell r="C240">
            <v>1</v>
          </cell>
          <cell r="D240" t="str">
            <v>M3</v>
          </cell>
          <cell r="E240">
            <v>0</v>
          </cell>
          <cell r="F240">
            <v>68451</v>
          </cell>
          <cell r="G240">
            <v>4893</v>
          </cell>
          <cell r="H240">
            <v>73344</v>
          </cell>
          <cell r="I240" t="str">
            <v>HM041</v>
          </cell>
          <cell r="J240" t="str">
            <v>HM041</v>
          </cell>
          <cell r="K240" t="str">
            <v>T</v>
          </cell>
          <cell r="L240" t="str">
            <v>M</v>
          </cell>
          <cell r="M240">
            <v>11</v>
          </cell>
        </row>
        <row r="241">
          <cell r="A241" t="str">
            <v>품셈.90    본체 콘크리트타설(환승통로)</v>
          </cell>
          <cell r="C241">
            <v>1</v>
          </cell>
          <cell r="D241" t="str">
            <v>M3</v>
          </cell>
          <cell r="E241">
            <v>0</v>
          </cell>
          <cell r="F241">
            <v>13989</v>
          </cell>
          <cell r="G241">
            <v>3161</v>
          </cell>
          <cell r="H241">
            <v>17150</v>
          </cell>
          <cell r="I241" t="str">
            <v>HM042-1</v>
          </cell>
          <cell r="J241" t="str">
            <v>HM042-1</v>
          </cell>
          <cell r="K241" t="str">
            <v>T</v>
          </cell>
          <cell r="L241" t="str">
            <v>M</v>
          </cell>
          <cell r="M241">
            <v>11</v>
          </cell>
        </row>
        <row r="242">
          <cell r="A242" t="str">
            <v>품셈.91    본체 콘크리트타설(E/C 승강장,</v>
          </cell>
          <cell r="C242">
            <v>1</v>
          </cell>
          <cell r="D242" t="str">
            <v>M3</v>
          </cell>
          <cell r="E242">
            <v>0</v>
          </cell>
          <cell r="F242">
            <v>15851</v>
          </cell>
          <cell r="G242">
            <v>3161</v>
          </cell>
          <cell r="H242">
            <v>19012</v>
          </cell>
          <cell r="I242" t="str">
            <v>HM042-22</v>
          </cell>
          <cell r="J242" t="str">
            <v>HM042-22</v>
          </cell>
          <cell r="K242" t="str">
            <v>T</v>
          </cell>
          <cell r="L242" t="str">
            <v>M</v>
          </cell>
          <cell r="M242">
            <v>11</v>
          </cell>
        </row>
        <row r="243">
          <cell r="A243" t="str">
            <v>품셈.92    본체 콘크리트타설(E/C 승강장,</v>
          </cell>
          <cell r="C243">
            <v>1</v>
          </cell>
          <cell r="D243" t="str">
            <v>M3</v>
          </cell>
          <cell r="E243">
            <v>0</v>
          </cell>
          <cell r="F243">
            <v>16786</v>
          </cell>
          <cell r="G243">
            <v>3175</v>
          </cell>
          <cell r="H243">
            <v>19961</v>
          </cell>
          <cell r="I243" t="str">
            <v>HM042-23</v>
          </cell>
          <cell r="J243" t="str">
            <v>HM042-23</v>
          </cell>
          <cell r="K243" t="str">
            <v>T</v>
          </cell>
          <cell r="L243" t="str">
            <v>M</v>
          </cell>
          <cell r="M243">
            <v>11</v>
          </cell>
        </row>
        <row r="244">
          <cell r="A244" t="str">
            <v>품셈.93    본체 콘크리트타설(E/C 승강장,</v>
          </cell>
          <cell r="C244">
            <v>1</v>
          </cell>
          <cell r="D244" t="str">
            <v>M3</v>
          </cell>
          <cell r="E244">
            <v>0</v>
          </cell>
          <cell r="F244">
            <v>17775</v>
          </cell>
          <cell r="G244">
            <v>3189</v>
          </cell>
          <cell r="H244">
            <v>20964</v>
          </cell>
          <cell r="I244" t="str">
            <v>HM042-24</v>
          </cell>
          <cell r="J244" t="str">
            <v>HM042-24</v>
          </cell>
          <cell r="K244" t="str">
            <v>T</v>
          </cell>
          <cell r="L244" t="str">
            <v>M</v>
          </cell>
          <cell r="M244">
            <v>12</v>
          </cell>
        </row>
        <row r="245">
          <cell r="A245" t="str">
            <v>품셈.94    본체 콘크리트타설(E/C 출입구,</v>
          </cell>
          <cell r="C245">
            <v>1</v>
          </cell>
          <cell r="D245" t="str">
            <v>M3</v>
          </cell>
          <cell r="E245">
            <v>0</v>
          </cell>
          <cell r="F245">
            <v>15112</v>
          </cell>
          <cell r="G245">
            <v>3169</v>
          </cell>
          <cell r="H245">
            <v>18281</v>
          </cell>
          <cell r="I245" t="str">
            <v>HM042-32</v>
          </cell>
          <cell r="J245" t="str">
            <v>HM042-32</v>
          </cell>
          <cell r="K245" t="str">
            <v>T</v>
          </cell>
          <cell r="L245" t="str">
            <v>M</v>
          </cell>
          <cell r="M245">
            <v>12</v>
          </cell>
        </row>
        <row r="246">
          <cell r="A246" t="str">
            <v>품셈.95    본체 콘크리트타설(E/C 출입구,</v>
          </cell>
          <cell r="C246">
            <v>1</v>
          </cell>
          <cell r="D246" t="str">
            <v>M3</v>
          </cell>
          <cell r="E246">
            <v>0</v>
          </cell>
          <cell r="F246">
            <v>15584</v>
          </cell>
          <cell r="G246">
            <v>3183</v>
          </cell>
          <cell r="H246">
            <v>18767</v>
          </cell>
          <cell r="I246" t="str">
            <v>HM042-33</v>
          </cell>
          <cell r="J246" t="str">
            <v>HM042-33</v>
          </cell>
          <cell r="K246" t="str">
            <v>T</v>
          </cell>
          <cell r="L246" t="str">
            <v>M</v>
          </cell>
          <cell r="M246">
            <v>12</v>
          </cell>
        </row>
        <row r="247">
          <cell r="A247" t="str">
            <v>품셈.96    본체 콘크리트타설(E/C 출입구,</v>
          </cell>
          <cell r="C247">
            <v>1</v>
          </cell>
          <cell r="D247" t="str">
            <v>M3</v>
          </cell>
          <cell r="E247">
            <v>0</v>
          </cell>
          <cell r="F247">
            <v>16091</v>
          </cell>
          <cell r="G247">
            <v>3200</v>
          </cell>
          <cell r="H247">
            <v>19291</v>
          </cell>
          <cell r="I247" t="str">
            <v>HM042-34</v>
          </cell>
          <cell r="J247" t="str">
            <v>HM042-34</v>
          </cell>
          <cell r="K247" t="str">
            <v>T</v>
          </cell>
          <cell r="L247" t="str">
            <v>M</v>
          </cell>
          <cell r="M247">
            <v>12</v>
          </cell>
        </row>
        <row r="248">
          <cell r="A248" t="str">
            <v>품셈.97    본체 콘크리트타설(계단 출입구</v>
          </cell>
          <cell r="C248">
            <v>1</v>
          </cell>
          <cell r="D248" t="str">
            <v>M3</v>
          </cell>
          <cell r="E248">
            <v>0</v>
          </cell>
          <cell r="F248">
            <v>14720</v>
          </cell>
          <cell r="G248">
            <v>3158</v>
          </cell>
          <cell r="H248">
            <v>17878</v>
          </cell>
          <cell r="I248" t="str">
            <v>HM042-41</v>
          </cell>
          <cell r="J248" t="str">
            <v>HM042-41</v>
          </cell>
          <cell r="K248" t="str">
            <v>T</v>
          </cell>
          <cell r="L248" t="str">
            <v>M</v>
          </cell>
          <cell r="M248">
            <v>12</v>
          </cell>
        </row>
        <row r="249">
          <cell r="A249" t="str">
            <v>품셈.98    본체 콘크리트타설(계단 출입구</v>
          </cell>
          <cell r="C249">
            <v>1</v>
          </cell>
          <cell r="D249" t="str">
            <v>M3</v>
          </cell>
          <cell r="E249">
            <v>0</v>
          </cell>
          <cell r="F249">
            <v>15013</v>
          </cell>
          <cell r="G249">
            <v>3167</v>
          </cell>
          <cell r="H249">
            <v>18180</v>
          </cell>
          <cell r="I249" t="str">
            <v>HM042-42</v>
          </cell>
          <cell r="J249" t="str">
            <v>HM042-42</v>
          </cell>
          <cell r="K249" t="str">
            <v>T</v>
          </cell>
          <cell r="L249" t="str">
            <v>M</v>
          </cell>
          <cell r="M249">
            <v>12</v>
          </cell>
        </row>
        <row r="250">
          <cell r="A250" t="str">
            <v>품셈.99    본체 콘크리트타설(계단 출입구</v>
          </cell>
          <cell r="C250">
            <v>1</v>
          </cell>
          <cell r="D250" t="str">
            <v>M3</v>
          </cell>
          <cell r="E250">
            <v>0</v>
          </cell>
          <cell r="F250">
            <v>15486</v>
          </cell>
          <cell r="G250">
            <v>3180</v>
          </cell>
          <cell r="H250">
            <v>18666</v>
          </cell>
          <cell r="I250" t="str">
            <v>HM042-43</v>
          </cell>
          <cell r="J250" t="str">
            <v>HM042-43</v>
          </cell>
          <cell r="K250" t="str">
            <v>T</v>
          </cell>
          <cell r="L250" t="str">
            <v>M</v>
          </cell>
          <cell r="M250">
            <v>12</v>
          </cell>
        </row>
        <row r="251">
          <cell r="A251" t="str">
            <v>품셈.100   본체 콘크리트타설(계단 출입구</v>
          </cell>
          <cell r="C251">
            <v>1</v>
          </cell>
          <cell r="D251" t="str">
            <v>M3</v>
          </cell>
          <cell r="E251">
            <v>0</v>
          </cell>
          <cell r="F251">
            <v>15993</v>
          </cell>
          <cell r="G251">
            <v>3197</v>
          </cell>
          <cell r="H251">
            <v>19190</v>
          </cell>
          <cell r="I251" t="str">
            <v>HM042-44</v>
          </cell>
          <cell r="J251" t="str">
            <v>HM042-44</v>
          </cell>
          <cell r="K251" t="str">
            <v>T</v>
          </cell>
          <cell r="L251" t="str">
            <v>M</v>
          </cell>
          <cell r="M251">
            <v>12</v>
          </cell>
        </row>
        <row r="252">
          <cell r="A252" t="str">
            <v>품셈.101   합판 거푸집(3회)</v>
          </cell>
          <cell r="C252">
            <v>1</v>
          </cell>
          <cell r="D252" t="str">
            <v>M2</v>
          </cell>
          <cell r="E252">
            <v>4880</v>
          </cell>
          <cell r="F252">
            <v>17678</v>
          </cell>
          <cell r="G252">
            <v>0</v>
          </cell>
          <cell r="H252">
            <v>22558</v>
          </cell>
          <cell r="I252" t="str">
            <v>HM043</v>
          </cell>
          <cell r="J252" t="str">
            <v>HM043</v>
          </cell>
          <cell r="K252" t="str">
            <v>T</v>
          </cell>
          <cell r="L252" t="str">
            <v>M</v>
          </cell>
          <cell r="M252">
            <v>12</v>
          </cell>
        </row>
        <row r="253">
          <cell r="A253" t="str">
            <v>품셈.102   합판 거푸집(6회)</v>
          </cell>
          <cell r="C253">
            <v>1</v>
          </cell>
          <cell r="D253" t="str">
            <v>M2</v>
          </cell>
          <cell r="E253">
            <v>3673</v>
          </cell>
          <cell r="F253">
            <v>12010</v>
          </cell>
          <cell r="G253">
            <v>0</v>
          </cell>
          <cell r="H253">
            <v>15683</v>
          </cell>
          <cell r="I253" t="str">
            <v>HM044</v>
          </cell>
          <cell r="J253" t="str">
            <v>HM044</v>
          </cell>
          <cell r="K253" t="str">
            <v>T</v>
          </cell>
          <cell r="L253" t="str">
            <v>M</v>
          </cell>
          <cell r="M253">
            <v>12</v>
          </cell>
        </row>
        <row r="254">
          <cell r="A254" t="str">
            <v>품셈.103   터널방수(바닥)</v>
          </cell>
          <cell r="B254" t="str">
            <v>T=2.0MM</v>
          </cell>
          <cell r="C254">
            <v>1</v>
          </cell>
          <cell r="D254" t="str">
            <v>M2</v>
          </cell>
          <cell r="E254">
            <v>0</v>
          </cell>
          <cell r="F254">
            <v>4265</v>
          </cell>
          <cell r="G254">
            <v>213</v>
          </cell>
          <cell r="H254">
            <v>4478</v>
          </cell>
          <cell r="I254" t="str">
            <v>HM045</v>
          </cell>
          <cell r="J254" t="str">
            <v>HM045</v>
          </cell>
          <cell r="K254" t="str">
            <v>T</v>
          </cell>
          <cell r="L254" t="str">
            <v>M</v>
          </cell>
          <cell r="M254">
            <v>12</v>
          </cell>
        </row>
        <row r="255">
          <cell r="A255" t="str">
            <v>품셈.104   터널방수(측벽, 상부)</v>
          </cell>
          <cell r="B255" t="str">
            <v>T=2.0MM</v>
          </cell>
          <cell r="C255">
            <v>1</v>
          </cell>
          <cell r="D255" t="str">
            <v>M2</v>
          </cell>
          <cell r="E255">
            <v>0</v>
          </cell>
          <cell r="F255">
            <v>10677</v>
          </cell>
          <cell r="G255">
            <v>533</v>
          </cell>
          <cell r="H255">
            <v>11210</v>
          </cell>
          <cell r="I255" t="str">
            <v>HM046</v>
          </cell>
          <cell r="J255" t="str">
            <v>HM046</v>
          </cell>
          <cell r="K255" t="str">
            <v>T</v>
          </cell>
          <cell r="L255" t="str">
            <v>M</v>
          </cell>
          <cell r="M255">
            <v>12</v>
          </cell>
        </row>
        <row r="256">
          <cell r="A256" t="str">
            <v>품셈.105   방수보호재</v>
          </cell>
          <cell r="B256" t="str">
            <v>T=4.0MM</v>
          </cell>
          <cell r="C256">
            <v>1</v>
          </cell>
          <cell r="D256" t="str">
            <v>M2</v>
          </cell>
          <cell r="E256">
            <v>0</v>
          </cell>
          <cell r="F256">
            <v>2697</v>
          </cell>
          <cell r="G256">
            <v>489</v>
          </cell>
          <cell r="H256">
            <v>3186</v>
          </cell>
          <cell r="I256" t="str">
            <v>HM047</v>
          </cell>
          <cell r="J256" t="str">
            <v>HM047</v>
          </cell>
          <cell r="K256" t="str">
            <v>T</v>
          </cell>
          <cell r="L256" t="str">
            <v>M</v>
          </cell>
          <cell r="M256">
            <v>12</v>
          </cell>
        </row>
        <row r="257">
          <cell r="A257" t="str">
            <v>품셈.106   시공 이음부 방수</v>
          </cell>
          <cell r="C257">
            <v>1</v>
          </cell>
          <cell r="D257" t="str">
            <v>M</v>
          </cell>
          <cell r="E257">
            <v>8</v>
          </cell>
          <cell r="F257">
            <v>1946</v>
          </cell>
          <cell r="G257">
            <v>0</v>
          </cell>
          <cell r="H257">
            <v>1954</v>
          </cell>
          <cell r="I257" t="str">
            <v>HM048</v>
          </cell>
          <cell r="J257" t="str">
            <v>HM048</v>
          </cell>
          <cell r="K257" t="str">
            <v>T</v>
          </cell>
          <cell r="L257" t="str">
            <v>M</v>
          </cell>
          <cell r="M257">
            <v>12</v>
          </cell>
        </row>
        <row r="258">
          <cell r="A258" t="str">
            <v>품셈.107   동바리</v>
          </cell>
          <cell r="B258" t="str">
            <v>강 관</v>
          </cell>
          <cell r="C258">
            <v>1</v>
          </cell>
          <cell r="D258" t="str">
            <v>공/M3</v>
          </cell>
          <cell r="E258">
            <v>198</v>
          </cell>
          <cell r="F258">
            <v>835</v>
          </cell>
          <cell r="G258">
            <v>0</v>
          </cell>
          <cell r="H258">
            <v>1033</v>
          </cell>
          <cell r="I258" t="str">
            <v>HM049</v>
          </cell>
          <cell r="J258" t="str">
            <v>HM049</v>
          </cell>
          <cell r="K258" t="str">
            <v>T</v>
          </cell>
          <cell r="L258" t="str">
            <v>M</v>
          </cell>
          <cell r="M258">
            <v>12</v>
          </cell>
        </row>
        <row r="259">
          <cell r="A259" t="str">
            <v>품셈.108   상부 시멘트 그라우팅</v>
          </cell>
          <cell r="C259">
            <v>1</v>
          </cell>
          <cell r="D259" t="str">
            <v>대</v>
          </cell>
          <cell r="E259">
            <v>254</v>
          </cell>
          <cell r="F259">
            <v>15677</v>
          </cell>
          <cell r="G259">
            <v>565</v>
          </cell>
          <cell r="H259">
            <v>16496</v>
          </cell>
          <cell r="I259" t="str">
            <v>HM050</v>
          </cell>
          <cell r="J259" t="str">
            <v>HM050</v>
          </cell>
          <cell r="K259" t="str">
            <v>T</v>
          </cell>
          <cell r="L259" t="str">
            <v>M</v>
          </cell>
          <cell r="M259">
            <v>12</v>
          </cell>
        </row>
        <row r="260">
          <cell r="A260" t="str">
            <v>품셈.109   시공이음 정리</v>
          </cell>
          <cell r="B260" t="str">
            <v>주간</v>
          </cell>
          <cell r="C260">
            <v>1</v>
          </cell>
          <cell r="D260" t="str">
            <v>M2</v>
          </cell>
          <cell r="E260">
            <v>0</v>
          </cell>
          <cell r="F260">
            <v>25074</v>
          </cell>
          <cell r="G260">
            <v>752</v>
          </cell>
          <cell r="H260">
            <v>25826</v>
          </cell>
          <cell r="I260" t="str">
            <v>HM051</v>
          </cell>
          <cell r="J260" t="str">
            <v>HM051</v>
          </cell>
          <cell r="K260" t="str">
            <v>T</v>
          </cell>
          <cell r="L260" t="str">
            <v>M</v>
          </cell>
          <cell r="M260">
            <v>12</v>
          </cell>
        </row>
        <row r="261">
          <cell r="A261" t="str">
            <v>품셈.110   철근가공조립 (환승통로)</v>
          </cell>
          <cell r="B261" t="str">
            <v>복잡</v>
          </cell>
          <cell r="C261">
            <v>1</v>
          </cell>
          <cell r="D261" t="str">
            <v>TON</v>
          </cell>
          <cell r="E261">
            <v>5360</v>
          </cell>
          <cell r="F261">
            <v>452080</v>
          </cell>
          <cell r="G261">
            <v>37</v>
          </cell>
          <cell r="H261">
            <v>457477</v>
          </cell>
          <cell r="I261" t="str">
            <v>HM052-1</v>
          </cell>
          <cell r="J261" t="str">
            <v>HM052-1</v>
          </cell>
          <cell r="K261" t="str">
            <v>T</v>
          </cell>
          <cell r="L261" t="str">
            <v>M</v>
          </cell>
          <cell r="M261">
            <v>12</v>
          </cell>
        </row>
        <row r="262">
          <cell r="A262" t="str">
            <v>품셈.111   철근가공조립 (1번 출입구)</v>
          </cell>
          <cell r="B262" t="str">
            <v>복잡</v>
          </cell>
          <cell r="C262">
            <v>1</v>
          </cell>
          <cell r="D262" t="str">
            <v>TON</v>
          </cell>
          <cell r="E262">
            <v>5360</v>
          </cell>
          <cell r="F262">
            <v>451686</v>
          </cell>
          <cell r="G262">
            <v>37</v>
          </cell>
          <cell r="H262">
            <v>457083</v>
          </cell>
          <cell r="I262" t="str">
            <v>HM052-2</v>
          </cell>
          <cell r="J262" t="str">
            <v>HM052-2</v>
          </cell>
          <cell r="K262" t="str">
            <v>T</v>
          </cell>
          <cell r="L262" t="str">
            <v>M</v>
          </cell>
          <cell r="M262">
            <v>12</v>
          </cell>
        </row>
        <row r="263">
          <cell r="A263" t="str">
            <v>품셈.112   철근가공조립 (2번 출입구)</v>
          </cell>
          <cell r="B263" t="str">
            <v>복잡</v>
          </cell>
          <cell r="C263">
            <v>1</v>
          </cell>
          <cell r="D263" t="str">
            <v>TON</v>
          </cell>
          <cell r="E263">
            <v>5360</v>
          </cell>
          <cell r="F263">
            <v>452173</v>
          </cell>
          <cell r="G263">
            <v>36</v>
          </cell>
          <cell r="H263">
            <v>457569</v>
          </cell>
          <cell r="I263" t="str">
            <v>HM052-3</v>
          </cell>
          <cell r="J263" t="str">
            <v>HM052-3</v>
          </cell>
          <cell r="K263" t="str">
            <v>T</v>
          </cell>
          <cell r="L263" t="str">
            <v>M</v>
          </cell>
          <cell r="M263">
            <v>12</v>
          </cell>
        </row>
        <row r="264">
          <cell r="A264" t="str">
            <v>품셈.113   철근가공조립 (3번 출입구)</v>
          </cell>
          <cell r="B264" t="str">
            <v>복잡</v>
          </cell>
          <cell r="C264">
            <v>1</v>
          </cell>
          <cell r="D264" t="str">
            <v>TON</v>
          </cell>
          <cell r="E264">
            <v>5360</v>
          </cell>
          <cell r="F264">
            <v>452951</v>
          </cell>
          <cell r="G264">
            <v>37</v>
          </cell>
          <cell r="H264">
            <v>458348</v>
          </cell>
          <cell r="I264" t="str">
            <v>HM052-4</v>
          </cell>
          <cell r="J264" t="str">
            <v>HM052-4</v>
          </cell>
          <cell r="K264" t="str">
            <v>T</v>
          </cell>
          <cell r="L264" t="str">
            <v>M</v>
          </cell>
          <cell r="M264">
            <v>12</v>
          </cell>
        </row>
        <row r="265">
          <cell r="A265" t="str">
            <v>품셈.114   철근가공조립 (4번 출입구)</v>
          </cell>
          <cell r="B265" t="str">
            <v>복잡</v>
          </cell>
          <cell r="C265">
            <v>1</v>
          </cell>
          <cell r="D265" t="str">
            <v>TON</v>
          </cell>
          <cell r="E265">
            <v>5360</v>
          </cell>
          <cell r="F265">
            <v>453779</v>
          </cell>
          <cell r="G265">
            <v>36</v>
          </cell>
          <cell r="H265">
            <v>459175</v>
          </cell>
          <cell r="I265" t="str">
            <v>HM052-5</v>
          </cell>
          <cell r="J265" t="str">
            <v>HM052-5</v>
          </cell>
          <cell r="K265" t="str">
            <v>T</v>
          </cell>
          <cell r="L265" t="str">
            <v>M</v>
          </cell>
          <cell r="M265">
            <v>12</v>
          </cell>
        </row>
        <row r="266">
          <cell r="A266" t="str">
            <v>품셈.115   수평 그라우팅 천공 (토사)</v>
          </cell>
          <cell r="B266" t="str">
            <v>φ40.5MM</v>
          </cell>
          <cell r="C266">
            <v>1</v>
          </cell>
          <cell r="D266" t="str">
            <v>M</v>
          </cell>
          <cell r="E266">
            <v>3823</v>
          </cell>
          <cell r="F266">
            <v>10189</v>
          </cell>
          <cell r="G266">
            <v>3090</v>
          </cell>
          <cell r="H266">
            <v>17102</v>
          </cell>
          <cell r="I266" t="str">
            <v>HM060</v>
          </cell>
          <cell r="J266" t="str">
            <v>HM060</v>
          </cell>
          <cell r="K266" t="str">
            <v>T</v>
          </cell>
          <cell r="L266" t="str">
            <v>M</v>
          </cell>
          <cell r="M266">
            <v>12</v>
          </cell>
        </row>
        <row r="267">
          <cell r="A267" t="str">
            <v>품셈.116   수평 그라우팅 주입 (현탁액형)</v>
          </cell>
          <cell r="C267">
            <v>1</v>
          </cell>
          <cell r="D267" t="str">
            <v>M3</v>
          </cell>
          <cell r="E267">
            <v>204134</v>
          </cell>
          <cell r="F267">
            <v>85074</v>
          </cell>
          <cell r="G267">
            <v>13571</v>
          </cell>
          <cell r="H267">
            <v>302779</v>
          </cell>
          <cell r="I267" t="str">
            <v>HM061</v>
          </cell>
          <cell r="J267" t="str">
            <v>HM061</v>
          </cell>
          <cell r="K267" t="str">
            <v>T</v>
          </cell>
          <cell r="L267" t="str">
            <v>M</v>
          </cell>
          <cell r="M267">
            <v>13</v>
          </cell>
        </row>
        <row r="268">
          <cell r="A268" t="str">
            <v>품셈.117   기계기구 설치 및 해체</v>
          </cell>
          <cell r="C268">
            <v>1</v>
          </cell>
          <cell r="D268" t="str">
            <v>회</v>
          </cell>
          <cell r="E268">
            <v>0</v>
          </cell>
          <cell r="F268">
            <v>155738</v>
          </cell>
          <cell r="G268">
            <v>0</v>
          </cell>
          <cell r="H268">
            <v>155738</v>
          </cell>
          <cell r="I268" t="str">
            <v>HM062</v>
          </cell>
          <cell r="J268" t="str">
            <v>HM062</v>
          </cell>
          <cell r="K268" t="str">
            <v>T</v>
          </cell>
          <cell r="L268" t="str">
            <v>M</v>
          </cell>
          <cell r="M268">
            <v>13</v>
          </cell>
        </row>
        <row r="269">
          <cell r="A269" t="str">
            <v>품셈.118   플랜트 설치 및 철거</v>
          </cell>
          <cell r="C269">
            <v>1</v>
          </cell>
          <cell r="D269" t="str">
            <v>회</v>
          </cell>
          <cell r="E269">
            <v>0</v>
          </cell>
          <cell r="F269">
            <v>1080922</v>
          </cell>
          <cell r="G269">
            <v>0</v>
          </cell>
          <cell r="H269">
            <v>1080922</v>
          </cell>
          <cell r="I269" t="str">
            <v>HM063</v>
          </cell>
          <cell r="J269" t="str">
            <v>HM063</v>
          </cell>
          <cell r="K269" t="str">
            <v>T</v>
          </cell>
          <cell r="L269" t="str">
            <v>M</v>
          </cell>
          <cell r="M269">
            <v>13</v>
          </cell>
        </row>
        <row r="270">
          <cell r="A270" t="str">
            <v>품셈.119   WINCH TOWER 설치, 해체(환승통</v>
          </cell>
          <cell r="B270" t="str">
            <v>H=10.80M</v>
          </cell>
          <cell r="C270">
            <v>1</v>
          </cell>
          <cell r="D270" t="str">
            <v>개소</v>
          </cell>
          <cell r="E270">
            <v>3347597</v>
          </cell>
          <cell r="F270">
            <v>17051009</v>
          </cell>
          <cell r="G270">
            <v>0</v>
          </cell>
          <cell r="H270">
            <v>20398606</v>
          </cell>
          <cell r="I270" t="str">
            <v>HM080</v>
          </cell>
          <cell r="J270" t="str">
            <v>HM080</v>
          </cell>
          <cell r="K270" t="str">
            <v>T</v>
          </cell>
          <cell r="L270" t="str">
            <v>M</v>
          </cell>
          <cell r="M270">
            <v>13</v>
          </cell>
        </row>
        <row r="271">
          <cell r="A271" t="str">
            <v>품셈.120   작업구 안전통로 설치, 해체</v>
          </cell>
          <cell r="C271">
            <v>1</v>
          </cell>
          <cell r="D271" t="str">
            <v>M</v>
          </cell>
          <cell r="E271">
            <v>105189</v>
          </cell>
          <cell r="F271">
            <v>55197</v>
          </cell>
          <cell r="G271">
            <v>0</v>
          </cell>
          <cell r="H271">
            <v>160386</v>
          </cell>
          <cell r="I271" t="str">
            <v>HM082</v>
          </cell>
          <cell r="J271" t="str">
            <v>HM082</v>
          </cell>
          <cell r="K271" t="str">
            <v>T</v>
          </cell>
          <cell r="L271" t="str">
            <v>M</v>
          </cell>
          <cell r="M271">
            <v>13</v>
          </cell>
        </row>
        <row r="272">
          <cell r="A272" t="str">
            <v>품셈.121   슈트제작 및 설치(환승통로)</v>
          </cell>
          <cell r="B272" t="str">
            <v>H=10.80M</v>
          </cell>
          <cell r="C272">
            <v>1</v>
          </cell>
          <cell r="D272" t="str">
            <v>개소</v>
          </cell>
          <cell r="E272">
            <v>190833</v>
          </cell>
          <cell r="F272">
            <v>459063</v>
          </cell>
          <cell r="G272">
            <v>14087</v>
          </cell>
          <cell r="H272">
            <v>663983</v>
          </cell>
          <cell r="I272" t="str">
            <v>HM083-1</v>
          </cell>
          <cell r="J272" t="str">
            <v>HM083-1</v>
          </cell>
          <cell r="K272" t="str">
            <v>T</v>
          </cell>
          <cell r="L272" t="str">
            <v>M</v>
          </cell>
          <cell r="M272">
            <v>13</v>
          </cell>
        </row>
        <row r="273">
          <cell r="A273" t="str">
            <v>품셈.122   가설 조명설비(환승통로)</v>
          </cell>
          <cell r="C273">
            <v>1</v>
          </cell>
          <cell r="D273" t="str">
            <v>식</v>
          </cell>
          <cell r="E273">
            <v>5534403</v>
          </cell>
          <cell r="F273">
            <v>12098130</v>
          </cell>
          <cell r="G273">
            <v>0</v>
          </cell>
          <cell r="H273">
            <v>17632533</v>
          </cell>
          <cell r="I273" t="str">
            <v>HM085-1</v>
          </cell>
          <cell r="J273" t="str">
            <v>HM085-1</v>
          </cell>
          <cell r="K273" t="str">
            <v>T</v>
          </cell>
          <cell r="L273" t="str">
            <v>M</v>
          </cell>
          <cell r="M273">
            <v>13</v>
          </cell>
        </row>
        <row r="274">
          <cell r="A274" t="str">
            <v>품셈.123   가설 조명설비(1번 출입구)</v>
          </cell>
          <cell r="C274">
            <v>1</v>
          </cell>
          <cell r="D274" t="str">
            <v>식</v>
          </cell>
          <cell r="E274">
            <v>1888232</v>
          </cell>
          <cell r="F274">
            <v>1196182</v>
          </cell>
          <cell r="G274">
            <v>0</v>
          </cell>
          <cell r="H274">
            <v>3084414</v>
          </cell>
          <cell r="I274" t="str">
            <v>HM085-2</v>
          </cell>
          <cell r="J274" t="str">
            <v>HM085-2</v>
          </cell>
          <cell r="K274" t="str">
            <v>T</v>
          </cell>
          <cell r="L274" t="str">
            <v>M</v>
          </cell>
          <cell r="M274">
            <v>13</v>
          </cell>
        </row>
        <row r="275">
          <cell r="A275" t="str">
            <v>품셈.124   가설 조명설비(2번 출입구)</v>
          </cell>
          <cell r="C275">
            <v>1</v>
          </cell>
          <cell r="D275" t="str">
            <v>식</v>
          </cell>
          <cell r="E275">
            <v>4139918</v>
          </cell>
          <cell r="F275">
            <v>4004941</v>
          </cell>
          <cell r="G275">
            <v>0</v>
          </cell>
          <cell r="H275">
            <v>8144859</v>
          </cell>
          <cell r="I275" t="str">
            <v>HM085-3</v>
          </cell>
          <cell r="J275" t="str">
            <v>HM085-3</v>
          </cell>
          <cell r="K275" t="str">
            <v>T</v>
          </cell>
          <cell r="L275" t="str">
            <v>M</v>
          </cell>
          <cell r="M275">
            <v>13</v>
          </cell>
        </row>
        <row r="276">
          <cell r="A276" t="str">
            <v>품셈.125   가설 조명설비(3번 출입구)</v>
          </cell>
          <cell r="C276">
            <v>1</v>
          </cell>
          <cell r="D276" t="str">
            <v>식</v>
          </cell>
          <cell r="E276">
            <v>4421388</v>
          </cell>
          <cell r="F276">
            <v>5684136</v>
          </cell>
          <cell r="G276">
            <v>0</v>
          </cell>
          <cell r="H276">
            <v>10105524</v>
          </cell>
          <cell r="I276" t="str">
            <v>HM085-4</v>
          </cell>
          <cell r="J276" t="str">
            <v>HM085-4</v>
          </cell>
          <cell r="K276" t="str">
            <v>T</v>
          </cell>
          <cell r="L276" t="str">
            <v>M</v>
          </cell>
          <cell r="M276">
            <v>13</v>
          </cell>
        </row>
        <row r="277">
          <cell r="A277" t="str">
            <v>품셈.126   가설 조명설비(4번 출입구)</v>
          </cell>
          <cell r="C277">
            <v>1</v>
          </cell>
          <cell r="D277" t="str">
            <v>식</v>
          </cell>
          <cell r="E277">
            <v>4716719</v>
          </cell>
          <cell r="F277">
            <v>7370072</v>
          </cell>
          <cell r="G277">
            <v>0</v>
          </cell>
          <cell r="H277">
            <v>12086791</v>
          </cell>
          <cell r="I277" t="str">
            <v>HM085-5</v>
          </cell>
          <cell r="J277" t="str">
            <v>HM085-5</v>
          </cell>
          <cell r="K277" t="str">
            <v>T</v>
          </cell>
          <cell r="L277" t="str">
            <v>M</v>
          </cell>
          <cell r="M277">
            <v>13</v>
          </cell>
        </row>
        <row r="278">
          <cell r="A278" t="str">
            <v>품셈.127   터널내 물푸기(환승통로)</v>
          </cell>
          <cell r="C278">
            <v>1</v>
          </cell>
          <cell r="D278" t="str">
            <v>식</v>
          </cell>
          <cell r="E278">
            <v>149157</v>
          </cell>
          <cell r="F278">
            <v>0</v>
          </cell>
          <cell r="G278">
            <v>228388</v>
          </cell>
          <cell r="H278">
            <v>377545</v>
          </cell>
          <cell r="I278" t="str">
            <v>HM086-1</v>
          </cell>
          <cell r="J278" t="str">
            <v>HM086-1</v>
          </cell>
          <cell r="K278" t="str">
            <v>T</v>
          </cell>
          <cell r="L278" t="str">
            <v>M</v>
          </cell>
          <cell r="M278">
            <v>13</v>
          </cell>
        </row>
        <row r="279">
          <cell r="A279" t="str">
            <v>품셈.128   터널내 물푸기(1번 출입구)</v>
          </cell>
          <cell r="C279">
            <v>1</v>
          </cell>
          <cell r="D279" t="str">
            <v>식</v>
          </cell>
          <cell r="E279">
            <v>101013</v>
          </cell>
          <cell r="F279">
            <v>0</v>
          </cell>
          <cell r="G279">
            <v>115915</v>
          </cell>
          <cell r="H279">
            <v>216928</v>
          </cell>
          <cell r="I279" t="str">
            <v>HM086-2</v>
          </cell>
          <cell r="J279" t="str">
            <v>HM086-2</v>
          </cell>
          <cell r="K279" t="str">
            <v>T</v>
          </cell>
          <cell r="L279" t="str">
            <v>M</v>
          </cell>
          <cell r="M279">
            <v>13</v>
          </cell>
        </row>
        <row r="280">
          <cell r="A280" t="str">
            <v>품셈.129   터널내 물푸기(2번 출입구)</v>
          </cell>
          <cell r="C280">
            <v>1</v>
          </cell>
          <cell r="D280" t="str">
            <v>식</v>
          </cell>
          <cell r="E280">
            <v>243512</v>
          </cell>
          <cell r="F280">
            <v>0</v>
          </cell>
          <cell r="G280">
            <v>286920</v>
          </cell>
          <cell r="H280">
            <v>530432</v>
          </cell>
          <cell r="I280" t="str">
            <v>HM086-3</v>
          </cell>
          <cell r="J280" t="str">
            <v>HM086-3</v>
          </cell>
          <cell r="K280" t="str">
            <v>T</v>
          </cell>
          <cell r="L280" t="str">
            <v>M</v>
          </cell>
          <cell r="M280">
            <v>13</v>
          </cell>
        </row>
        <row r="281">
          <cell r="A281" t="str">
            <v>품셈.130   터널내 물푸기(3번 출입구)</v>
          </cell>
          <cell r="C281">
            <v>1</v>
          </cell>
          <cell r="D281" t="str">
            <v>식</v>
          </cell>
          <cell r="E281">
            <v>311582</v>
          </cell>
          <cell r="F281">
            <v>0</v>
          </cell>
          <cell r="G281">
            <v>286920</v>
          </cell>
          <cell r="H281">
            <v>598502</v>
          </cell>
          <cell r="I281" t="str">
            <v>HM086-4</v>
          </cell>
          <cell r="J281" t="str">
            <v>HM086-4</v>
          </cell>
          <cell r="K281" t="str">
            <v>T</v>
          </cell>
          <cell r="L281" t="str">
            <v>M</v>
          </cell>
          <cell r="M281">
            <v>13</v>
          </cell>
        </row>
        <row r="282">
          <cell r="A282" t="str">
            <v>품셈.131   터널내 물푸기(4번 출입구)</v>
          </cell>
          <cell r="C282">
            <v>1</v>
          </cell>
          <cell r="D282" t="str">
            <v>식</v>
          </cell>
          <cell r="E282">
            <v>383968</v>
          </cell>
          <cell r="F282">
            <v>0</v>
          </cell>
          <cell r="G282">
            <v>286920</v>
          </cell>
          <cell r="H282">
            <v>670888</v>
          </cell>
          <cell r="I282" t="str">
            <v>HM086-5</v>
          </cell>
          <cell r="J282" t="str">
            <v>HM086-5</v>
          </cell>
          <cell r="K282" t="str">
            <v>T</v>
          </cell>
          <cell r="L282" t="str">
            <v>M</v>
          </cell>
          <cell r="M282">
            <v>13</v>
          </cell>
        </row>
        <row r="283">
          <cell r="A283" t="str">
            <v>품셈.132   DSM PANEL 운반(환승통로)</v>
          </cell>
          <cell r="C283">
            <v>1</v>
          </cell>
          <cell r="D283" t="str">
            <v>식</v>
          </cell>
          <cell r="E283">
            <v>8170</v>
          </cell>
          <cell r="F283">
            <v>59517</v>
          </cell>
          <cell r="G283">
            <v>257066</v>
          </cell>
          <cell r="H283">
            <v>324753</v>
          </cell>
          <cell r="I283" t="str">
            <v>HM087-1</v>
          </cell>
          <cell r="J283" t="str">
            <v>HM087-1</v>
          </cell>
          <cell r="K283" t="str">
            <v>T</v>
          </cell>
          <cell r="L283" t="str">
            <v>M</v>
          </cell>
          <cell r="M283">
            <v>13</v>
          </cell>
        </row>
        <row r="284">
          <cell r="A284" t="str">
            <v>품셈.133   DSM PANEL 운반(1번 출입구)</v>
          </cell>
          <cell r="C284">
            <v>1</v>
          </cell>
          <cell r="D284" t="str">
            <v>식</v>
          </cell>
          <cell r="E284">
            <v>3073</v>
          </cell>
          <cell r="F284">
            <v>22385</v>
          </cell>
          <cell r="G284">
            <v>110420</v>
          </cell>
          <cell r="H284">
            <v>135878</v>
          </cell>
          <cell r="I284" t="str">
            <v>HM087-2</v>
          </cell>
          <cell r="J284" t="str">
            <v>HM087-2</v>
          </cell>
          <cell r="K284" t="str">
            <v>T</v>
          </cell>
          <cell r="L284" t="str">
            <v>M</v>
          </cell>
          <cell r="M284">
            <v>13</v>
          </cell>
        </row>
        <row r="285">
          <cell r="A285" t="str">
            <v>품셈.134   DSM PANEL 운반(2,3,4번 출입구</v>
          </cell>
          <cell r="C285">
            <v>1</v>
          </cell>
          <cell r="D285" t="str">
            <v>식</v>
          </cell>
          <cell r="E285">
            <v>12743</v>
          </cell>
          <cell r="F285">
            <v>92829</v>
          </cell>
          <cell r="G285">
            <v>312358</v>
          </cell>
          <cell r="H285">
            <v>417930</v>
          </cell>
          <cell r="I285" t="str">
            <v>HM087-345</v>
          </cell>
          <cell r="J285" t="str">
            <v>HM087-345</v>
          </cell>
          <cell r="K285" t="str">
            <v>T</v>
          </cell>
          <cell r="L285" t="str">
            <v>M</v>
          </cell>
          <cell r="M285">
            <v>13</v>
          </cell>
        </row>
        <row r="286">
          <cell r="A286" t="str">
            <v>품셈.135   전 력 비(환승통로)</v>
          </cell>
          <cell r="C286">
            <v>1</v>
          </cell>
          <cell r="D286" t="str">
            <v>식</v>
          </cell>
          <cell r="E286">
            <v>0</v>
          </cell>
          <cell r="F286">
            <v>0</v>
          </cell>
          <cell r="G286">
            <v>37449407</v>
          </cell>
          <cell r="H286">
            <v>37449407</v>
          </cell>
          <cell r="I286" t="str">
            <v>HM088-1</v>
          </cell>
          <cell r="J286" t="str">
            <v>HM088-1</v>
          </cell>
          <cell r="K286" t="str">
            <v>T</v>
          </cell>
          <cell r="L286" t="str">
            <v>M</v>
          </cell>
          <cell r="M286">
            <v>13</v>
          </cell>
        </row>
        <row r="287">
          <cell r="A287" t="str">
            <v>품셈.136   전 력 비(1번 출입구)</v>
          </cell>
          <cell r="C287">
            <v>1</v>
          </cell>
          <cell r="D287" t="str">
            <v>식</v>
          </cell>
          <cell r="E287">
            <v>0</v>
          </cell>
          <cell r="F287">
            <v>0</v>
          </cell>
          <cell r="G287">
            <v>6314200</v>
          </cell>
          <cell r="H287">
            <v>6314200</v>
          </cell>
          <cell r="I287" t="str">
            <v>HM088-2</v>
          </cell>
          <cell r="J287" t="str">
            <v>HM088-2</v>
          </cell>
          <cell r="K287" t="str">
            <v>T</v>
          </cell>
          <cell r="L287" t="str">
            <v>M</v>
          </cell>
          <cell r="M287">
            <v>13</v>
          </cell>
        </row>
        <row r="288">
          <cell r="A288" t="str">
            <v>품셈.137   전 력 비(2번 출입구)</v>
          </cell>
          <cell r="C288">
            <v>1</v>
          </cell>
          <cell r="D288" t="str">
            <v>식</v>
          </cell>
          <cell r="E288">
            <v>0</v>
          </cell>
          <cell r="F288">
            <v>0</v>
          </cell>
          <cell r="G288">
            <v>17715142</v>
          </cell>
          <cell r="H288">
            <v>17715142</v>
          </cell>
          <cell r="I288" t="str">
            <v>HM088-3</v>
          </cell>
          <cell r="J288" t="str">
            <v>HM088-3</v>
          </cell>
          <cell r="K288" t="str">
            <v>T</v>
          </cell>
          <cell r="L288" t="str">
            <v>M</v>
          </cell>
          <cell r="M288">
            <v>13</v>
          </cell>
        </row>
        <row r="289">
          <cell r="A289" t="str">
            <v>품셈.138   전 력 비(3번 출입구)</v>
          </cell>
          <cell r="C289">
            <v>1</v>
          </cell>
          <cell r="D289" t="str">
            <v>식</v>
          </cell>
          <cell r="E289">
            <v>0</v>
          </cell>
          <cell r="F289">
            <v>0</v>
          </cell>
          <cell r="G289">
            <v>20816740</v>
          </cell>
          <cell r="H289">
            <v>20816740</v>
          </cell>
          <cell r="I289" t="str">
            <v>HM088-4</v>
          </cell>
          <cell r="J289" t="str">
            <v>HM088-4</v>
          </cell>
          <cell r="K289" t="str">
            <v>T</v>
          </cell>
          <cell r="L289" t="str">
            <v>M</v>
          </cell>
          <cell r="M289">
            <v>13</v>
          </cell>
        </row>
        <row r="290">
          <cell r="A290" t="str">
            <v>품셈.139   전 력 비(4번 출입구)</v>
          </cell>
          <cell r="C290">
            <v>1</v>
          </cell>
          <cell r="D290" t="str">
            <v>식</v>
          </cell>
          <cell r="E290">
            <v>0</v>
          </cell>
          <cell r="F290">
            <v>0</v>
          </cell>
          <cell r="G290">
            <v>23918338</v>
          </cell>
          <cell r="H290">
            <v>23918338</v>
          </cell>
          <cell r="I290" t="str">
            <v>HM088-5</v>
          </cell>
          <cell r="J290" t="str">
            <v>HM088-5</v>
          </cell>
          <cell r="K290" t="str">
            <v>T</v>
          </cell>
          <cell r="L290" t="str">
            <v>M</v>
          </cell>
          <cell r="M290">
            <v>14</v>
          </cell>
        </row>
        <row r="291">
          <cell r="A291" t="str">
            <v>품셈.140   수도료 사용비(환승통로)</v>
          </cell>
          <cell r="C291">
            <v>1</v>
          </cell>
          <cell r="D291" t="str">
            <v>식</v>
          </cell>
          <cell r="E291">
            <v>0</v>
          </cell>
          <cell r="F291">
            <v>0</v>
          </cell>
          <cell r="G291">
            <v>4433834</v>
          </cell>
          <cell r="H291">
            <v>4433834</v>
          </cell>
          <cell r="I291" t="str">
            <v>HM089-1</v>
          </cell>
          <cell r="J291" t="str">
            <v>HM089-1</v>
          </cell>
          <cell r="K291" t="str">
            <v>T</v>
          </cell>
          <cell r="L291" t="str">
            <v>M</v>
          </cell>
          <cell r="M291">
            <v>14</v>
          </cell>
        </row>
        <row r="292">
          <cell r="A292" t="str">
            <v>품셈.141   수도료 사용비(1번 출입구)</v>
          </cell>
          <cell r="C292">
            <v>1</v>
          </cell>
          <cell r="D292" t="str">
            <v>식</v>
          </cell>
          <cell r="E292">
            <v>0</v>
          </cell>
          <cell r="F292">
            <v>0</v>
          </cell>
          <cell r="G292">
            <v>769008</v>
          </cell>
          <cell r="H292">
            <v>769008</v>
          </cell>
          <cell r="I292" t="str">
            <v>HM089-2</v>
          </cell>
          <cell r="J292" t="str">
            <v>HM089-2</v>
          </cell>
          <cell r="K292" t="str">
            <v>T</v>
          </cell>
          <cell r="L292" t="str">
            <v>M</v>
          </cell>
          <cell r="M292">
            <v>14</v>
          </cell>
        </row>
        <row r="293">
          <cell r="A293" t="str">
            <v>품셈.142   수도료 사용비(2,3,4번 출입구)</v>
          </cell>
          <cell r="C293">
            <v>1</v>
          </cell>
          <cell r="D293" t="str">
            <v>식</v>
          </cell>
          <cell r="E293">
            <v>0</v>
          </cell>
          <cell r="F293">
            <v>0</v>
          </cell>
          <cell r="G293">
            <v>1776726</v>
          </cell>
          <cell r="H293">
            <v>1776726</v>
          </cell>
          <cell r="I293" t="str">
            <v>HM089-3</v>
          </cell>
          <cell r="J293" t="str">
            <v>HM089-3</v>
          </cell>
          <cell r="K293" t="str">
            <v>T</v>
          </cell>
          <cell r="L293" t="str">
            <v>M</v>
          </cell>
          <cell r="M293">
            <v>14</v>
          </cell>
        </row>
        <row r="294">
          <cell r="A294" t="str">
            <v>품셈.143   시멘트 운반</v>
          </cell>
          <cell r="C294">
            <v>1</v>
          </cell>
          <cell r="D294" t="str">
            <v>TON</v>
          </cell>
          <cell r="E294">
            <v>0</v>
          </cell>
          <cell r="F294">
            <v>11680</v>
          </cell>
          <cell r="G294">
            <v>16134</v>
          </cell>
          <cell r="H294">
            <v>27814</v>
          </cell>
          <cell r="I294" t="str">
            <v>HM090</v>
          </cell>
          <cell r="J294" t="str">
            <v>HM090</v>
          </cell>
          <cell r="K294" t="str">
            <v>T</v>
          </cell>
          <cell r="L294" t="str">
            <v>M</v>
          </cell>
          <cell r="M294">
            <v>14</v>
          </cell>
        </row>
        <row r="295">
          <cell r="A295" t="str">
            <v>품셈.144   철근 운반</v>
          </cell>
          <cell r="C295">
            <v>1</v>
          </cell>
          <cell r="D295" t="str">
            <v>TON</v>
          </cell>
          <cell r="E295">
            <v>0</v>
          </cell>
          <cell r="F295">
            <v>4672</v>
          </cell>
          <cell r="G295">
            <v>16134</v>
          </cell>
          <cell r="H295">
            <v>20806</v>
          </cell>
          <cell r="I295" t="str">
            <v>HM091</v>
          </cell>
          <cell r="J295" t="str">
            <v>HM091</v>
          </cell>
          <cell r="K295" t="str">
            <v>T</v>
          </cell>
          <cell r="L295" t="str">
            <v>M</v>
          </cell>
          <cell r="M295">
            <v>14</v>
          </cell>
        </row>
        <row r="296">
          <cell r="A296" t="str">
            <v>품셈.145   강재 운반(편도)</v>
          </cell>
          <cell r="C296">
            <v>1</v>
          </cell>
          <cell r="D296" t="str">
            <v>TON</v>
          </cell>
          <cell r="E296">
            <v>3307</v>
          </cell>
          <cell r="F296">
            <v>4686</v>
          </cell>
          <cell r="G296">
            <v>4361</v>
          </cell>
          <cell r="H296">
            <v>12354</v>
          </cell>
          <cell r="I296" t="str">
            <v>HM092</v>
          </cell>
          <cell r="J296" t="str">
            <v>HM092</v>
          </cell>
          <cell r="K296" t="str">
            <v>T</v>
          </cell>
          <cell r="L296" t="str">
            <v>M</v>
          </cell>
          <cell r="M296">
            <v>14</v>
          </cell>
        </row>
        <row r="297">
          <cell r="A297" t="str">
            <v>품셈.146   강재 운반(왕복)</v>
          </cell>
          <cell r="C297">
            <v>1</v>
          </cell>
          <cell r="D297" t="str">
            <v>TON</v>
          </cell>
          <cell r="E297">
            <v>6614</v>
          </cell>
          <cell r="F297">
            <v>9372</v>
          </cell>
          <cell r="G297">
            <v>8722</v>
          </cell>
          <cell r="H297">
            <v>24708</v>
          </cell>
          <cell r="I297" t="str">
            <v>HM093</v>
          </cell>
          <cell r="J297" t="str">
            <v>HM093</v>
          </cell>
          <cell r="K297" t="str">
            <v>T</v>
          </cell>
          <cell r="L297" t="str">
            <v>M</v>
          </cell>
          <cell r="M297">
            <v>14</v>
          </cell>
        </row>
        <row r="298">
          <cell r="M298">
            <v>14</v>
          </cell>
        </row>
        <row r="299">
          <cell r="M299">
            <v>14</v>
          </cell>
        </row>
        <row r="300">
          <cell r="M300">
            <v>14</v>
          </cell>
        </row>
        <row r="301">
          <cell r="M301">
            <v>14</v>
          </cell>
        </row>
        <row r="302">
          <cell r="M302">
            <v>14</v>
          </cell>
        </row>
        <row r="303">
          <cell r="M303">
            <v>14</v>
          </cell>
        </row>
        <row r="304">
          <cell r="A304" t="str">
            <v>부표.1     철근 소운반(환승통로)</v>
          </cell>
          <cell r="C304">
            <v>1</v>
          </cell>
          <cell r="D304" t="str">
            <v>TON</v>
          </cell>
          <cell r="E304">
            <v>0</v>
          </cell>
          <cell r="F304">
            <v>6462</v>
          </cell>
          <cell r="G304">
            <v>37</v>
          </cell>
          <cell r="H304">
            <v>6499</v>
          </cell>
          <cell r="I304" t="str">
            <v>P0001-1</v>
          </cell>
          <cell r="J304" t="str">
            <v>P0001-1</v>
          </cell>
          <cell r="K304" t="str">
            <v>A</v>
          </cell>
          <cell r="L304" t="str">
            <v>M</v>
          </cell>
          <cell r="M304">
            <v>15</v>
          </cell>
        </row>
        <row r="305">
          <cell r="A305" t="str">
            <v>부표.2     철근 소운반(1번 출입구)</v>
          </cell>
          <cell r="C305">
            <v>1</v>
          </cell>
          <cell r="D305" t="str">
            <v>TON</v>
          </cell>
          <cell r="E305">
            <v>0</v>
          </cell>
          <cell r="F305">
            <v>6068</v>
          </cell>
          <cell r="G305">
            <v>37</v>
          </cell>
          <cell r="H305">
            <v>6105</v>
          </cell>
          <cell r="I305" t="str">
            <v>P0001-2</v>
          </cell>
          <cell r="J305" t="str">
            <v>P0001-2</v>
          </cell>
          <cell r="K305" t="str">
            <v>A</v>
          </cell>
          <cell r="L305" t="str">
            <v>M</v>
          </cell>
          <cell r="M305">
            <v>15</v>
          </cell>
        </row>
        <row r="306">
          <cell r="A306" t="str">
            <v>부표.3     철근 소운반(2번 출입구)</v>
          </cell>
          <cell r="C306">
            <v>1</v>
          </cell>
          <cell r="D306" t="str">
            <v>TON</v>
          </cell>
          <cell r="E306">
            <v>0</v>
          </cell>
          <cell r="F306">
            <v>6555</v>
          </cell>
          <cell r="G306">
            <v>36</v>
          </cell>
          <cell r="H306">
            <v>6591</v>
          </cell>
          <cell r="I306" t="str">
            <v>P0001-3</v>
          </cell>
          <cell r="J306" t="str">
            <v>P0001-3</v>
          </cell>
          <cell r="K306" t="str">
            <v>A</v>
          </cell>
          <cell r="L306" t="str">
            <v>M</v>
          </cell>
          <cell r="M306">
            <v>15</v>
          </cell>
        </row>
        <row r="307">
          <cell r="A307" t="str">
            <v>부표.4     철근 소운반(3번 출입구)</v>
          </cell>
          <cell r="C307">
            <v>1</v>
          </cell>
          <cell r="D307" t="str">
            <v>TON</v>
          </cell>
          <cell r="E307">
            <v>0</v>
          </cell>
          <cell r="F307">
            <v>7333</v>
          </cell>
          <cell r="G307">
            <v>37</v>
          </cell>
          <cell r="H307">
            <v>7370</v>
          </cell>
          <cell r="I307" t="str">
            <v>P0001-4</v>
          </cell>
          <cell r="J307" t="str">
            <v>P0001-4</v>
          </cell>
          <cell r="K307" t="str">
            <v>A</v>
          </cell>
          <cell r="L307" t="str">
            <v>M</v>
          </cell>
          <cell r="M307">
            <v>15</v>
          </cell>
        </row>
        <row r="308">
          <cell r="A308" t="str">
            <v>부표.5     철근 소운반(4번 출입구)</v>
          </cell>
          <cell r="C308">
            <v>1</v>
          </cell>
          <cell r="D308" t="str">
            <v>TON</v>
          </cell>
          <cell r="E308">
            <v>0</v>
          </cell>
          <cell r="F308">
            <v>8161</v>
          </cell>
          <cell r="G308">
            <v>36</v>
          </cell>
          <cell r="H308">
            <v>8197</v>
          </cell>
          <cell r="I308" t="str">
            <v>P0001-5</v>
          </cell>
          <cell r="J308" t="str">
            <v>P0001-5</v>
          </cell>
          <cell r="K308" t="str">
            <v>A</v>
          </cell>
          <cell r="L308" t="str">
            <v>M</v>
          </cell>
          <cell r="M308">
            <v>15</v>
          </cell>
        </row>
        <row r="309">
          <cell r="A309" t="str">
            <v>부표.6     강재 소운반(환승통로)</v>
          </cell>
          <cell r="C309">
            <v>1</v>
          </cell>
          <cell r="D309" t="str">
            <v>TON</v>
          </cell>
          <cell r="E309">
            <v>0</v>
          </cell>
          <cell r="F309">
            <v>6462</v>
          </cell>
          <cell r="G309">
            <v>37</v>
          </cell>
          <cell r="H309">
            <v>6499</v>
          </cell>
          <cell r="I309" t="str">
            <v>P0002-1</v>
          </cell>
          <cell r="J309" t="str">
            <v>P0002-1</v>
          </cell>
          <cell r="K309" t="str">
            <v>A</v>
          </cell>
          <cell r="L309" t="str">
            <v>M</v>
          </cell>
          <cell r="M309">
            <v>15</v>
          </cell>
        </row>
        <row r="310">
          <cell r="A310" t="str">
            <v>부표.7     강재 소운반(1번 출입구)</v>
          </cell>
          <cell r="C310">
            <v>1</v>
          </cell>
          <cell r="D310" t="str">
            <v>TON</v>
          </cell>
          <cell r="E310">
            <v>0</v>
          </cell>
          <cell r="F310">
            <v>6073</v>
          </cell>
          <cell r="G310">
            <v>37</v>
          </cell>
          <cell r="H310">
            <v>6110</v>
          </cell>
          <cell r="I310" t="str">
            <v>P0002-2</v>
          </cell>
          <cell r="J310" t="str">
            <v>P0002-2</v>
          </cell>
          <cell r="K310" t="str">
            <v>A</v>
          </cell>
          <cell r="L310" t="str">
            <v>M</v>
          </cell>
          <cell r="M310">
            <v>15</v>
          </cell>
        </row>
        <row r="311">
          <cell r="A311" t="str">
            <v>부표.8     강재 소운반(2번 출입구)</v>
          </cell>
          <cell r="C311">
            <v>1</v>
          </cell>
          <cell r="D311" t="str">
            <v>TON</v>
          </cell>
          <cell r="E311">
            <v>0</v>
          </cell>
          <cell r="F311">
            <v>6560</v>
          </cell>
          <cell r="G311">
            <v>36</v>
          </cell>
          <cell r="H311">
            <v>6596</v>
          </cell>
          <cell r="I311" t="str">
            <v>P0002-3</v>
          </cell>
          <cell r="J311" t="str">
            <v>P0002-3</v>
          </cell>
          <cell r="K311" t="str">
            <v>A</v>
          </cell>
          <cell r="L311" t="str">
            <v>M</v>
          </cell>
          <cell r="M311">
            <v>15</v>
          </cell>
        </row>
        <row r="312">
          <cell r="A312" t="str">
            <v>부표.9     강재 소운반(3번 출입구)</v>
          </cell>
          <cell r="C312">
            <v>1</v>
          </cell>
          <cell r="D312" t="str">
            <v>TON</v>
          </cell>
          <cell r="E312">
            <v>0</v>
          </cell>
          <cell r="F312">
            <v>7333</v>
          </cell>
          <cell r="G312">
            <v>37</v>
          </cell>
          <cell r="H312">
            <v>7370</v>
          </cell>
          <cell r="I312" t="str">
            <v>P0002-4</v>
          </cell>
          <cell r="J312" t="str">
            <v>P0002-4</v>
          </cell>
          <cell r="K312" t="str">
            <v>A</v>
          </cell>
          <cell r="L312" t="str">
            <v>M</v>
          </cell>
          <cell r="M312">
            <v>15</v>
          </cell>
        </row>
        <row r="313">
          <cell r="A313" t="str">
            <v>부표.10    강재 소운반(4번 출입구)</v>
          </cell>
          <cell r="C313">
            <v>1</v>
          </cell>
          <cell r="D313" t="str">
            <v>TON</v>
          </cell>
          <cell r="E313">
            <v>0</v>
          </cell>
          <cell r="F313">
            <v>8161</v>
          </cell>
          <cell r="G313">
            <v>36</v>
          </cell>
          <cell r="H313">
            <v>8197</v>
          </cell>
          <cell r="I313" t="str">
            <v>P0002-5</v>
          </cell>
          <cell r="J313" t="str">
            <v>P0002-5</v>
          </cell>
          <cell r="K313" t="str">
            <v>A</v>
          </cell>
          <cell r="L313" t="str">
            <v>M</v>
          </cell>
          <cell r="M313">
            <v>15</v>
          </cell>
        </row>
        <row r="314">
          <cell r="A314" t="str">
            <v>부표.11    시멘트 소운반(환승통로)</v>
          </cell>
          <cell r="C314">
            <v>1</v>
          </cell>
          <cell r="D314" t="str">
            <v>대</v>
          </cell>
          <cell r="E314">
            <v>0</v>
          </cell>
          <cell r="F314">
            <v>253</v>
          </cell>
          <cell r="G314">
            <v>1</v>
          </cell>
          <cell r="H314">
            <v>254</v>
          </cell>
          <cell r="I314" t="str">
            <v>P0003-1</v>
          </cell>
          <cell r="J314" t="str">
            <v>P0003-1</v>
          </cell>
          <cell r="K314" t="str">
            <v>A</v>
          </cell>
          <cell r="L314" t="str">
            <v>M</v>
          </cell>
          <cell r="M314">
            <v>15</v>
          </cell>
        </row>
        <row r="315">
          <cell r="A315" t="str">
            <v>부표.12    시멘트 소운반(1번 출입구)</v>
          </cell>
          <cell r="C315">
            <v>1</v>
          </cell>
          <cell r="D315" t="str">
            <v>대</v>
          </cell>
          <cell r="E315">
            <v>0</v>
          </cell>
          <cell r="F315">
            <v>238</v>
          </cell>
          <cell r="G315">
            <v>1</v>
          </cell>
          <cell r="H315">
            <v>239</v>
          </cell>
          <cell r="I315" t="str">
            <v>P0003-2</v>
          </cell>
          <cell r="J315" t="str">
            <v>P0003-2</v>
          </cell>
          <cell r="K315" t="str">
            <v>A</v>
          </cell>
          <cell r="L315" t="str">
            <v>M</v>
          </cell>
          <cell r="M315">
            <v>15</v>
          </cell>
        </row>
        <row r="316">
          <cell r="A316" t="str">
            <v>부표.13    시멘트 소운반(2번 출입구)</v>
          </cell>
          <cell r="C316">
            <v>1</v>
          </cell>
          <cell r="D316" t="str">
            <v>대</v>
          </cell>
          <cell r="E316">
            <v>0</v>
          </cell>
          <cell r="F316">
            <v>258</v>
          </cell>
          <cell r="G316">
            <v>1</v>
          </cell>
          <cell r="H316">
            <v>259</v>
          </cell>
          <cell r="I316" t="str">
            <v>P0003-3</v>
          </cell>
          <cell r="J316" t="str">
            <v>P0003-3</v>
          </cell>
          <cell r="K316" t="str">
            <v>A</v>
          </cell>
          <cell r="L316" t="str">
            <v>M</v>
          </cell>
          <cell r="M316">
            <v>15</v>
          </cell>
        </row>
        <row r="317">
          <cell r="A317" t="str">
            <v>부표.14    시멘트 소운반(3번 출입구)</v>
          </cell>
          <cell r="C317">
            <v>1</v>
          </cell>
          <cell r="D317" t="str">
            <v>대</v>
          </cell>
          <cell r="E317">
            <v>0</v>
          </cell>
          <cell r="F317">
            <v>287</v>
          </cell>
          <cell r="G317">
            <v>1</v>
          </cell>
          <cell r="H317">
            <v>288</v>
          </cell>
          <cell r="I317" t="str">
            <v>P0003-4</v>
          </cell>
          <cell r="J317" t="str">
            <v>P0003-4</v>
          </cell>
          <cell r="K317" t="str">
            <v>A</v>
          </cell>
          <cell r="L317" t="str">
            <v>M</v>
          </cell>
          <cell r="M317">
            <v>15</v>
          </cell>
        </row>
        <row r="318">
          <cell r="A318" t="str">
            <v>부표.15    시멘트 소운반(4번 출입구)</v>
          </cell>
          <cell r="C318">
            <v>1</v>
          </cell>
          <cell r="D318" t="str">
            <v>대</v>
          </cell>
          <cell r="E318">
            <v>0</v>
          </cell>
          <cell r="F318">
            <v>321</v>
          </cell>
          <cell r="G318">
            <v>1</v>
          </cell>
          <cell r="H318">
            <v>322</v>
          </cell>
          <cell r="I318" t="str">
            <v>P0003-5</v>
          </cell>
          <cell r="J318" t="str">
            <v>P0003-5</v>
          </cell>
          <cell r="K318" t="str">
            <v>A</v>
          </cell>
          <cell r="L318" t="str">
            <v>M</v>
          </cell>
          <cell r="M318">
            <v>15</v>
          </cell>
        </row>
        <row r="319">
          <cell r="A319" t="str">
            <v>부표.16    모래,자갈 소운반(환승통로)</v>
          </cell>
          <cell r="C319">
            <v>1</v>
          </cell>
          <cell r="D319" t="str">
            <v>M3</v>
          </cell>
          <cell r="E319">
            <v>0</v>
          </cell>
          <cell r="F319">
            <v>14891</v>
          </cell>
          <cell r="G319">
            <v>0</v>
          </cell>
          <cell r="H319">
            <v>14891</v>
          </cell>
          <cell r="I319" t="str">
            <v>P0004-1</v>
          </cell>
          <cell r="J319" t="str">
            <v>P0004-1</v>
          </cell>
          <cell r="K319" t="str">
            <v>A</v>
          </cell>
          <cell r="L319" t="str">
            <v>M</v>
          </cell>
          <cell r="M319">
            <v>15</v>
          </cell>
        </row>
        <row r="320">
          <cell r="A320" t="str">
            <v>부표.17    모래,자갈 소운반(1번 출입구)</v>
          </cell>
          <cell r="C320">
            <v>1</v>
          </cell>
          <cell r="D320" t="str">
            <v>M3</v>
          </cell>
          <cell r="E320">
            <v>0</v>
          </cell>
          <cell r="F320">
            <v>14146</v>
          </cell>
          <cell r="G320">
            <v>0</v>
          </cell>
          <cell r="H320">
            <v>14146</v>
          </cell>
          <cell r="I320" t="str">
            <v>P0004-2</v>
          </cell>
          <cell r="J320" t="str">
            <v>P0004-2</v>
          </cell>
          <cell r="K320" t="str">
            <v>A</v>
          </cell>
          <cell r="L320" t="str">
            <v>M</v>
          </cell>
          <cell r="M320">
            <v>15</v>
          </cell>
        </row>
        <row r="321">
          <cell r="A321" t="str">
            <v>부표.18    모래,자갈 소운반(2번 출입구)</v>
          </cell>
          <cell r="C321">
            <v>1</v>
          </cell>
          <cell r="D321" t="str">
            <v>M3</v>
          </cell>
          <cell r="E321">
            <v>0</v>
          </cell>
          <cell r="F321">
            <v>15120</v>
          </cell>
          <cell r="G321">
            <v>0</v>
          </cell>
          <cell r="H321">
            <v>15120</v>
          </cell>
          <cell r="I321" t="str">
            <v>P0004-3</v>
          </cell>
          <cell r="J321" t="str">
            <v>P0004-3</v>
          </cell>
          <cell r="K321" t="str">
            <v>A</v>
          </cell>
          <cell r="L321" t="str">
            <v>M</v>
          </cell>
          <cell r="M321">
            <v>15</v>
          </cell>
        </row>
        <row r="322">
          <cell r="A322" t="str">
            <v>부표.19    모래,자갈 소운반(3번 출입구)</v>
          </cell>
          <cell r="C322">
            <v>1</v>
          </cell>
          <cell r="D322" t="str">
            <v>M3</v>
          </cell>
          <cell r="E322">
            <v>0</v>
          </cell>
          <cell r="F322">
            <v>16677</v>
          </cell>
          <cell r="G322">
            <v>0</v>
          </cell>
          <cell r="H322">
            <v>16677</v>
          </cell>
          <cell r="I322" t="str">
            <v>P0004-4</v>
          </cell>
          <cell r="J322" t="str">
            <v>P0004-4</v>
          </cell>
          <cell r="K322" t="str">
            <v>A</v>
          </cell>
          <cell r="L322" t="str">
            <v>M</v>
          </cell>
          <cell r="M322">
            <v>15</v>
          </cell>
        </row>
        <row r="323">
          <cell r="A323" t="str">
            <v>부표.20    모래,자갈 소운반(4번 출입구)</v>
          </cell>
          <cell r="C323">
            <v>1</v>
          </cell>
          <cell r="D323" t="str">
            <v>M3</v>
          </cell>
          <cell r="E323">
            <v>0</v>
          </cell>
          <cell r="F323">
            <v>18332</v>
          </cell>
          <cell r="G323">
            <v>0</v>
          </cell>
          <cell r="H323">
            <v>18332</v>
          </cell>
          <cell r="I323" t="str">
            <v>P0004-5</v>
          </cell>
          <cell r="J323" t="str">
            <v>P0004-5</v>
          </cell>
          <cell r="K323" t="str">
            <v>A</v>
          </cell>
          <cell r="L323" t="str">
            <v>M</v>
          </cell>
          <cell r="M323">
            <v>15</v>
          </cell>
        </row>
        <row r="324">
          <cell r="A324" t="str">
            <v>부표.21    잡강재 소운반(환승통로)</v>
          </cell>
          <cell r="C324">
            <v>1</v>
          </cell>
          <cell r="D324" t="str">
            <v>TON</v>
          </cell>
          <cell r="E324">
            <v>0</v>
          </cell>
          <cell r="F324">
            <v>5168</v>
          </cell>
          <cell r="G324">
            <v>36</v>
          </cell>
          <cell r="H324">
            <v>5204</v>
          </cell>
          <cell r="I324" t="str">
            <v>P0005-1</v>
          </cell>
          <cell r="J324" t="str">
            <v>P0005-1</v>
          </cell>
          <cell r="K324" t="str">
            <v>A</v>
          </cell>
          <cell r="L324" t="str">
            <v>M</v>
          </cell>
          <cell r="M324">
            <v>15</v>
          </cell>
        </row>
        <row r="325">
          <cell r="A325" t="str">
            <v>부표.22    잡강재 소운반(1번 출입구)</v>
          </cell>
          <cell r="C325">
            <v>1</v>
          </cell>
          <cell r="D325" t="str">
            <v>TON</v>
          </cell>
          <cell r="E325">
            <v>0</v>
          </cell>
          <cell r="F325">
            <v>5523</v>
          </cell>
          <cell r="G325">
            <v>37</v>
          </cell>
          <cell r="H325">
            <v>5560</v>
          </cell>
          <cell r="I325" t="str">
            <v>P0005-2</v>
          </cell>
          <cell r="J325" t="str">
            <v>P0005-2</v>
          </cell>
          <cell r="K325" t="str">
            <v>A</v>
          </cell>
          <cell r="L325" t="str">
            <v>M</v>
          </cell>
          <cell r="M325">
            <v>15</v>
          </cell>
        </row>
        <row r="326">
          <cell r="A326" t="str">
            <v>부표.23    잡강재 소운반(2번 출입구)</v>
          </cell>
          <cell r="C326">
            <v>1</v>
          </cell>
          <cell r="D326" t="str">
            <v>TON</v>
          </cell>
          <cell r="E326">
            <v>0</v>
          </cell>
          <cell r="F326">
            <v>6010</v>
          </cell>
          <cell r="G326">
            <v>36</v>
          </cell>
          <cell r="H326">
            <v>6046</v>
          </cell>
          <cell r="I326" t="str">
            <v>P0005-3</v>
          </cell>
          <cell r="J326" t="str">
            <v>P0005-3</v>
          </cell>
          <cell r="K326" t="str">
            <v>A</v>
          </cell>
          <cell r="L326" t="str">
            <v>M</v>
          </cell>
          <cell r="M326">
            <v>15</v>
          </cell>
        </row>
        <row r="327">
          <cell r="A327" t="str">
            <v>부표.24    잡강재 소운반(3번 출입구)</v>
          </cell>
          <cell r="C327">
            <v>1</v>
          </cell>
          <cell r="D327" t="str">
            <v>TON</v>
          </cell>
          <cell r="E327">
            <v>0</v>
          </cell>
          <cell r="F327">
            <v>6788</v>
          </cell>
          <cell r="G327">
            <v>37</v>
          </cell>
          <cell r="H327">
            <v>6825</v>
          </cell>
          <cell r="I327" t="str">
            <v>P0005-4</v>
          </cell>
          <cell r="J327" t="str">
            <v>P0005-4</v>
          </cell>
          <cell r="K327" t="str">
            <v>A</v>
          </cell>
          <cell r="L327" t="str">
            <v>M</v>
          </cell>
          <cell r="M327">
            <v>16</v>
          </cell>
        </row>
        <row r="328">
          <cell r="A328" t="str">
            <v>부표.25    잡강재 소운반(4번 출입구)</v>
          </cell>
          <cell r="C328">
            <v>1</v>
          </cell>
          <cell r="D328" t="str">
            <v>TON</v>
          </cell>
          <cell r="E328">
            <v>0</v>
          </cell>
          <cell r="F328">
            <v>7616</v>
          </cell>
          <cell r="G328">
            <v>36</v>
          </cell>
          <cell r="H328">
            <v>7652</v>
          </cell>
          <cell r="I328" t="str">
            <v>P0005-5</v>
          </cell>
          <cell r="J328" t="str">
            <v>P0005-5</v>
          </cell>
          <cell r="K328" t="str">
            <v>A</v>
          </cell>
          <cell r="L328" t="str">
            <v>M</v>
          </cell>
          <cell r="M328">
            <v>16</v>
          </cell>
        </row>
        <row r="329">
          <cell r="A329" t="str">
            <v>부표.26    볼트 조이기 (갱내)</v>
          </cell>
          <cell r="B329" t="str">
            <v>250공기준</v>
          </cell>
          <cell r="C329">
            <v>1</v>
          </cell>
          <cell r="D329" t="str">
            <v>공</v>
          </cell>
          <cell r="E329">
            <v>0</v>
          </cell>
          <cell r="F329">
            <v>1193</v>
          </cell>
          <cell r="G329">
            <v>0</v>
          </cell>
          <cell r="H329">
            <v>1193</v>
          </cell>
          <cell r="I329" t="str">
            <v>P001</v>
          </cell>
          <cell r="J329" t="str">
            <v>P001</v>
          </cell>
          <cell r="K329" t="str">
            <v>A</v>
          </cell>
          <cell r="L329" t="str">
            <v>M</v>
          </cell>
          <cell r="M329">
            <v>16</v>
          </cell>
        </row>
        <row r="330">
          <cell r="A330" t="str">
            <v>부표.27    볼트 조이기 및 풀기 (갱내)</v>
          </cell>
          <cell r="B330" t="str">
            <v>250공기준</v>
          </cell>
          <cell r="C330">
            <v>1</v>
          </cell>
          <cell r="D330" t="str">
            <v>공</v>
          </cell>
          <cell r="E330">
            <v>0</v>
          </cell>
          <cell r="F330">
            <v>2147</v>
          </cell>
          <cell r="G330">
            <v>0</v>
          </cell>
          <cell r="H330">
            <v>2147</v>
          </cell>
          <cell r="I330" t="str">
            <v>P002</v>
          </cell>
          <cell r="J330" t="str">
            <v>P002</v>
          </cell>
          <cell r="K330" t="str">
            <v>A</v>
          </cell>
          <cell r="L330" t="str">
            <v>M</v>
          </cell>
          <cell r="M330">
            <v>16</v>
          </cell>
        </row>
        <row r="331">
          <cell r="A331" t="str">
            <v>부표.28    강판 구멍뚫기 (인력)</v>
          </cell>
          <cell r="B331" t="str">
            <v>T=10MM</v>
          </cell>
          <cell r="C331">
            <v>1</v>
          </cell>
          <cell r="D331" t="str">
            <v>공</v>
          </cell>
          <cell r="E331">
            <v>75</v>
          </cell>
          <cell r="F331">
            <v>1479</v>
          </cell>
          <cell r="G331">
            <v>0</v>
          </cell>
          <cell r="H331">
            <v>1554</v>
          </cell>
          <cell r="I331" t="str">
            <v>P003</v>
          </cell>
          <cell r="J331" t="str">
            <v>P003</v>
          </cell>
          <cell r="K331" t="str">
            <v>A</v>
          </cell>
          <cell r="L331" t="str">
            <v>M</v>
          </cell>
          <cell r="M331">
            <v>16</v>
          </cell>
        </row>
        <row r="332">
          <cell r="A332" t="str">
            <v>부표.29    강판 구멍뚫기 (인력)</v>
          </cell>
          <cell r="B332" t="str">
            <v>T=8MM</v>
          </cell>
          <cell r="C332">
            <v>1</v>
          </cell>
          <cell r="D332" t="str">
            <v>공</v>
          </cell>
          <cell r="E332">
            <v>60</v>
          </cell>
          <cell r="F332">
            <v>1183</v>
          </cell>
          <cell r="G332">
            <v>0</v>
          </cell>
          <cell r="H332">
            <v>1243</v>
          </cell>
          <cell r="I332" t="str">
            <v>P003-1</v>
          </cell>
          <cell r="J332" t="str">
            <v>P003-1</v>
          </cell>
          <cell r="K332" t="str">
            <v>A</v>
          </cell>
          <cell r="L332" t="str">
            <v>M</v>
          </cell>
          <cell r="M332">
            <v>16</v>
          </cell>
        </row>
        <row r="333">
          <cell r="A333" t="str">
            <v>부표.30    강판 절단 (수동)</v>
          </cell>
          <cell r="B333" t="str">
            <v>T=9-11MM</v>
          </cell>
          <cell r="C333">
            <v>1</v>
          </cell>
          <cell r="D333" t="str">
            <v>M</v>
          </cell>
          <cell r="E333">
            <v>560</v>
          </cell>
          <cell r="F333">
            <v>515</v>
          </cell>
          <cell r="G333">
            <v>10</v>
          </cell>
          <cell r="H333">
            <v>1085</v>
          </cell>
          <cell r="I333" t="str">
            <v>P004</v>
          </cell>
          <cell r="J333" t="str">
            <v>P004</v>
          </cell>
          <cell r="K333" t="str">
            <v>A</v>
          </cell>
          <cell r="L333" t="str">
            <v>M</v>
          </cell>
          <cell r="M333">
            <v>16</v>
          </cell>
        </row>
        <row r="334">
          <cell r="A334" t="str">
            <v>부표.31    전기용접(수동),주간</v>
          </cell>
          <cell r="B334" t="str">
            <v>(FILLET T=6MM 하향)</v>
          </cell>
          <cell r="C334">
            <v>1</v>
          </cell>
          <cell r="D334" t="str">
            <v>M</v>
          </cell>
          <cell r="E334">
            <v>386</v>
          </cell>
          <cell r="F334">
            <v>3516</v>
          </cell>
          <cell r="G334">
            <v>176</v>
          </cell>
          <cell r="H334">
            <v>4078</v>
          </cell>
          <cell r="I334" t="str">
            <v>P005</v>
          </cell>
          <cell r="J334" t="str">
            <v>P005</v>
          </cell>
          <cell r="K334" t="str">
            <v>A</v>
          </cell>
          <cell r="L334" t="str">
            <v>M</v>
          </cell>
          <cell r="M334">
            <v>16</v>
          </cell>
        </row>
        <row r="335">
          <cell r="A335" t="str">
            <v>부표.32    전기용접(수동)(갱내)</v>
          </cell>
          <cell r="B335" t="str">
            <v>(FILLET T=6MM 하향)</v>
          </cell>
          <cell r="C335">
            <v>1</v>
          </cell>
          <cell r="D335" t="str">
            <v>M</v>
          </cell>
          <cell r="E335">
            <v>386</v>
          </cell>
          <cell r="F335">
            <v>4395</v>
          </cell>
          <cell r="G335">
            <v>220</v>
          </cell>
          <cell r="H335">
            <v>5001</v>
          </cell>
          <cell r="I335" t="str">
            <v>P005-1</v>
          </cell>
          <cell r="J335" t="str">
            <v>P005-1</v>
          </cell>
          <cell r="K335" t="str">
            <v>A</v>
          </cell>
          <cell r="L335" t="str">
            <v>M</v>
          </cell>
          <cell r="M335">
            <v>16</v>
          </cell>
        </row>
        <row r="336">
          <cell r="A336" t="str">
            <v>부표.33    잡철물 제작</v>
          </cell>
          <cell r="B336" t="str">
            <v>[ 간 단 ]</v>
          </cell>
          <cell r="C336">
            <v>1</v>
          </cell>
          <cell r="D336" t="str">
            <v>TON</v>
          </cell>
          <cell r="E336">
            <v>43213</v>
          </cell>
          <cell r="F336">
            <v>1589953</v>
          </cell>
          <cell r="G336">
            <v>48964</v>
          </cell>
          <cell r="H336">
            <v>1682130</v>
          </cell>
          <cell r="I336" t="str">
            <v>P006</v>
          </cell>
          <cell r="J336" t="str">
            <v>P006</v>
          </cell>
          <cell r="K336" t="str">
            <v>A</v>
          </cell>
          <cell r="L336" t="str">
            <v>M</v>
          </cell>
          <cell r="M336">
            <v>16</v>
          </cell>
        </row>
        <row r="337">
          <cell r="A337" t="str">
            <v>부표.34    잡철물 설치</v>
          </cell>
          <cell r="B337" t="str">
            <v>[ 간 단 ]</v>
          </cell>
          <cell r="C337">
            <v>1</v>
          </cell>
          <cell r="D337" t="str">
            <v>TON</v>
          </cell>
          <cell r="E337">
            <v>7458</v>
          </cell>
          <cell r="F337">
            <v>409324</v>
          </cell>
          <cell r="G337">
            <v>12503</v>
          </cell>
          <cell r="H337">
            <v>429285</v>
          </cell>
          <cell r="I337" t="str">
            <v>P007</v>
          </cell>
          <cell r="J337" t="str">
            <v>P007</v>
          </cell>
          <cell r="K337" t="str">
            <v>A</v>
          </cell>
          <cell r="L337" t="str">
            <v>M</v>
          </cell>
          <cell r="M337">
            <v>16</v>
          </cell>
        </row>
        <row r="338">
          <cell r="A338" t="str">
            <v>부표.35    잡철물 제작·설치</v>
          </cell>
          <cell r="B338" t="str">
            <v>[ 간 단 ]</v>
          </cell>
          <cell r="C338">
            <v>1</v>
          </cell>
          <cell r="D338" t="str">
            <v>TON</v>
          </cell>
          <cell r="E338">
            <v>50671</v>
          </cell>
          <cell r="F338">
            <v>1999277</v>
          </cell>
          <cell r="G338">
            <v>61467</v>
          </cell>
          <cell r="H338">
            <v>2111415</v>
          </cell>
          <cell r="I338" t="str">
            <v>P008</v>
          </cell>
          <cell r="J338" t="str">
            <v>P008</v>
          </cell>
          <cell r="K338" t="str">
            <v>A</v>
          </cell>
          <cell r="L338" t="str">
            <v>M</v>
          </cell>
          <cell r="M338">
            <v>16</v>
          </cell>
        </row>
        <row r="339">
          <cell r="A339" t="str">
            <v>부표.36    몰     탈 (1:3)</v>
          </cell>
          <cell r="C339">
            <v>1</v>
          </cell>
          <cell r="D339" t="str">
            <v>M3</v>
          </cell>
          <cell r="E339">
            <v>50536</v>
          </cell>
          <cell r="F339">
            <v>38932</v>
          </cell>
          <cell r="G339">
            <v>0</v>
          </cell>
          <cell r="H339">
            <v>89468</v>
          </cell>
          <cell r="I339" t="str">
            <v>P010</v>
          </cell>
          <cell r="J339" t="str">
            <v>P010</v>
          </cell>
          <cell r="K339" t="str">
            <v>A</v>
          </cell>
          <cell r="L339" t="str">
            <v>M</v>
          </cell>
          <cell r="M339">
            <v>16</v>
          </cell>
        </row>
        <row r="340">
          <cell r="A340" t="str">
            <v>부표.37    주입소모품비</v>
          </cell>
          <cell r="C340">
            <v>1</v>
          </cell>
          <cell r="D340" t="str">
            <v>일</v>
          </cell>
          <cell r="E340">
            <v>10183</v>
          </cell>
          <cell r="F340">
            <v>0</v>
          </cell>
          <cell r="G340">
            <v>0</v>
          </cell>
          <cell r="H340">
            <v>10183</v>
          </cell>
          <cell r="I340" t="str">
            <v>P013</v>
          </cell>
          <cell r="J340" t="str">
            <v>P013</v>
          </cell>
          <cell r="K340" t="str">
            <v>A</v>
          </cell>
          <cell r="L340" t="str">
            <v>M</v>
          </cell>
          <cell r="M340">
            <v>16</v>
          </cell>
        </row>
        <row r="341">
          <cell r="A341" t="str">
            <v>부표.38    플랜트 기계</v>
          </cell>
          <cell r="C341">
            <v>1</v>
          </cell>
          <cell r="D341" t="str">
            <v>개소</v>
          </cell>
          <cell r="E341">
            <v>0</v>
          </cell>
          <cell r="F341">
            <v>382894</v>
          </cell>
          <cell r="G341">
            <v>0</v>
          </cell>
          <cell r="H341">
            <v>382894</v>
          </cell>
          <cell r="I341" t="str">
            <v>P014</v>
          </cell>
          <cell r="J341" t="str">
            <v>P014</v>
          </cell>
          <cell r="K341" t="str">
            <v>A</v>
          </cell>
          <cell r="L341" t="str">
            <v>M</v>
          </cell>
          <cell r="M341">
            <v>16</v>
          </cell>
        </row>
        <row r="342">
          <cell r="A342" t="str">
            <v>부표.39    플랜트 배선</v>
          </cell>
          <cell r="C342">
            <v>1</v>
          </cell>
          <cell r="D342" t="str">
            <v>개소</v>
          </cell>
          <cell r="E342">
            <v>0</v>
          </cell>
          <cell r="F342">
            <v>135155</v>
          </cell>
          <cell r="G342">
            <v>0</v>
          </cell>
          <cell r="H342">
            <v>135155</v>
          </cell>
          <cell r="I342" t="str">
            <v>P015</v>
          </cell>
          <cell r="J342" t="str">
            <v>P015</v>
          </cell>
          <cell r="K342" t="str">
            <v>A</v>
          </cell>
          <cell r="L342" t="str">
            <v>M</v>
          </cell>
          <cell r="M342">
            <v>16</v>
          </cell>
        </row>
        <row r="343">
          <cell r="A343" t="str">
            <v>부표.40    플랜트 배관</v>
          </cell>
          <cell r="C343">
            <v>1</v>
          </cell>
          <cell r="D343" t="str">
            <v>개소</v>
          </cell>
          <cell r="E343">
            <v>0</v>
          </cell>
          <cell r="F343">
            <v>137093</v>
          </cell>
          <cell r="G343">
            <v>0</v>
          </cell>
          <cell r="H343">
            <v>137093</v>
          </cell>
          <cell r="I343" t="str">
            <v>P016</v>
          </cell>
          <cell r="J343" t="str">
            <v>P016</v>
          </cell>
          <cell r="K343" t="str">
            <v>A</v>
          </cell>
          <cell r="L343" t="str">
            <v>M</v>
          </cell>
          <cell r="M343">
            <v>16</v>
          </cell>
        </row>
        <row r="344">
          <cell r="A344" t="str">
            <v>부표.41    재료적재대</v>
          </cell>
          <cell r="C344">
            <v>1</v>
          </cell>
          <cell r="D344" t="str">
            <v>개소</v>
          </cell>
          <cell r="E344">
            <v>0</v>
          </cell>
          <cell r="F344">
            <v>425780</v>
          </cell>
          <cell r="G344">
            <v>0</v>
          </cell>
          <cell r="H344">
            <v>425780</v>
          </cell>
          <cell r="I344" t="str">
            <v>P017</v>
          </cell>
          <cell r="J344" t="str">
            <v>P017</v>
          </cell>
          <cell r="K344" t="str">
            <v>A</v>
          </cell>
          <cell r="L344" t="str">
            <v>M</v>
          </cell>
          <cell r="M344">
            <v>16</v>
          </cell>
        </row>
        <row r="345">
          <cell r="A345" t="str">
            <v>부표.42    철골가공조립 및 해체</v>
          </cell>
          <cell r="B345" t="str">
            <v>윈치타워</v>
          </cell>
          <cell r="C345">
            <v>1</v>
          </cell>
          <cell r="D345" t="str">
            <v>TON</v>
          </cell>
          <cell r="E345">
            <v>44424</v>
          </cell>
          <cell r="F345">
            <v>1820266</v>
          </cell>
          <cell r="G345">
            <v>0</v>
          </cell>
          <cell r="H345">
            <v>1864690</v>
          </cell>
          <cell r="I345" t="str">
            <v>P018</v>
          </cell>
          <cell r="J345" t="str">
            <v>P018</v>
          </cell>
          <cell r="K345" t="str">
            <v>A</v>
          </cell>
          <cell r="L345" t="str">
            <v>M</v>
          </cell>
          <cell r="M345">
            <v>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YES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/>
      <sheetData sheetId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AGE"/>
      <sheetName val="Y-WORK"/>
      <sheetName val="YES"/>
    </sheetNames>
    <definedNames>
      <definedName name="Macro10"/>
      <definedName name="Macro12"/>
      <definedName name="Macro14"/>
      <definedName name="Macro7"/>
      <definedName name="Macro8"/>
      <definedName name="Macro9"/>
    </definedNames>
    <sheetDataSet>
      <sheetData sheetId="0"/>
      <sheetData sheetId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공"/>
      <sheetName val="수안보방향"/>
      <sheetName val="수안보-MBR1"/>
      <sheetName val="수안보-MBR2"/>
      <sheetName val="상주방향"/>
      <sheetName val="상주-MBR1"/>
      <sheetName val="상주-MBR2"/>
      <sheetName val="5부대시설물공간지"/>
      <sheetName val="1집계표"/>
      <sheetName val="2우수배제공"/>
      <sheetName val="관로토공집계"/>
      <sheetName val="우수관터파기산출"/>
      <sheetName val="우수관로조서"/>
      <sheetName val="원형맨홀재료집계"/>
      <sheetName val="원형맨홀산출근거"/>
      <sheetName val="원형맨홀평균높이및유출입"/>
      <sheetName val="L형측구재료집계 "/>
      <sheetName val="L형측구산출근거"/>
      <sheetName val="L형측구조서"/>
      <sheetName val="연결관토공"/>
      <sheetName val="우수받이조서"/>
      <sheetName val="집수정재료집계"/>
      <sheetName val="집수정산출근거"/>
      <sheetName val="콘크리트측구산출근거"/>
      <sheetName val="집수정조서"/>
      <sheetName val="3포장공"/>
      <sheetName val="내역서적용"/>
      <sheetName val="주요자재집계"/>
      <sheetName val="총괄수량"/>
      <sheetName val="포장공"/>
      <sheetName val="그림"/>
      <sheetName val="4구조물깨기및헐기"/>
      <sheetName val="집계표"/>
      <sheetName val="배수지"/>
      <sheetName val="옹벽"/>
      <sheetName val="보도헐기"/>
      <sheetName val="여과기"/>
      <sheetName val="자동여과기중량"/>
      <sheetName val="관리사무소"/>
      <sheetName val="수안보_MBR1"/>
      <sheetName val="우각부보강"/>
      <sheetName val="COPING"/>
      <sheetName val="행촌1교"/>
      <sheetName val="Sheet1"/>
    </sheetNames>
    <sheetDataSet>
      <sheetData sheetId="0"/>
      <sheetData sheetId="1"/>
      <sheetData sheetId="2" refreshError="1">
        <row r="247">
          <cell r="AN247">
            <v>3.6099000000000001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"/>
      <sheetName val="오수"/>
      <sheetName val="포장"/>
      <sheetName val="우수철근"/>
      <sheetName val="오수철근"/>
      <sheetName val="총수량 집계표"/>
      <sheetName val="총철근"/>
      <sheetName val="자재집게표 "/>
      <sheetName val="총수량집계표 "/>
      <sheetName val="총철근량집계표"/>
      <sheetName val="이음몰탈"/>
      <sheetName val="옹벽공 수량집계표"/>
      <sheetName val="철근집계표"/>
      <sheetName val="내역서"/>
      <sheetName val="합계금액"/>
      <sheetName val="JUCKEYK"/>
      <sheetName val="3BL공동구 수량"/>
      <sheetName val="설계조건"/>
      <sheetName val="옹벽"/>
      <sheetName val="#REF"/>
      <sheetName val="Sheet1 (2)"/>
      <sheetName val="3차설계"/>
      <sheetName val="DATA"/>
      <sheetName val="STBOX"/>
      <sheetName val="Sheet1"/>
      <sheetName val="5.전사투자계획종함안"/>
      <sheetName val="Q-ty-1"/>
      <sheetName val="터널조도"/>
      <sheetName val="내역서적용수량 (지방도893)"/>
      <sheetName val="Sheet2"/>
      <sheetName val="3.바닥판설계"/>
      <sheetName val="woo(mac)"/>
      <sheetName val="노임"/>
      <sheetName val="기둥(원형)"/>
      <sheetName val="태화42 "/>
      <sheetName val="ABUT수량-A1"/>
      <sheetName val="원형1호맨홀토공수량"/>
      <sheetName val="2-1포천(각세)(외제)"/>
      <sheetName val="수안보-MBR1"/>
      <sheetName val="하수급견적대비"/>
      <sheetName val="조건표"/>
      <sheetName val="6PILE  (돌출)"/>
      <sheetName val="터파기및재료"/>
      <sheetName val="일위"/>
      <sheetName val="단가비교표"/>
      <sheetName val="대공종"/>
      <sheetName val="실행철강하도"/>
      <sheetName val="우각부보강"/>
      <sheetName val="과천MAIN"/>
      <sheetName val="정부노임단가"/>
      <sheetName val="POOM_MOTO"/>
      <sheetName val="POOM_MOTO2"/>
      <sheetName val="내역"/>
      <sheetName val="JUCK"/>
      <sheetName val="COVER"/>
      <sheetName val="평가데이터"/>
      <sheetName val="착공내역서"/>
      <sheetName val="DATE"/>
      <sheetName val="工완성공사율"/>
      <sheetName val="인건-측정"/>
      <sheetName val="주형"/>
      <sheetName val="총수량집계표"/>
      <sheetName val="기초자료"/>
      <sheetName val="종배수관"/>
      <sheetName val="간지-배수공"/>
      <sheetName val="¿ì¼ö"/>
      <sheetName val="¿À¼ö"/>
      <sheetName val="Æ÷Àå"/>
      <sheetName val="¿ì¼öÃ¶±Ù"/>
      <sheetName val="¿À¼öÃ¶±Ù"/>
      <sheetName val="ÃÑ¼ö·® Áý°èÇ¥"/>
      <sheetName val="ÃÑÃ¶±Ù"/>
      <sheetName val="ÀÚÀçÁý°ÔÇ¥ "/>
      <sheetName val="ÃÑ¼ö·®Áý°èÇ¥ "/>
      <sheetName val="ÃÑÃ¶±Ù·®Áý°èÇ¥"/>
      <sheetName val="ÀÌÀ½¸ôÅ»"/>
      <sheetName val="¿Ëº®°ø ¼ö·®Áý°èÇ¥"/>
      <sheetName val="Ã¶±ÙÁý°èÇ¥"/>
      <sheetName val="1.설계기준"/>
      <sheetName val="Sheet6"/>
      <sheetName val="평당자료"/>
      <sheetName val="COPING"/>
      <sheetName val="__MAIN"/>
      <sheetName val="I一般比"/>
      <sheetName val="전체도급"/>
      <sheetName val="본체"/>
      <sheetName val="설"/>
      <sheetName val="MOTOR"/>
      <sheetName val="인원"/>
      <sheetName val="2000년1차"/>
      <sheetName val="입찰안"/>
      <sheetName val="2000전체분"/>
      <sheetName val="플랜트 설치"/>
      <sheetName val="관경결정"/>
      <sheetName val="통합"/>
      <sheetName val="하도급원가계산총괄표(식재)"/>
      <sheetName val="H-PILE수량집계"/>
      <sheetName val="정부노임(2000.상)"/>
      <sheetName val="여흥"/>
      <sheetName val="견적서(대외) (2)"/>
      <sheetName val="실행비교"/>
      <sheetName val="2000노임기준"/>
      <sheetName val="노임단가"/>
      <sheetName val="TYPE-B 평균H"/>
      <sheetName val="전체내역 (2)"/>
      <sheetName val="단면치수"/>
      <sheetName val="보도경계블럭"/>
      <sheetName val="부대내역"/>
      <sheetName val="빌딩 안내"/>
      <sheetName val="H PILE수량"/>
      <sheetName val="수량산출"/>
      <sheetName val="수로단위수량"/>
      <sheetName val="결합부검토"/>
      <sheetName val="단면검토"/>
      <sheetName val="tggwan(mac)"/>
      <sheetName val="LU"/>
      <sheetName val="8. 안정검토"/>
      <sheetName val="IBASE"/>
      <sheetName val="말뚝기초"/>
      <sheetName val="input"/>
      <sheetName val="교각계산"/>
      <sheetName val="집수정(600-700)"/>
      <sheetName val="우수공"/>
      <sheetName val="토공분배표"/>
      <sheetName val="설비"/>
      <sheetName val="6작업1"/>
      <sheetName val="영업소실적"/>
      <sheetName val="교각1"/>
      <sheetName val="L_RPTA05_목록"/>
      <sheetName val="변화치수"/>
      <sheetName val="당초"/>
      <sheetName val="교대토공종점"/>
      <sheetName val="맨홀방수수량(변경)"/>
      <sheetName val="전기내역"/>
      <sheetName val="Stem Footing"/>
      <sheetName val="단위중량"/>
      <sheetName val="3련 BOX"/>
      <sheetName val="기별(종합)"/>
      <sheetName val="설계예산서(출력하지마세요)"/>
      <sheetName val="맨홀수량산출"/>
      <sheetName val="공사진행"/>
      <sheetName val="횡수량조서"/>
      <sheetName val="기둥"/>
      <sheetName val="Macro1"/>
      <sheetName val="설계"/>
      <sheetName val="굴착깊이(주배관)"/>
      <sheetName val="오수공수량집계표"/>
      <sheetName val="철근량 검토"/>
      <sheetName val="연결임시"/>
      <sheetName val="총괄내역서"/>
      <sheetName val="신당동집계표"/>
      <sheetName val="Pier 3"/>
      <sheetName val="말뚝지지력산정"/>
      <sheetName val="수량"/>
      <sheetName val="총수량_집계표"/>
      <sheetName val="자재집게표_"/>
      <sheetName val="총수량집계표_"/>
      <sheetName val="옹벽공_수량집계표"/>
      <sheetName val="기초계산(Pmax)"/>
      <sheetName val="ⴭⴭⴭⴭ"/>
      <sheetName val="부하(성남)"/>
      <sheetName val="개발운영비청구"/>
      <sheetName val="계단단위수량"/>
      <sheetName val="총계"/>
      <sheetName val="현황산출서"/>
      <sheetName val="옹벽기초자료"/>
      <sheetName val="TYPE-A"/>
      <sheetName val="바닥판"/>
      <sheetName val="수로BOX"/>
      <sheetName val="2"/>
      <sheetName val="5.모델링"/>
      <sheetName val="1SPAN"/>
      <sheetName val="가시설수량"/>
      <sheetName val="단위수량"/>
      <sheetName val="역T형교대(말뚝기초)"/>
      <sheetName val="인건비"/>
      <sheetName val="직노"/>
      <sheetName val="Project Brief"/>
      <sheetName val="03하반기내역서"/>
      <sheetName val="04상반기"/>
      <sheetName val="중기손료"/>
      <sheetName val="적격"/>
      <sheetName val="MACRO(전선관)"/>
      <sheetName val="FOOTING단면력"/>
      <sheetName val="현황CODE"/>
      <sheetName val="손익현황"/>
      <sheetName val="자료입력"/>
      <sheetName val="98지급계획"/>
      <sheetName val="조명시설"/>
      <sheetName val="A공구"/>
      <sheetName val="Piping Design Data"/>
      <sheetName val="을"/>
      <sheetName val="경희대"/>
      <sheetName val="일위대가"/>
      <sheetName val="Y-WORK"/>
      <sheetName val="sw1"/>
      <sheetName val="NOMUBI"/>
      <sheetName val="날개벽(시점좌측)"/>
      <sheetName val="날개벽"/>
      <sheetName val="가설건물"/>
      <sheetName val="토적집계"/>
      <sheetName val="노원열병합  건축공사기성내역서"/>
      <sheetName val="공사개요"/>
      <sheetName val="미지급명세서"/>
      <sheetName val="경리주보"/>
      <sheetName val="건축공사"/>
      <sheetName val="BID"/>
      <sheetName val="적용단위길이"/>
      <sheetName val="종배수관(신)"/>
      <sheetName val="표지"/>
      <sheetName val="내역표지"/>
      <sheetName val="소상 &quot;1&quot;"/>
      <sheetName val="0131"/>
      <sheetName val="횡분배정리(DB)"/>
      <sheetName val="VXXXXX"/>
      <sheetName val="guard(mac)"/>
      <sheetName val="조도계산서 (도서)"/>
      <sheetName val="송도(A3)-가야"/>
      <sheetName val="간지"/>
      <sheetName val="강재집계(오수관정비)"/>
      <sheetName val="흙막이 집계"/>
      <sheetName val="가시설토공집계"/>
      <sheetName val="가시설 토공"/>
      <sheetName val="조립식PC맨홀높이"/>
      <sheetName val="A-LINE"/>
      <sheetName val="B-LINE"/>
      <sheetName val="C-LINE"/>
      <sheetName val="D-LINE"/>
      <sheetName val="E-LINE"/>
      <sheetName val="E1-LINE"/>
      <sheetName val="VXXXXXXX"/>
      <sheetName val="지출결의서(1-3)"/>
      <sheetName val="대가표(품셈)"/>
      <sheetName val="개략"/>
      <sheetName val="화재 탐지 설비"/>
      <sheetName val="유기공정"/>
      <sheetName val="Sheet17"/>
      <sheetName val="현금"/>
      <sheetName val="예정(3)"/>
      <sheetName val="동원(3)"/>
      <sheetName val="고창방향"/>
      <sheetName val="조건"/>
      <sheetName val="2.2.2입적표"/>
      <sheetName val="집계표"/>
      <sheetName val="첨4"/>
      <sheetName val="지급자재"/>
      <sheetName val="물가시세"/>
      <sheetName val="수량3"/>
      <sheetName val="사용성검토"/>
      <sheetName val="금호산업"/>
      <sheetName val="부속동"/>
      <sheetName val="참조"/>
      <sheetName val="참조 (2)"/>
      <sheetName val="단가"/>
      <sheetName val="예산서"/>
      <sheetName val="L형옹벽측구"/>
      <sheetName val="흄관기초"/>
      <sheetName val="방음벽기초"/>
      <sheetName val="기초공"/>
      <sheetName val="시공계획"/>
      <sheetName val="1을"/>
      <sheetName val="설계기준"/>
      <sheetName val="토공(우물통,기타) "/>
      <sheetName val="충주"/>
      <sheetName val="969910( R)"/>
      <sheetName val="BOX(1.5X1.5)"/>
      <sheetName val="안정계산"/>
      <sheetName val="증감대비"/>
      <sheetName val="차액보증"/>
      <sheetName val="WORK"/>
      <sheetName val="대창(함평)"/>
      <sheetName val="99노임기준"/>
      <sheetName val="단가대비표"/>
      <sheetName val="메크로 연습"/>
      <sheetName val="공종단가"/>
      <sheetName val="맨홀수량집계"/>
      <sheetName val="일위대가(계측기설치)"/>
      <sheetName val="실행자재"/>
      <sheetName val="금액내역서"/>
      <sheetName val="표지판단위"/>
      <sheetName val="CALCULATION"/>
      <sheetName val="토사(PE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구분</v>
          </cell>
          <cell r="B1" t="str">
            <v>규격</v>
          </cell>
          <cell r="C1" t="str">
            <v>단위</v>
          </cell>
          <cell r="D1" t="str">
            <v xml:space="preserve">수량 </v>
          </cell>
          <cell r="E1" t="str">
            <v>할증</v>
          </cell>
          <cell r="G1" t="str">
            <v>할증수량</v>
          </cell>
          <cell r="H1" t="str">
            <v>비고</v>
          </cell>
        </row>
        <row r="2">
          <cell r="A2" t="str">
            <v>아스콘</v>
          </cell>
          <cell r="B2" t="str">
            <v>#78</v>
          </cell>
          <cell r="C2" t="str">
            <v>TON</v>
          </cell>
          <cell r="D2">
            <v>780.34</v>
          </cell>
          <cell r="E2">
            <v>2</v>
          </cell>
          <cell r="F2" t="str">
            <v>%</v>
          </cell>
          <cell r="G2">
            <v>796</v>
          </cell>
        </row>
        <row r="3">
          <cell r="B3" t="str">
            <v>#467</v>
          </cell>
          <cell r="D3">
            <v>1155.75</v>
          </cell>
          <cell r="E3">
            <v>2</v>
          </cell>
          <cell r="F3" t="str">
            <v>%</v>
          </cell>
          <cell r="G3">
            <v>1179</v>
          </cell>
        </row>
        <row r="4">
          <cell r="A4" t="str">
            <v>기층재</v>
          </cell>
          <cell r="B4" t="str">
            <v>쇄석40M/M이하</v>
          </cell>
          <cell r="C4" t="str">
            <v>M3</v>
          </cell>
          <cell r="D4">
            <v>1340</v>
          </cell>
        </row>
        <row r="5">
          <cell r="A5" t="str">
            <v>보조기층재</v>
          </cell>
          <cell r="B5" t="str">
            <v>쇄석80M/M이하</v>
          </cell>
          <cell r="D5">
            <v>2010</v>
          </cell>
        </row>
        <row r="6">
          <cell r="A6" t="str">
            <v>레미콘</v>
          </cell>
          <cell r="B6" t="str">
            <v>25-210-12</v>
          </cell>
          <cell r="C6" t="str">
            <v>M3</v>
          </cell>
          <cell r="D6">
            <v>747.89499999999998</v>
          </cell>
        </row>
        <row r="7">
          <cell r="B7" t="str">
            <v>25-180-12</v>
          </cell>
          <cell r="D7">
            <v>221.52800000000002</v>
          </cell>
        </row>
        <row r="8">
          <cell r="B8" t="str">
            <v>25-1603-8</v>
          </cell>
          <cell r="D8">
            <v>308.7</v>
          </cell>
        </row>
        <row r="9">
          <cell r="A9" t="str">
            <v>흄관</v>
          </cell>
          <cell r="B9" t="str">
            <v>D300</v>
          </cell>
          <cell r="C9" t="str">
            <v>M</v>
          </cell>
          <cell r="D9">
            <v>485</v>
          </cell>
        </row>
        <row r="10">
          <cell r="B10" t="str">
            <v>D450</v>
          </cell>
          <cell r="D10">
            <v>645</v>
          </cell>
        </row>
        <row r="11">
          <cell r="B11" t="str">
            <v>D500</v>
          </cell>
          <cell r="D11">
            <v>32.5</v>
          </cell>
        </row>
        <row r="12">
          <cell r="B12" t="str">
            <v>D600</v>
          </cell>
          <cell r="D12">
            <v>32.5</v>
          </cell>
        </row>
        <row r="13">
          <cell r="B13" t="str">
            <v>D700</v>
          </cell>
          <cell r="D13">
            <v>0</v>
          </cell>
        </row>
        <row r="14">
          <cell r="B14" t="str">
            <v>D800</v>
          </cell>
          <cell r="D14">
            <v>0</v>
          </cell>
        </row>
        <row r="15">
          <cell r="B15" t="str">
            <v>D1000</v>
          </cell>
          <cell r="D15">
            <v>0</v>
          </cell>
        </row>
        <row r="18">
          <cell r="A18" t="str">
            <v>철근</v>
          </cell>
          <cell r="B18" t="str">
            <v>SD30</v>
          </cell>
          <cell r="C18" t="str">
            <v>TON</v>
          </cell>
          <cell r="D18">
            <v>166.63850000000002</v>
          </cell>
        </row>
        <row r="19">
          <cell r="B19" t="str">
            <v>SD40</v>
          </cell>
        </row>
        <row r="20">
          <cell r="A20" t="str">
            <v>시멘트</v>
          </cell>
          <cell r="C20" t="str">
            <v>kg</v>
          </cell>
          <cell r="D20">
            <v>1290.8</v>
          </cell>
        </row>
        <row r="21">
          <cell r="A21" t="str">
            <v>모래</v>
          </cell>
          <cell r="C21" t="str">
            <v>M3</v>
          </cell>
          <cell r="D21">
            <v>54</v>
          </cell>
        </row>
        <row r="22">
          <cell r="A22" t="str">
            <v>프라임코팅</v>
          </cell>
          <cell r="B22" t="str">
            <v>RSC-3</v>
          </cell>
          <cell r="C22" t="str">
            <v>L</v>
          </cell>
          <cell r="D22">
            <v>5360</v>
          </cell>
        </row>
        <row r="23">
          <cell r="A23" t="str">
            <v>텍코팅</v>
          </cell>
          <cell r="B23" t="str">
            <v>RSC-4</v>
          </cell>
          <cell r="C23" t="str">
            <v>L</v>
          </cell>
          <cell r="D23">
            <v>2035.92</v>
          </cell>
        </row>
        <row r="24">
          <cell r="A24" t="str">
            <v>잡석</v>
          </cell>
          <cell r="B24" t="str">
            <v>Φ150M/M</v>
          </cell>
          <cell r="C24" t="str">
            <v>M3</v>
          </cell>
          <cell r="D24">
            <v>1.2000000000000002</v>
          </cell>
        </row>
        <row r="25">
          <cell r="B25" t="str">
            <v>Φ40M/M</v>
          </cell>
          <cell r="D25">
            <v>26.71</v>
          </cell>
        </row>
        <row r="26">
          <cell r="B26" t="str">
            <v>Φ50 M/M</v>
          </cell>
          <cell r="D26">
            <v>199.19</v>
          </cell>
        </row>
        <row r="58485">
          <cell r="B58485" t="str">
            <v xml:space="preserve">   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의9602"/>
      <sheetName val="공량산출서"/>
    </sheetNames>
    <definedNames>
      <definedName name="PTINT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표지"/>
      <sheetName val="1.주요자재집계표"/>
      <sheetName val="2.총괄집계표"/>
      <sheetName val="3.토공집계표"/>
      <sheetName val="4.토공산출근거"/>
      <sheetName val="5.깨기수량"/>
      <sheetName val="6.석축수량집계표"/>
      <sheetName val="7.석축현황"/>
      <sheetName val="8.석축단위(H=1.5M)"/>
      <sheetName val="9.면벽"/>
      <sheetName val="10.흄관"/>
      <sheetName val="흄관제원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0">
          <cell r="AY40">
            <v>1.46</v>
          </cell>
        </row>
        <row r="43">
          <cell r="AY43">
            <v>0.63</v>
          </cell>
        </row>
        <row r="46">
          <cell r="AY46">
            <v>0.8</v>
          </cell>
        </row>
        <row r="47">
          <cell r="AY47">
            <v>1.2999999999999999E-2</v>
          </cell>
        </row>
        <row r="48">
          <cell r="AY48">
            <v>0.37</v>
          </cell>
        </row>
        <row r="50">
          <cell r="AY50">
            <v>0.64999999999999991</v>
          </cell>
        </row>
      </sheetData>
      <sheetData sheetId="10"/>
      <sheetData sheetId="11"/>
      <sheetData sheetId="1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갱생일위대가"/>
      <sheetName val="수도자재"/>
      <sheetName val="토목자재"/>
      <sheetName val="포장산출"/>
      <sheetName val="m당집계표토목"/>
      <sheetName val="m당집계표관공"/>
      <sheetName val="m당비교표"/>
      <sheetName val="터파기단가표"/>
      <sheetName val="이름표"/>
    </sheetNames>
    <sheetDataSet>
      <sheetData sheetId="0" refreshError="1">
        <row r="53">
          <cell r="AA53">
            <v>89660</v>
          </cell>
        </row>
        <row r="54">
          <cell r="AA54">
            <v>90908</v>
          </cell>
        </row>
        <row r="55">
          <cell r="AA55">
            <v>93842</v>
          </cell>
        </row>
        <row r="72">
          <cell r="AA72">
            <v>71760</v>
          </cell>
        </row>
        <row r="93">
          <cell r="AA93">
            <v>82490</v>
          </cell>
        </row>
        <row r="122">
          <cell r="S122">
            <v>9800</v>
          </cell>
        </row>
        <row r="133">
          <cell r="S133">
            <v>47360</v>
          </cell>
        </row>
        <row r="139">
          <cell r="S139">
            <v>600</v>
          </cell>
        </row>
        <row r="142">
          <cell r="S142">
            <v>4472</v>
          </cell>
        </row>
        <row r="143">
          <cell r="S143">
            <v>3070</v>
          </cell>
        </row>
        <row r="150">
          <cell r="S150">
            <v>4700</v>
          </cell>
        </row>
        <row r="151">
          <cell r="S151">
            <v>5840</v>
          </cell>
        </row>
        <row r="152">
          <cell r="S152">
            <v>5840</v>
          </cell>
        </row>
        <row r="153">
          <cell r="S153">
            <v>600</v>
          </cell>
        </row>
        <row r="154">
          <cell r="S154">
            <v>700</v>
          </cell>
        </row>
        <row r="155">
          <cell r="S155">
            <v>45</v>
          </cell>
        </row>
        <row r="156">
          <cell r="S156">
            <v>250</v>
          </cell>
        </row>
        <row r="159">
          <cell r="S159">
            <v>8169</v>
          </cell>
        </row>
        <row r="160">
          <cell r="S160">
            <v>1800</v>
          </cell>
        </row>
        <row r="161">
          <cell r="S161">
            <v>366</v>
          </cell>
        </row>
        <row r="162">
          <cell r="S162">
            <v>4100</v>
          </cell>
        </row>
        <row r="163">
          <cell r="S163">
            <v>2600</v>
          </cell>
        </row>
        <row r="164">
          <cell r="S164">
            <v>170</v>
          </cell>
        </row>
        <row r="166">
          <cell r="S166">
            <v>40000</v>
          </cell>
        </row>
        <row r="168">
          <cell r="S168">
            <v>7000</v>
          </cell>
        </row>
        <row r="169">
          <cell r="S169">
            <v>150</v>
          </cell>
        </row>
        <row r="170">
          <cell r="S170">
            <v>1090</v>
          </cell>
        </row>
        <row r="171">
          <cell r="S171">
            <v>11124</v>
          </cell>
        </row>
        <row r="174">
          <cell r="S174">
            <v>7000</v>
          </cell>
        </row>
        <row r="175">
          <cell r="S175">
            <v>1.05</v>
          </cell>
        </row>
        <row r="176">
          <cell r="S176">
            <v>3739</v>
          </cell>
        </row>
        <row r="177">
          <cell r="S177">
            <v>3339</v>
          </cell>
        </row>
        <row r="178">
          <cell r="S178">
            <v>3578</v>
          </cell>
        </row>
        <row r="179">
          <cell r="S179">
            <v>3389</v>
          </cell>
        </row>
        <row r="180">
          <cell r="S180">
            <v>900</v>
          </cell>
        </row>
        <row r="183">
          <cell r="S183">
            <v>4000</v>
          </cell>
        </row>
        <row r="184">
          <cell r="S184">
            <v>3055</v>
          </cell>
        </row>
        <row r="187">
          <cell r="S187">
            <v>4372</v>
          </cell>
        </row>
        <row r="188">
          <cell r="S188">
            <v>811</v>
          </cell>
        </row>
        <row r="190">
          <cell r="S190">
            <v>562</v>
          </cell>
        </row>
        <row r="191">
          <cell r="S191">
            <v>4150</v>
          </cell>
        </row>
        <row r="201">
          <cell r="S201">
            <v>14400</v>
          </cell>
        </row>
        <row r="203">
          <cell r="S203">
            <v>6700</v>
          </cell>
        </row>
        <row r="204">
          <cell r="S204">
            <v>134.30000000000001</v>
          </cell>
        </row>
        <row r="210">
          <cell r="S210">
            <v>810</v>
          </cell>
        </row>
        <row r="211">
          <cell r="S211">
            <v>3900</v>
          </cell>
        </row>
        <row r="212">
          <cell r="S212">
            <v>6600</v>
          </cell>
        </row>
        <row r="372">
          <cell r="S372">
            <v>17000</v>
          </cell>
        </row>
        <row r="373">
          <cell r="S373">
            <v>11000</v>
          </cell>
        </row>
        <row r="374">
          <cell r="S374">
            <v>16000</v>
          </cell>
        </row>
        <row r="375">
          <cell r="S375">
            <v>3500</v>
          </cell>
        </row>
        <row r="376">
          <cell r="S376">
            <v>2500</v>
          </cell>
        </row>
      </sheetData>
      <sheetData sheetId="1" refreshError="1"/>
      <sheetData sheetId="2" refreshError="1">
        <row r="933">
          <cell r="G933">
            <v>374</v>
          </cell>
        </row>
        <row r="1267">
          <cell r="G1267">
            <v>286</v>
          </cell>
        </row>
        <row r="1528">
          <cell r="G1528">
            <v>517</v>
          </cell>
        </row>
        <row r="1532">
          <cell r="G1532">
            <v>0</v>
          </cell>
        </row>
        <row r="1536">
          <cell r="G1536">
            <v>0</v>
          </cell>
        </row>
      </sheetData>
      <sheetData sheetId="3" refreshError="1">
        <row r="8">
          <cell r="AQ8">
            <v>821</v>
          </cell>
        </row>
        <row r="9">
          <cell r="AP9">
            <v>755</v>
          </cell>
        </row>
        <row r="21">
          <cell r="AP21">
            <v>1147</v>
          </cell>
        </row>
        <row r="22">
          <cell r="AQ22">
            <v>85</v>
          </cell>
        </row>
        <row r="23">
          <cell r="AR23">
            <v>49</v>
          </cell>
        </row>
        <row r="32">
          <cell r="AO32">
            <v>2213</v>
          </cell>
        </row>
        <row r="34">
          <cell r="AO34">
            <v>1047</v>
          </cell>
        </row>
        <row r="58">
          <cell r="AP58">
            <v>2539</v>
          </cell>
          <cell r="AQ58">
            <v>1540</v>
          </cell>
        </row>
        <row r="69">
          <cell r="AP69">
            <v>2150</v>
          </cell>
        </row>
        <row r="70">
          <cell r="AQ70">
            <v>160</v>
          </cell>
        </row>
        <row r="71">
          <cell r="AR71">
            <v>92</v>
          </cell>
        </row>
        <row r="80">
          <cell r="AO80">
            <v>4150</v>
          </cell>
        </row>
        <row r="82">
          <cell r="AO82">
            <v>1964</v>
          </cell>
        </row>
        <row r="106">
          <cell r="AP106">
            <v>1354</v>
          </cell>
          <cell r="AQ106">
            <v>821</v>
          </cell>
        </row>
        <row r="117">
          <cell r="AP117">
            <v>155</v>
          </cell>
        </row>
        <row r="118">
          <cell r="AQ118">
            <v>86</v>
          </cell>
        </row>
        <row r="119">
          <cell r="AR119">
            <v>78</v>
          </cell>
        </row>
        <row r="128">
          <cell r="AO128">
            <v>2213</v>
          </cell>
        </row>
        <row r="130">
          <cell r="AO130">
            <v>1047</v>
          </cell>
        </row>
        <row r="154">
          <cell r="AP154">
            <v>2539</v>
          </cell>
          <cell r="AQ154">
            <v>1540</v>
          </cell>
        </row>
        <row r="165">
          <cell r="AP165">
            <v>232</v>
          </cell>
        </row>
        <row r="166">
          <cell r="AQ166">
            <v>129</v>
          </cell>
        </row>
        <row r="167">
          <cell r="AR167">
            <v>117</v>
          </cell>
        </row>
        <row r="177">
          <cell r="AO177">
            <v>4150</v>
          </cell>
        </row>
        <row r="180">
          <cell r="AO180">
            <v>1964</v>
          </cell>
        </row>
        <row r="201">
          <cell r="AO201">
            <v>5559</v>
          </cell>
        </row>
        <row r="206">
          <cell r="AP206">
            <v>1354</v>
          </cell>
          <cell r="AQ206">
            <v>252</v>
          </cell>
        </row>
        <row r="225">
          <cell r="AO225">
            <v>10424</v>
          </cell>
        </row>
        <row r="230">
          <cell r="AP230">
            <v>2539</v>
          </cell>
          <cell r="AQ230">
            <v>473</v>
          </cell>
        </row>
        <row r="249">
          <cell r="AP249">
            <v>5778</v>
          </cell>
        </row>
        <row r="250">
          <cell r="AQ250">
            <v>1595</v>
          </cell>
        </row>
        <row r="251">
          <cell r="AR251">
            <v>5487</v>
          </cell>
        </row>
        <row r="256">
          <cell r="AO256">
            <v>25337</v>
          </cell>
        </row>
        <row r="261">
          <cell r="AP261">
            <v>4715</v>
          </cell>
        </row>
        <row r="262">
          <cell r="AQ262">
            <v>1723</v>
          </cell>
        </row>
        <row r="263">
          <cell r="AR263">
            <v>1874</v>
          </cell>
        </row>
        <row r="273">
          <cell r="AP273">
            <v>7335</v>
          </cell>
        </row>
        <row r="274">
          <cell r="AQ274">
            <v>2935</v>
          </cell>
        </row>
        <row r="275">
          <cell r="AR275">
            <v>3444</v>
          </cell>
        </row>
        <row r="279">
          <cell r="AP279">
            <v>11003</v>
          </cell>
        </row>
        <row r="280">
          <cell r="AQ280">
            <v>5600</v>
          </cell>
        </row>
        <row r="281">
          <cell r="AR281">
            <v>6987</v>
          </cell>
        </row>
        <row r="284">
          <cell r="AP284">
            <v>764</v>
          </cell>
        </row>
        <row r="285">
          <cell r="AQ285">
            <v>563</v>
          </cell>
        </row>
        <row r="286">
          <cell r="AR286">
            <v>560</v>
          </cell>
        </row>
        <row r="297">
          <cell r="AO297">
            <v>135765</v>
          </cell>
        </row>
        <row r="302">
          <cell r="AP302">
            <v>4715</v>
          </cell>
        </row>
        <row r="303">
          <cell r="AQ303">
            <v>1723</v>
          </cell>
        </row>
        <row r="304">
          <cell r="AR304">
            <v>1874</v>
          </cell>
        </row>
        <row r="369">
          <cell r="AP369">
            <v>7986</v>
          </cell>
        </row>
        <row r="370">
          <cell r="AQ370">
            <v>1910</v>
          </cell>
        </row>
        <row r="371">
          <cell r="AR371">
            <v>2695</v>
          </cell>
        </row>
        <row r="393">
          <cell r="AP393">
            <v>5778</v>
          </cell>
        </row>
        <row r="394">
          <cell r="AQ394">
            <v>1595</v>
          </cell>
        </row>
        <row r="395">
          <cell r="AR395">
            <v>5487</v>
          </cell>
        </row>
        <row r="400">
          <cell r="AO400">
            <v>25337</v>
          </cell>
        </row>
        <row r="405">
          <cell r="AP405">
            <v>7922</v>
          </cell>
        </row>
        <row r="406">
          <cell r="AQ406">
            <v>2894</v>
          </cell>
        </row>
        <row r="407">
          <cell r="AR407">
            <v>3148</v>
          </cell>
        </row>
        <row r="417">
          <cell r="AP417">
            <v>6877</v>
          </cell>
        </row>
        <row r="418">
          <cell r="AQ418">
            <v>3500</v>
          </cell>
        </row>
        <row r="419">
          <cell r="AR419">
            <v>4367</v>
          </cell>
        </row>
        <row r="423">
          <cell r="AP423">
            <v>764</v>
          </cell>
        </row>
        <row r="424">
          <cell r="AQ424">
            <v>563</v>
          </cell>
        </row>
        <row r="425">
          <cell r="AR425">
            <v>560</v>
          </cell>
        </row>
        <row r="449">
          <cell r="AP449">
            <v>273815</v>
          </cell>
          <cell r="AQ449">
            <v>525</v>
          </cell>
          <cell r="AR449">
            <v>1140</v>
          </cell>
        </row>
        <row r="454">
          <cell r="AP454">
            <v>30958</v>
          </cell>
        </row>
        <row r="455">
          <cell r="AQ455">
            <v>3116</v>
          </cell>
        </row>
        <row r="456">
          <cell r="AR456">
            <v>8542</v>
          </cell>
        </row>
        <row r="464">
          <cell r="AP464">
            <v>13093</v>
          </cell>
        </row>
        <row r="498">
          <cell r="AP498">
            <v>214707</v>
          </cell>
          <cell r="AQ498">
            <v>525</v>
          </cell>
          <cell r="AR498">
            <v>1140</v>
          </cell>
        </row>
        <row r="503">
          <cell r="AP503">
            <v>30958</v>
          </cell>
        </row>
        <row r="504">
          <cell r="AQ504">
            <v>3116</v>
          </cell>
        </row>
        <row r="505">
          <cell r="AR505">
            <v>8542</v>
          </cell>
        </row>
        <row r="513">
          <cell r="AP513">
            <v>26187</v>
          </cell>
        </row>
        <row r="547">
          <cell r="AP547">
            <v>271875</v>
          </cell>
          <cell r="AQ547">
            <v>625</v>
          </cell>
          <cell r="AR547">
            <v>845</v>
          </cell>
        </row>
        <row r="596">
          <cell r="AP596">
            <v>212767</v>
          </cell>
          <cell r="AQ596">
            <v>625</v>
          </cell>
          <cell r="AR596">
            <v>845</v>
          </cell>
        </row>
        <row r="645">
          <cell r="AP645">
            <v>271255</v>
          </cell>
          <cell r="AQ645">
            <v>495</v>
          </cell>
          <cell r="AR645">
            <v>875</v>
          </cell>
        </row>
        <row r="694">
          <cell r="AP694">
            <v>212147</v>
          </cell>
          <cell r="AQ694">
            <v>495</v>
          </cell>
          <cell r="AR694">
            <v>875</v>
          </cell>
        </row>
        <row r="739">
          <cell r="AO739">
            <v>701846</v>
          </cell>
        </row>
        <row r="749">
          <cell r="AP749">
            <v>5237</v>
          </cell>
        </row>
        <row r="764">
          <cell r="AO764">
            <v>548165</v>
          </cell>
        </row>
        <row r="774">
          <cell r="AP774">
            <v>5237</v>
          </cell>
        </row>
        <row r="786">
          <cell r="AO786">
            <v>539882</v>
          </cell>
        </row>
        <row r="797">
          <cell r="AP797">
            <v>13093</v>
          </cell>
        </row>
        <row r="811">
          <cell r="AO811">
            <v>421666</v>
          </cell>
        </row>
        <row r="822">
          <cell r="AP822">
            <v>13093</v>
          </cell>
        </row>
        <row r="839">
          <cell r="AO839">
            <v>701846</v>
          </cell>
        </row>
        <row r="849">
          <cell r="AP849">
            <v>5237</v>
          </cell>
        </row>
        <row r="861">
          <cell r="AO861">
            <v>539882</v>
          </cell>
        </row>
        <row r="872">
          <cell r="AP872">
            <v>13093</v>
          </cell>
        </row>
        <row r="887">
          <cell r="AP887">
            <v>253</v>
          </cell>
        </row>
        <row r="888">
          <cell r="AQ888">
            <v>186</v>
          </cell>
        </row>
        <row r="889">
          <cell r="AR889">
            <v>196</v>
          </cell>
        </row>
        <row r="892">
          <cell r="AO892">
            <v>1113</v>
          </cell>
        </row>
        <row r="906">
          <cell r="AP906">
            <v>144</v>
          </cell>
        </row>
        <row r="907">
          <cell r="AQ907">
            <v>106</v>
          </cell>
        </row>
        <row r="908">
          <cell r="AR908">
            <v>105</v>
          </cell>
        </row>
        <row r="913">
          <cell r="AP913">
            <v>142</v>
          </cell>
        </row>
        <row r="914">
          <cell r="AQ914">
            <v>106</v>
          </cell>
        </row>
        <row r="915">
          <cell r="AR915">
            <v>209</v>
          </cell>
        </row>
        <row r="919">
          <cell r="AP919">
            <v>137</v>
          </cell>
        </row>
        <row r="920">
          <cell r="AQ920">
            <v>70</v>
          </cell>
        </row>
        <row r="921">
          <cell r="AR921">
            <v>87</v>
          </cell>
        </row>
        <row r="933">
          <cell r="AO933">
            <v>22270</v>
          </cell>
        </row>
        <row r="938">
          <cell r="AP938">
            <v>285</v>
          </cell>
        </row>
        <row r="939">
          <cell r="AQ939">
            <v>213</v>
          </cell>
        </row>
        <row r="940">
          <cell r="AR940">
            <v>418</v>
          </cell>
        </row>
        <row r="944">
          <cell r="AP944">
            <v>275</v>
          </cell>
        </row>
        <row r="945">
          <cell r="AQ945">
            <v>140</v>
          </cell>
        </row>
        <row r="946">
          <cell r="AR946">
            <v>174</v>
          </cell>
        </row>
        <row r="947">
          <cell r="AP947">
            <v>5237</v>
          </cell>
        </row>
        <row r="957">
          <cell r="AO957">
            <v>3897</v>
          </cell>
        </row>
        <row r="962">
          <cell r="AP962">
            <v>1545</v>
          </cell>
        </row>
        <row r="963">
          <cell r="AQ963">
            <v>155</v>
          </cell>
        </row>
        <row r="964">
          <cell r="AR964">
            <v>426</v>
          </cell>
        </row>
        <row r="966">
          <cell r="AP966">
            <v>2618</v>
          </cell>
        </row>
        <row r="981">
          <cell r="AO981">
            <v>11135</v>
          </cell>
        </row>
        <row r="986">
          <cell r="AP986">
            <v>1887</v>
          </cell>
        </row>
        <row r="987">
          <cell r="AQ987">
            <v>190</v>
          </cell>
        </row>
        <row r="988">
          <cell r="AR988">
            <v>520</v>
          </cell>
        </row>
        <row r="1010">
          <cell r="AP1010">
            <v>2831</v>
          </cell>
        </row>
        <row r="1011">
          <cell r="AQ1011">
            <v>285</v>
          </cell>
        </row>
        <row r="1012">
          <cell r="AR1012">
            <v>781</v>
          </cell>
        </row>
        <row r="1014">
          <cell r="AP1014">
            <v>2618</v>
          </cell>
        </row>
        <row r="1029">
          <cell r="AO1029">
            <v>11135</v>
          </cell>
        </row>
        <row r="1034">
          <cell r="AP1034">
            <v>215</v>
          </cell>
        </row>
        <row r="1035">
          <cell r="AQ1035">
            <v>67</v>
          </cell>
        </row>
        <row r="1036">
          <cell r="AR1036">
            <v>87</v>
          </cell>
        </row>
        <row r="1038">
          <cell r="AP1038">
            <v>2618</v>
          </cell>
        </row>
        <row r="1053">
          <cell r="AO1053">
            <v>16702</v>
          </cell>
        </row>
        <row r="1058">
          <cell r="AP1058">
            <v>323</v>
          </cell>
        </row>
        <row r="1059">
          <cell r="AQ1059">
            <v>101</v>
          </cell>
        </row>
        <row r="1060">
          <cell r="AR1060">
            <v>131</v>
          </cell>
        </row>
        <row r="1077">
          <cell r="AO1077">
            <v>27838</v>
          </cell>
        </row>
        <row r="1082">
          <cell r="AP1082">
            <v>539</v>
          </cell>
        </row>
        <row r="1083">
          <cell r="AQ1083">
            <v>168</v>
          </cell>
        </row>
        <row r="1084">
          <cell r="AR1084">
            <v>218</v>
          </cell>
        </row>
        <row r="1086">
          <cell r="AP1086">
            <v>2618</v>
          </cell>
        </row>
        <row r="1132">
          <cell r="AP1132">
            <v>9666</v>
          </cell>
          <cell r="AQ1132">
            <v>495</v>
          </cell>
          <cell r="AR1132">
            <v>875</v>
          </cell>
        </row>
        <row r="1158">
          <cell r="AP1158">
            <v>10286</v>
          </cell>
          <cell r="AQ1158">
            <v>625</v>
          </cell>
          <cell r="AR1158">
            <v>845</v>
          </cell>
        </row>
        <row r="1163">
          <cell r="AP1163">
            <v>2831</v>
          </cell>
        </row>
        <row r="1164">
          <cell r="AQ1164">
            <v>285</v>
          </cell>
        </row>
        <row r="1165">
          <cell r="AR1165">
            <v>781</v>
          </cell>
        </row>
        <row r="1184">
          <cell r="AP1184">
            <v>12226</v>
          </cell>
          <cell r="AQ1184">
            <v>525</v>
          </cell>
          <cell r="AR1184">
            <v>1140</v>
          </cell>
        </row>
        <row r="1203">
          <cell r="AO1203">
            <v>135765</v>
          </cell>
        </row>
        <row r="1208">
          <cell r="AP1208">
            <v>30666</v>
          </cell>
        </row>
        <row r="1209">
          <cell r="AQ1209">
            <v>3086</v>
          </cell>
        </row>
        <row r="1210">
          <cell r="AR1210">
            <v>8462</v>
          </cell>
        </row>
        <row r="1212">
          <cell r="AP1212">
            <v>5237</v>
          </cell>
        </row>
        <row r="1233">
          <cell r="AP1233">
            <v>144</v>
          </cell>
        </row>
        <row r="1234">
          <cell r="AQ1234">
            <v>106</v>
          </cell>
        </row>
        <row r="1235">
          <cell r="AR1235">
            <v>105</v>
          </cell>
        </row>
        <row r="1251">
          <cell r="AP1251">
            <v>4125</v>
          </cell>
        </row>
        <row r="1252">
          <cell r="AQ1252">
            <v>1139</v>
          </cell>
        </row>
        <row r="1253">
          <cell r="AR1253">
            <v>3918</v>
          </cell>
        </row>
        <row r="1257">
          <cell r="AO1257">
            <v>18092</v>
          </cell>
        </row>
        <row r="1263">
          <cell r="AP1263">
            <v>3001</v>
          </cell>
        </row>
        <row r="1264">
          <cell r="AQ1264">
            <v>1096</v>
          </cell>
        </row>
        <row r="1265">
          <cell r="AR1265">
            <v>1192</v>
          </cell>
        </row>
        <row r="1275">
          <cell r="AP1275">
            <v>4890</v>
          </cell>
        </row>
        <row r="1276">
          <cell r="AQ1276">
            <v>1957</v>
          </cell>
        </row>
        <row r="1277">
          <cell r="AR1277">
            <v>2296</v>
          </cell>
        </row>
        <row r="1281">
          <cell r="AP1281">
            <v>6113</v>
          </cell>
        </row>
        <row r="1282">
          <cell r="AQ1282">
            <v>3111</v>
          </cell>
        </row>
        <row r="1283">
          <cell r="AR1283">
            <v>3882</v>
          </cell>
        </row>
        <row r="1286">
          <cell r="AP1286">
            <v>764</v>
          </cell>
        </row>
        <row r="1287">
          <cell r="AQ1287">
            <v>563</v>
          </cell>
        </row>
        <row r="1288">
          <cell r="AR1288">
            <v>560</v>
          </cell>
        </row>
      </sheetData>
      <sheetData sheetId="4" refreshError="1">
        <row r="319">
          <cell r="AP319">
            <v>507</v>
          </cell>
        </row>
        <row r="320">
          <cell r="AQ320">
            <v>164</v>
          </cell>
        </row>
        <row r="321">
          <cell r="AR321">
            <v>221</v>
          </cell>
        </row>
        <row r="576">
          <cell r="AP576">
            <v>3244</v>
          </cell>
          <cell r="AQ576">
            <v>156</v>
          </cell>
          <cell r="AR576">
            <v>277</v>
          </cell>
        </row>
        <row r="1209">
          <cell r="AP1209">
            <v>1407</v>
          </cell>
        </row>
        <row r="1210">
          <cell r="AQ1210">
            <v>192</v>
          </cell>
        </row>
        <row r="1211">
          <cell r="AR1211">
            <v>414</v>
          </cell>
        </row>
        <row r="1401">
          <cell r="AP1401">
            <v>402</v>
          </cell>
        </row>
        <row r="1402">
          <cell r="AQ1402">
            <v>151</v>
          </cell>
        </row>
        <row r="1403">
          <cell r="AR1403">
            <v>268</v>
          </cell>
        </row>
        <row r="1593">
          <cell r="AP1593">
            <v>7564</v>
          </cell>
        </row>
        <row r="1594">
          <cell r="AQ1594">
            <v>2447</v>
          </cell>
        </row>
        <row r="1595">
          <cell r="AR1595">
            <v>4717</v>
          </cell>
        </row>
        <row r="1598">
          <cell r="AP1598">
            <v>1983</v>
          </cell>
        </row>
        <row r="1601">
          <cell r="AQ1601">
            <v>189</v>
          </cell>
        </row>
        <row r="1617">
          <cell r="AP1617">
            <v>14264</v>
          </cell>
        </row>
        <row r="1618">
          <cell r="AQ1618">
            <v>1948</v>
          </cell>
        </row>
        <row r="1619">
          <cell r="AR1619">
            <v>5926</v>
          </cell>
        </row>
        <row r="1622">
          <cell r="AP1622">
            <v>3741</v>
          </cell>
        </row>
        <row r="1625">
          <cell r="AQ1625">
            <v>356</v>
          </cell>
        </row>
        <row r="1646">
          <cell r="AP1646">
            <v>1138</v>
          </cell>
        </row>
        <row r="1665">
          <cell r="AP1665">
            <v>6044</v>
          </cell>
        </row>
        <row r="1666">
          <cell r="AQ1666">
            <v>1955</v>
          </cell>
        </row>
        <row r="1667">
          <cell r="AR1667">
            <v>3769</v>
          </cell>
        </row>
        <row r="1670">
          <cell r="AP1670">
            <v>1585</v>
          </cell>
        </row>
        <row r="1673">
          <cell r="AQ1673">
            <v>151</v>
          </cell>
        </row>
        <row r="1689">
          <cell r="AP1689">
            <v>11398</v>
          </cell>
        </row>
        <row r="1690">
          <cell r="AQ1690">
            <v>1557</v>
          </cell>
        </row>
        <row r="1691">
          <cell r="AR1691">
            <v>4736</v>
          </cell>
        </row>
        <row r="1694">
          <cell r="AP1694">
            <v>2989</v>
          </cell>
        </row>
        <row r="1716">
          <cell r="AP1716">
            <v>9534</v>
          </cell>
        </row>
        <row r="1742">
          <cell r="AP1742">
            <v>74820</v>
          </cell>
        </row>
        <row r="1765">
          <cell r="AP1765">
            <v>6440</v>
          </cell>
        </row>
        <row r="1766">
          <cell r="AQ1766">
            <v>727</v>
          </cell>
        </row>
        <row r="1767">
          <cell r="AR1767">
            <v>280</v>
          </cell>
        </row>
        <row r="1770">
          <cell r="AP1770">
            <v>4492</v>
          </cell>
        </row>
        <row r="1789">
          <cell r="AP1789">
            <v>9636</v>
          </cell>
        </row>
        <row r="1790">
          <cell r="AQ1790">
            <v>1087</v>
          </cell>
        </row>
        <row r="1791">
          <cell r="AR1791">
            <v>419</v>
          </cell>
        </row>
        <row r="1794">
          <cell r="AP1794">
            <v>7037</v>
          </cell>
        </row>
        <row r="1814">
          <cell r="AP1814">
            <v>25395</v>
          </cell>
        </row>
        <row r="1815">
          <cell r="AQ1815">
            <v>32200</v>
          </cell>
        </row>
        <row r="1816">
          <cell r="AR1816">
            <v>23779</v>
          </cell>
        </row>
        <row r="1838">
          <cell r="AP1838">
            <v>20651</v>
          </cell>
        </row>
        <row r="1839">
          <cell r="AQ1839">
            <v>6137</v>
          </cell>
        </row>
        <row r="1840">
          <cell r="AR1840">
            <v>7359</v>
          </cell>
        </row>
        <row r="1859">
          <cell r="AP1859">
            <v>182</v>
          </cell>
        </row>
        <row r="1868">
          <cell r="AP1868">
            <v>3380</v>
          </cell>
        </row>
        <row r="1869">
          <cell r="AQ1869">
            <v>3278</v>
          </cell>
        </row>
        <row r="1870">
          <cell r="AR1870">
            <v>1934</v>
          </cell>
        </row>
        <row r="1883">
          <cell r="AP1883">
            <v>1378</v>
          </cell>
        </row>
        <row r="1892">
          <cell r="AP1892">
            <v>418</v>
          </cell>
        </row>
        <row r="1893">
          <cell r="AQ1893">
            <v>615</v>
          </cell>
        </row>
        <row r="1894">
          <cell r="AR1894">
            <v>265</v>
          </cell>
        </row>
        <row r="1916">
          <cell r="AP1916">
            <v>2885</v>
          </cell>
        </row>
        <row r="1917">
          <cell r="AQ1917">
            <v>4243</v>
          </cell>
        </row>
        <row r="1918">
          <cell r="AR1918">
            <v>1833</v>
          </cell>
        </row>
        <row r="1940">
          <cell r="AP1940">
            <v>3066</v>
          </cell>
        </row>
        <row r="1941">
          <cell r="AQ1941">
            <v>4509</v>
          </cell>
        </row>
        <row r="1942">
          <cell r="AR1942">
            <v>1948</v>
          </cell>
        </row>
        <row r="1964">
          <cell r="AP1964">
            <v>4362</v>
          </cell>
        </row>
        <row r="1965">
          <cell r="AQ1965">
            <v>6414</v>
          </cell>
        </row>
        <row r="1966">
          <cell r="AR1966">
            <v>2771</v>
          </cell>
        </row>
        <row r="1988">
          <cell r="AP1988">
            <v>2539</v>
          </cell>
        </row>
        <row r="1989">
          <cell r="AQ1989">
            <v>3408</v>
          </cell>
        </row>
        <row r="1990">
          <cell r="AR1990">
            <v>2147</v>
          </cell>
        </row>
        <row r="2012">
          <cell r="AP2012">
            <v>2686</v>
          </cell>
        </row>
        <row r="2013">
          <cell r="AQ2013">
            <v>3605</v>
          </cell>
        </row>
        <row r="2014">
          <cell r="AR2014">
            <v>2271</v>
          </cell>
        </row>
        <row r="2036">
          <cell r="AP2036">
            <v>3842</v>
          </cell>
        </row>
        <row r="2037">
          <cell r="AQ2037">
            <v>5156</v>
          </cell>
        </row>
        <row r="2038">
          <cell r="AR2038">
            <v>3248</v>
          </cell>
        </row>
        <row r="2051">
          <cell r="AP2051">
            <v>737</v>
          </cell>
        </row>
        <row r="2052">
          <cell r="AQ2052">
            <v>74</v>
          </cell>
        </row>
        <row r="2053">
          <cell r="AR2053">
            <v>203</v>
          </cell>
        </row>
        <row r="2099">
          <cell r="AP2099">
            <v>1424</v>
          </cell>
        </row>
        <row r="2100">
          <cell r="AQ2100">
            <v>150</v>
          </cell>
        </row>
        <row r="2101">
          <cell r="AR2101">
            <v>59</v>
          </cell>
        </row>
        <row r="2123">
          <cell r="AP2123">
            <v>1761</v>
          </cell>
        </row>
        <row r="2124">
          <cell r="AQ2124">
            <v>147</v>
          </cell>
        </row>
        <row r="2125">
          <cell r="AR2125">
            <v>58</v>
          </cell>
        </row>
        <row r="2145">
          <cell r="AP2145">
            <v>9850</v>
          </cell>
        </row>
        <row r="2146">
          <cell r="AQ2146">
            <v>7258</v>
          </cell>
        </row>
        <row r="2147">
          <cell r="AR2147">
            <v>64955</v>
          </cell>
        </row>
        <row r="2170">
          <cell r="AP2170">
            <v>1477</v>
          </cell>
        </row>
        <row r="2171">
          <cell r="AQ2171">
            <v>4127</v>
          </cell>
        </row>
        <row r="2172">
          <cell r="AR2172">
            <v>16721</v>
          </cell>
        </row>
        <row r="2196">
          <cell r="AQ2196">
            <v>11008</v>
          </cell>
        </row>
        <row r="2197">
          <cell r="AR2197">
            <v>5472</v>
          </cell>
        </row>
        <row r="2200">
          <cell r="AR2200">
            <v>271.6875</v>
          </cell>
        </row>
        <row r="2220">
          <cell r="AP2220">
            <v>3204</v>
          </cell>
        </row>
        <row r="2221">
          <cell r="AQ2221">
            <v>5686</v>
          </cell>
        </row>
        <row r="2222">
          <cell r="AR2222">
            <v>1484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교각1"/>
      <sheetName val="#REF"/>
      <sheetName val="2000년1차"/>
      <sheetName val="전체_1설계"/>
      <sheetName val="대포2교접속"/>
      <sheetName val="천방교접속"/>
      <sheetName val="약품공급2"/>
      <sheetName val="ABUT수량-A1"/>
      <sheetName val="sheet1"/>
      <sheetName val="품셈TABLE"/>
      <sheetName val="산출근거"/>
      <sheetName val="기초공"/>
      <sheetName val="기둥(원형)"/>
      <sheetName val="2000전체분"/>
      <sheetName val="터파기및재료"/>
      <sheetName val="guard(mac)"/>
      <sheetName val="사다리"/>
      <sheetName val="원형1호맨홀토공수량"/>
      <sheetName val="구조물철거타공정이월"/>
      <sheetName val="위치조서"/>
      <sheetName val="당진1,2호기전선관설치및접지4차공사내역서-을지"/>
      <sheetName val="앉음벽 (2)"/>
      <sheetName val="6PILE  (돌출)"/>
      <sheetName val="대로근거"/>
      <sheetName val="노임단가"/>
      <sheetName val="시설수량표"/>
      <sheetName val="기초일위"/>
      <sheetName val="수목단가"/>
      <sheetName val="시설일위"/>
      <sheetName val="식재수량표"/>
      <sheetName val="식재일위"/>
      <sheetName val="자재단가"/>
      <sheetName val="원가서"/>
      <sheetName val="1TL종점(1)"/>
      <sheetName val="TYPE-A"/>
      <sheetName val="준검 내역서"/>
      <sheetName val="내역서"/>
      <sheetName val="2공구산출내역"/>
      <sheetName val="1,2공구원가계산서"/>
      <sheetName val="1공구산출내역서"/>
      <sheetName val="찍기"/>
      <sheetName val="우수공"/>
      <sheetName val="토목주소"/>
      <sheetName val="내역"/>
      <sheetName val="요율"/>
      <sheetName val="날개벽수량표"/>
      <sheetName val="Sheet1 (2)"/>
      <sheetName val="건축내역"/>
      <sheetName val="일위대가목록"/>
      <sheetName val="CPM챠트"/>
      <sheetName val="접지수량"/>
      <sheetName val="토사절취"/>
      <sheetName val="단가조사서"/>
      <sheetName val="하중계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8.석축단위(H=1.5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ATA"/>
      <sheetName val="데이타"/>
      <sheetName val="이토변실(A3-LINE)"/>
      <sheetName val="6PILE  (돌출)"/>
      <sheetName val="차액보증"/>
      <sheetName val="#REF"/>
      <sheetName val="포장공자재집계표"/>
      <sheetName val="6공구(당초)"/>
      <sheetName val="몰탈재료산출"/>
      <sheetName val="단위수량"/>
      <sheetName val="맨홀조서"/>
      <sheetName val="공사비"/>
      <sheetName val="중산교"/>
      <sheetName val="하수급견적대비"/>
      <sheetName val="공사설계"/>
      <sheetName val="노무비"/>
      <sheetName val="단가산출서"/>
      <sheetName val="우수공"/>
      <sheetName val="98NS-N"/>
      <sheetName val="횡배수관집현황(2공구)"/>
      <sheetName val="한강운반비"/>
      <sheetName val="보안등"/>
      <sheetName val="당초"/>
      <sheetName val="DATE"/>
      <sheetName val="Sheet1"/>
      <sheetName val="기초공"/>
      <sheetName val="기둥(원형)"/>
      <sheetName val="건축내역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COPING"/>
      <sheetName val="내역서"/>
      <sheetName val="산출근거"/>
      <sheetName val="Sheet1 (2)"/>
      <sheetName val="type-F"/>
      <sheetName val="tggwan(mac)"/>
      <sheetName val="예정공정완"/>
      <sheetName val="집계표"/>
      <sheetName val="소야공정계획표"/>
      <sheetName val="입찰안"/>
      <sheetName val="도로토적"/>
      <sheetName val="포장면적산출"/>
      <sheetName val="정부노임단가"/>
      <sheetName val="조명시설"/>
      <sheetName val="앵커구조계산"/>
      <sheetName val="노임단가"/>
      <sheetName val="공통가설"/>
      <sheetName val="공사개요"/>
      <sheetName val="건축집계표"/>
      <sheetName val="수량산출서"/>
      <sheetName val="내역"/>
      <sheetName val="Customer Databas"/>
      <sheetName val="Proposal"/>
      <sheetName val="BSD (2)"/>
      <sheetName val="3련 BOX"/>
      <sheetName val="노임"/>
      <sheetName val="수안보-MBR1"/>
      <sheetName val="우각부보강"/>
      <sheetName val="가도공"/>
      <sheetName val="준검 내역서"/>
      <sheetName val="토공계산서(부체도로)"/>
      <sheetName val="보차도경계석"/>
      <sheetName val="02 SLAB"/>
      <sheetName val="05 BOX"/>
      <sheetName val="공사비집계"/>
      <sheetName val="철근단면적"/>
      <sheetName val="일위대가"/>
      <sheetName val="비탈면보호공수량산출"/>
      <sheetName val="설계조건"/>
      <sheetName val="웅진교-S2"/>
      <sheetName val="수량산출"/>
      <sheetName val="대로근거"/>
      <sheetName val="중로근거"/>
      <sheetName val="설계가"/>
      <sheetName val="터파기및재료"/>
      <sheetName val="일위대가표"/>
      <sheetName val="조명율표"/>
      <sheetName val="맨홀되메우기"/>
      <sheetName val="입고장부 (4)"/>
      <sheetName val="I.설계조건"/>
      <sheetName val="Sheet2"/>
      <sheetName val="Sheet3"/>
      <sheetName val="N賃率-職"/>
      <sheetName val="본체"/>
      <sheetName val="토공계산"/>
      <sheetName val="횡배수관기초"/>
      <sheetName val="횡배수관수량집계"/>
      <sheetName val="자재단가표"/>
      <sheetName val="보도경계블럭"/>
      <sheetName val="날개벽"/>
      <sheetName val="논산"/>
      <sheetName val="BSD_(2)"/>
      <sheetName val="지급자재"/>
      <sheetName val="토공A"/>
      <sheetName val="경산"/>
      <sheetName val="MOTOR"/>
      <sheetName val="일반공사"/>
      <sheetName val="XL4Poppy"/>
      <sheetName val="데리네이타현황"/>
      <sheetName val="실행철강하도"/>
      <sheetName val="8.석축단위(H=1.5M)"/>
      <sheetName val="설비내역서"/>
      <sheetName val="건축내역서"/>
      <sheetName val="전기내역서"/>
      <sheetName val="수목표준대가"/>
      <sheetName val="노임(1차)"/>
      <sheetName val="일위목록"/>
      <sheetName val="crude.SLAB RE-bar"/>
      <sheetName val="FRT_O"/>
      <sheetName val="FAB_I"/>
      <sheetName val="노견단위수량"/>
      <sheetName val="설계변경내역서"/>
      <sheetName val="단면 (2)"/>
      <sheetName val="교각1"/>
      <sheetName val="일위대가목차"/>
      <sheetName val="공량산출서"/>
      <sheetName val="우수"/>
      <sheetName val="단면검토"/>
      <sheetName val="Dae_Jiju"/>
      <sheetName val="DANGA"/>
      <sheetName val="Sikje_ingun"/>
      <sheetName val="TREE_D"/>
      <sheetName val="예정(3)"/>
      <sheetName val="BID"/>
      <sheetName val="설계총괄표"/>
      <sheetName val="1.설계조건"/>
      <sheetName val="예산변경사항"/>
      <sheetName val="배수관공"/>
      <sheetName val="J형측구단위수량"/>
      <sheetName val="input"/>
      <sheetName val="하부철근수량"/>
      <sheetName val="J直材4"/>
      <sheetName val="집수정(600-700)"/>
      <sheetName val="변압기 및 발전기 용량"/>
      <sheetName val="가시설단위수량"/>
      <sheetName val="규준틀"/>
      <sheetName val="주형"/>
      <sheetName val="말뚝지지력산정"/>
      <sheetName val="반중력식옹벽"/>
      <sheetName val="H-pile(298x299)"/>
      <sheetName val="H-pile(250x250)"/>
      <sheetName val="ilch"/>
      <sheetName val="인건비"/>
      <sheetName val="횡배수관토공수량"/>
      <sheetName val="2000전체분"/>
      <sheetName val="2000년1차"/>
      <sheetName val="1.수인터널"/>
      <sheetName val="입력"/>
      <sheetName val="3.바닥판설계"/>
      <sheetName val="단면가정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방음벽 기초 일반수량"/>
      <sheetName val="원형1호맨홀토공수량"/>
      <sheetName val="T형( 파일기초) 공현1교"/>
      <sheetName val="자재집게표 "/>
      <sheetName val="8.PILE  (돌출)"/>
      <sheetName val="우배수"/>
      <sheetName val="단위단가"/>
      <sheetName val="산근1,2"/>
      <sheetName val="순성토"/>
      <sheetName val="장비"/>
      <sheetName val="산근1"/>
      <sheetName val="노무"/>
      <sheetName val="자재"/>
      <sheetName val="중기사용료"/>
      <sheetName val="일위대가표(DEEP)"/>
      <sheetName val="산출내역서집계표"/>
      <sheetName val="단가비교표"/>
      <sheetName val="단위중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gwan(mac)"/>
      <sheetName val="횡배수관토공단위(180)"/>
      <sheetName val="횡배수관토공단위(90)"/>
      <sheetName val="박기사-단위수량"/>
      <sheetName val="Sheet1 (2)"/>
      <sheetName val="Sheet1"/>
      <sheetName val="우수"/>
      <sheetName val="세목전체"/>
      <sheetName val="ABUT수량-A1"/>
      <sheetName val="실행철강하도"/>
      <sheetName val="방음벽기초"/>
      <sheetName val="설계조건"/>
      <sheetName val="내역서"/>
      <sheetName val="STEEL BOX 단면설계(SEC.8)"/>
      <sheetName val="내역"/>
      <sheetName val="자재비"/>
      <sheetName val="000000"/>
      <sheetName val="토사(PE)"/>
      <sheetName val="용량(1-2)"/>
      <sheetName val="부대내역"/>
      <sheetName val="자재집게표 "/>
      <sheetName val="토공분배표"/>
      <sheetName val="하수급견적대비"/>
      <sheetName val="LEGEND"/>
      <sheetName val="#REF"/>
      <sheetName val="원형1호맨홀토공수량"/>
      <sheetName val="기둥(원형)"/>
      <sheetName val="종배수관"/>
      <sheetName val="우각부보강"/>
      <sheetName val="8.석축단위(H=1.5M)"/>
      <sheetName val="Macro(차단기)"/>
      <sheetName val="guard(mac)"/>
      <sheetName val="충주"/>
      <sheetName val="총괄내역서"/>
      <sheetName val="플랜트 설치"/>
      <sheetName val="수안보-MBR1"/>
      <sheetName val="6PILE  (돌출)"/>
      <sheetName val="STBOX"/>
      <sheetName val="철근량 검토"/>
      <sheetName val="부문손익"/>
      <sheetName val="조건표"/>
      <sheetName val="운동장 (2)"/>
      <sheetName val="주형"/>
      <sheetName val="3.바닥판설계"/>
      <sheetName val="포장공"/>
      <sheetName val="당초"/>
    </sheetNames>
    <sheetDataSet>
      <sheetData sheetId="0" refreshError="1">
        <row r="1">
          <cell r="A1" t="str">
            <v>tggwan</v>
          </cell>
        </row>
        <row r="2">
          <cell r="A2" t="b">
            <v>1</v>
          </cell>
        </row>
        <row r="3">
          <cell r="A3" t="b">
            <v>1</v>
          </cell>
        </row>
        <row r="4">
          <cell r="A4" t="b">
            <v>0</v>
          </cell>
        </row>
        <row r="5">
          <cell r="A5" t="b">
            <v>1</v>
          </cell>
        </row>
        <row r="6">
          <cell r="A6" t="b">
            <v>1</v>
          </cell>
        </row>
        <row r="7">
          <cell r="A7" t="b">
            <v>1</v>
          </cell>
        </row>
        <row r="8">
          <cell r="A8" t="b">
            <v>0</v>
          </cell>
        </row>
        <row r="9">
          <cell r="A9" t="b">
            <v>1</v>
          </cell>
        </row>
        <row r="10">
          <cell r="A10" t="b">
            <v>0</v>
          </cell>
        </row>
        <row r="11">
          <cell r="A11" t="b">
            <v>1</v>
          </cell>
        </row>
        <row r="12">
          <cell r="A12" t="b">
            <v>1</v>
          </cell>
        </row>
        <row r="13">
          <cell r="A13" t="b">
            <v>1</v>
          </cell>
        </row>
        <row r="14">
          <cell r="A14" t="b">
            <v>1</v>
          </cell>
        </row>
        <row r="15">
          <cell r="A15" t="b">
            <v>1</v>
          </cell>
        </row>
        <row r="16">
          <cell r="A16" t="b">
            <v>1</v>
          </cell>
        </row>
        <row r="17">
          <cell r="A17" t="b">
            <v>1</v>
          </cell>
        </row>
        <row r="18">
          <cell r="A18" t="b">
            <v>1</v>
          </cell>
        </row>
        <row r="19">
          <cell r="A19" t="b">
            <v>1</v>
          </cell>
        </row>
        <row r="20">
          <cell r="A20" t="b">
            <v>1</v>
          </cell>
        </row>
        <row r="21">
          <cell r="A21" t="b">
            <v>1</v>
          </cell>
        </row>
        <row r="22">
          <cell r="A22" t="b">
            <v>1</v>
          </cell>
        </row>
        <row r="23">
          <cell r="A23" t="b">
            <v>1</v>
          </cell>
        </row>
        <row r="24">
          <cell r="A24" t="b">
            <v>1</v>
          </cell>
        </row>
        <row r="25">
          <cell r="A25" t="b">
            <v>1</v>
          </cell>
        </row>
        <row r="26">
          <cell r="A26" t="b">
            <v>0</v>
          </cell>
        </row>
        <row r="27">
          <cell r="A27" t="b">
            <v>1</v>
          </cell>
        </row>
        <row r="28">
          <cell r="A28" t="b">
            <v>1</v>
          </cell>
        </row>
        <row r="29">
          <cell r="A29" t="b">
            <v>1</v>
          </cell>
        </row>
        <row r="30">
          <cell r="A30" t="b">
            <v>1</v>
          </cell>
        </row>
        <row r="31">
          <cell r="A31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gwan(mac)"/>
      <sheetName val="횡배수관토공단위(180)"/>
      <sheetName val="횡배수관토공단위(90)"/>
    </sheetNames>
    <sheetDataSet>
      <sheetData sheetId="0">
        <row r="1">
          <cell r="A1" t="str">
            <v>tggwan</v>
          </cell>
        </row>
        <row r="2">
          <cell r="A2" t="b">
            <v>1</v>
          </cell>
        </row>
        <row r="3">
          <cell r="A3" t="b">
            <v>1</v>
          </cell>
        </row>
        <row r="4">
          <cell r="A4" t="b">
            <v>0</v>
          </cell>
        </row>
        <row r="5">
          <cell r="A5" t="b">
            <v>1</v>
          </cell>
        </row>
        <row r="6">
          <cell r="A6" t="b">
            <v>1</v>
          </cell>
        </row>
        <row r="7">
          <cell r="A7" t="b">
            <v>1</v>
          </cell>
        </row>
        <row r="8">
          <cell r="A8" t="b">
            <v>0</v>
          </cell>
        </row>
        <row r="9">
          <cell r="A9" t="b">
            <v>1</v>
          </cell>
        </row>
        <row r="10">
          <cell r="A10" t="b">
            <v>0</v>
          </cell>
        </row>
        <row r="11">
          <cell r="A11" t="b">
            <v>1</v>
          </cell>
        </row>
        <row r="12">
          <cell r="A12" t="b">
            <v>1</v>
          </cell>
        </row>
        <row r="13">
          <cell r="A13" t="b">
            <v>1</v>
          </cell>
        </row>
        <row r="14">
          <cell r="A14" t="b">
            <v>1</v>
          </cell>
        </row>
        <row r="15">
          <cell r="A15" t="b">
            <v>1</v>
          </cell>
        </row>
        <row r="16">
          <cell r="A16" t="b">
            <v>1</v>
          </cell>
        </row>
        <row r="17">
          <cell r="A17" t="b">
            <v>1</v>
          </cell>
        </row>
        <row r="18">
          <cell r="A18" t="b">
            <v>1</v>
          </cell>
        </row>
        <row r="19">
          <cell r="A19" t="b">
            <v>1</v>
          </cell>
        </row>
        <row r="20">
          <cell r="A20" t="b">
            <v>1</v>
          </cell>
        </row>
        <row r="21">
          <cell r="A21" t="b">
            <v>1</v>
          </cell>
        </row>
        <row r="22">
          <cell r="A22" t="b">
            <v>1</v>
          </cell>
        </row>
        <row r="23">
          <cell r="A23" t="b">
            <v>1</v>
          </cell>
        </row>
        <row r="24">
          <cell r="A24" t="b">
            <v>1</v>
          </cell>
        </row>
        <row r="25">
          <cell r="A25" t="b">
            <v>1</v>
          </cell>
        </row>
        <row r="26">
          <cell r="A26" t="b">
            <v>0</v>
          </cell>
        </row>
        <row r="27">
          <cell r="A27" t="b">
            <v>1</v>
          </cell>
        </row>
        <row r="28">
          <cell r="A28" t="b">
            <v>1</v>
          </cell>
        </row>
        <row r="29">
          <cell r="A29" t="b">
            <v>1</v>
          </cell>
        </row>
        <row r="30">
          <cell r="A30" t="b">
            <v>1</v>
          </cell>
        </row>
        <row r="31">
          <cell r="A31" t="b">
            <v>0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ggwan(ma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중산교"/>
      <sheetName val="t형"/>
      <sheetName val="내역"/>
      <sheetName val="내역서"/>
      <sheetName val="실행철강하도"/>
      <sheetName val="기성내역서"/>
      <sheetName val="STEEL BOX 단면설계(SEC.8)"/>
      <sheetName val="통합"/>
      <sheetName val="하수급견적대비"/>
      <sheetName val="단가비교표"/>
      <sheetName val="tggwan(mac)"/>
      <sheetName val="토사(PE)"/>
      <sheetName val="위치조서"/>
      <sheetName val="우수"/>
      <sheetName val="3차설계"/>
      <sheetName val="공량산출서"/>
      <sheetName val="원가계산서"/>
      <sheetName val="충주"/>
      <sheetName val="설계"/>
      <sheetName val="FOOTING단면력"/>
      <sheetName val="자재단가_사급"/>
      <sheetName val="노임단가"/>
      <sheetName val="중기적산목록"/>
      <sheetName val="부대내역"/>
      <sheetName val="당초"/>
      <sheetName val="BSD (2)"/>
      <sheetName val="화재 탐지 설비"/>
      <sheetName val="Macro(차단기)"/>
      <sheetName val="터파기및재료"/>
      <sheetName val="수량산출서-2"/>
      <sheetName val="단가"/>
      <sheetName val="노임"/>
      <sheetName val="설계예산서"/>
      <sheetName val="N賃率-職"/>
      <sheetName val="단위수량산출"/>
      <sheetName val="DATE"/>
      <sheetName val="3.바닥판설계"/>
      <sheetName val="주형"/>
      <sheetName val="조명시설"/>
      <sheetName val="토공분배표"/>
      <sheetName val="토목내역서"/>
      <sheetName val="수량산출"/>
      <sheetName val="DATA"/>
      <sheetName val="데이타"/>
      <sheetName val="5.정산서"/>
      <sheetName val="1.설계기준"/>
      <sheetName val="T형( 파일기초) 공현1교"/>
      <sheetName val="토공계산"/>
      <sheetName val="화재_탐지_설비"/>
      <sheetName val="Sheet1"/>
      <sheetName val="과천MAIN"/>
      <sheetName val="안정검토(온1)"/>
      <sheetName val="VXXXXXXX"/>
      <sheetName val="#REF"/>
      <sheetName val="설계조건"/>
      <sheetName val="일위_파일"/>
      <sheetName val="일위대가"/>
      <sheetName val="Sheet2"/>
      <sheetName val="빗물받이(910-510-410)"/>
      <sheetName val="NYS"/>
      <sheetName val="BOX"/>
      <sheetName val="8.석축단위(H=1.5M)"/>
      <sheetName val="노무비"/>
      <sheetName val="Sheet17"/>
      <sheetName val="INPUT"/>
      <sheetName val="POWER"/>
      <sheetName val="제출내역 (2)"/>
      <sheetName val="날개벽"/>
      <sheetName val="세목전체"/>
      <sheetName val="2연BOX"/>
      <sheetName val="총괄표"/>
      <sheetName val="여흥"/>
      <sheetName val="갑지1"/>
      <sheetName val="손익현황"/>
      <sheetName val="단가 및 재료비"/>
      <sheetName val="중기사용료산출근거"/>
      <sheetName val="재료단가"/>
      <sheetName val="을"/>
      <sheetName val="기존도수로깨기"/>
      <sheetName val="자재단가비교표"/>
      <sheetName val="이토변실(A3-LINE)"/>
      <sheetName val="COPING-1"/>
      <sheetName val="역T형교대-2수량"/>
      <sheetName val="데리네이타현황"/>
      <sheetName val="용량(1-2)"/>
      <sheetName val="하남내역"/>
      <sheetName val="공사개요"/>
      <sheetName val="건축공사"/>
      <sheetName val="표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행신천총괄집계"/>
      <sheetName val="본체집계"/>
      <sheetName val="삽도"/>
      <sheetName val="토공(완충)"/>
      <sheetName val="토공(일반)"/>
      <sheetName val="일반"/>
      <sheetName val="OPEN공제"/>
      <sheetName val="철근집계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31">
          <cell r="AZ31">
            <v>0.5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1,2공구원가계산서"/>
      <sheetName val="2공구산출내역"/>
      <sheetName val="1공구산출내역서"/>
      <sheetName val="가스"/>
      <sheetName val="중기사용료산출근거"/>
      <sheetName val="단가 및 재료비"/>
      <sheetName val="화재 탐지 설비"/>
      <sheetName val="tggwan(mac)"/>
      <sheetName val="ABUT수량-A1"/>
      <sheetName val="광주운남을"/>
      <sheetName val="수안보-MBR1"/>
      <sheetName val="설계예산서"/>
      <sheetName val="고양관재"/>
      <sheetName val="자재단가"/>
      <sheetName val="가로등기초"/>
      <sheetName val="PAD TR보호대기초"/>
      <sheetName val="단가"/>
      <sheetName val="일위목록"/>
      <sheetName val="원내역"/>
      <sheetName val="내역서2안"/>
      <sheetName val="일위대가"/>
      <sheetName val="내역서"/>
      <sheetName val="산출근거"/>
      <sheetName val="터널조도"/>
      <sheetName val="기본단가표"/>
      <sheetName val="가도공"/>
    </sheetNames>
    <sheetDataSet>
      <sheetData sheetId="0" refreshError="1">
        <row r="24">
          <cell r="B24" t="str">
            <v>수평곡관</v>
          </cell>
        </row>
        <row r="25">
          <cell r="B25" t="str">
            <v>수평곡관</v>
          </cell>
        </row>
        <row r="26">
          <cell r="B26" t="str">
            <v>수평곡관</v>
          </cell>
        </row>
        <row r="27">
          <cell r="B27" t="str">
            <v>수평곡관</v>
          </cell>
        </row>
        <row r="28">
          <cell r="B28" t="str">
            <v>수평곡관</v>
          </cell>
        </row>
        <row r="29">
          <cell r="B29" t="str">
            <v>수평곡관</v>
          </cell>
        </row>
        <row r="30">
          <cell r="B30" t="str">
            <v>수평곡관</v>
          </cell>
        </row>
        <row r="31">
          <cell r="B31" t="str">
            <v>수평곡관</v>
          </cell>
        </row>
        <row r="32">
          <cell r="B32" t="str">
            <v>수평곡관</v>
          </cell>
        </row>
        <row r="33">
          <cell r="B33" t="str">
            <v>수평곡관</v>
          </cell>
        </row>
        <row r="34">
          <cell r="B34" t="str">
            <v>수평곡관</v>
          </cell>
        </row>
        <row r="35">
          <cell r="B35" t="str">
            <v>수평곡관</v>
          </cell>
        </row>
        <row r="36">
          <cell r="B36" t="str">
            <v>소켓플랜지T형관</v>
          </cell>
        </row>
        <row r="37">
          <cell r="B37" t="str">
            <v>소켓플랜지T형관</v>
          </cell>
        </row>
        <row r="38">
          <cell r="B38" t="str">
            <v>소켓플랜지T형관</v>
          </cell>
        </row>
        <row r="39">
          <cell r="B39" t="str">
            <v>소켓T형관</v>
          </cell>
        </row>
        <row r="40">
          <cell r="B40" t="str">
            <v>소켓T형관</v>
          </cell>
        </row>
        <row r="41">
          <cell r="B41" t="str">
            <v>소켓T형관</v>
          </cell>
        </row>
        <row r="42">
          <cell r="B42" t="str">
            <v>이 음 관</v>
          </cell>
        </row>
        <row r="43">
          <cell r="B43" t="str">
            <v>이 음 관</v>
          </cell>
        </row>
        <row r="44">
          <cell r="B44" t="str">
            <v>이 음 관</v>
          </cell>
        </row>
        <row r="45">
          <cell r="B45" t="str">
            <v>이 음 관</v>
          </cell>
        </row>
        <row r="46">
          <cell r="B46" t="str">
            <v>이 음 관</v>
          </cell>
        </row>
        <row r="47">
          <cell r="B47" t="str">
            <v>이 음 관</v>
          </cell>
        </row>
        <row r="48">
          <cell r="B48" t="str">
            <v>플랜지관</v>
          </cell>
        </row>
        <row r="49">
          <cell r="B49" t="str">
            <v>플랜지관</v>
          </cell>
        </row>
        <row r="50">
          <cell r="B50" t="str">
            <v>플랜지관</v>
          </cell>
        </row>
        <row r="51">
          <cell r="B51" t="str">
            <v>플랜지관</v>
          </cell>
        </row>
        <row r="52">
          <cell r="B52" t="str">
            <v>플랜지관</v>
          </cell>
        </row>
        <row r="53">
          <cell r="B53" t="str">
            <v>플랜지관</v>
          </cell>
        </row>
        <row r="54">
          <cell r="B54" t="str">
            <v>제 수 변</v>
          </cell>
        </row>
        <row r="55">
          <cell r="B55" t="str">
            <v>제 수 변</v>
          </cell>
        </row>
        <row r="56">
          <cell r="B56" t="str">
            <v>제 수 변</v>
          </cell>
        </row>
        <row r="57">
          <cell r="B57" t="str">
            <v>제 수 변</v>
          </cell>
        </row>
        <row r="58">
          <cell r="B58" t="str">
            <v>제 수 변</v>
          </cell>
        </row>
        <row r="59">
          <cell r="B59" t="str">
            <v>공 기 변</v>
          </cell>
        </row>
        <row r="60">
          <cell r="B60" t="str">
            <v>공 기 변</v>
          </cell>
        </row>
        <row r="61">
          <cell r="B61" t="str">
            <v>단    관</v>
          </cell>
        </row>
        <row r="62">
          <cell r="B62" t="str">
            <v>플랜지단관</v>
          </cell>
        </row>
        <row r="63">
          <cell r="B63" t="str">
            <v>플랜지단관</v>
          </cell>
        </row>
        <row r="64">
          <cell r="B64" t="str">
            <v>플랜지단관</v>
          </cell>
        </row>
        <row r="65">
          <cell r="B65" t="str">
            <v>플랜지단관</v>
          </cell>
        </row>
        <row r="66">
          <cell r="B66" t="str">
            <v>플랜지단관</v>
          </cell>
        </row>
        <row r="67">
          <cell r="B67" t="str">
            <v>플랜지단관</v>
          </cell>
        </row>
        <row r="68">
          <cell r="B68" t="str">
            <v>플랜지단관</v>
          </cell>
        </row>
        <row r="69">
          <cell r="B69" t="str">
            <v>단    관</v>
          </cell>
        </row>
        <row r="70">
          <cell r="B70" t="str">
            <v>단    관</v>
          </cell>
        </row>
        <row r="71">
          <cell r="B71" t="str">
            <v>단    관</v>
          </cell>
        </row>
        <row r="72">
          <cell r="B72" t="str">
            <v>단    관</v>
          </cell>
        </row>
        <row r="73">
          <cell r="B73" t="str">
            <v>단    관</v>
          </cell>
        </row>
        <row r="74">
          <cell r="B74" t="str">
            <v>단    관</v>
          </cell>
        </row>
        <row r="75">
          <cell r="B75" t="str">
            <v>단    관</v>
          </cell>
        </row>
        <row r="76">
          <cell r="B76" t="str">
            <v>단    관</v>
          </cell>
        </row>
        <row r="77">
          <cell r="B77" t="str">
            <v>단    관</v>
          </cell>
        </row>
        <row r="78">
          <cell r="B78" t="str">
            <v>단    관</v>
          </cell>
        </row>
        <row r="79">
          <cell r="B79" t="str">
            <v>단    관</v>
          </cell>
        </row>
        <row r="80">
          <cell r="B80" t="str">
            <v>단    관</v>
          </cell>
        </row>
        <row r="81">
          <cell r="B81" t="str">
            <v>단    관</v>
          </cell>
        </row>
        <row r="82">
          <cell r="B82" t="str">
            <v>단    관</v>
          </cell>
        </row>
        <row r="83">
          <cell r="B83" t="str">
            <v>단    관</v>
          </cell>
        </row>
        <row r="84">
          <cell r="B84" t="str">
            <v>단    관</v>
          </cell>
        </row>
        <row r="85">
          <cell r="B85" t="str">
            <v>없음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ty"/>
      <sheetName val="Physical"/>
      <sheetName val="Location"/>
      <sheetName val="Forecloser"/>
      <sheetName val="Price Level"/>
      <sheetName val="Cost"/>
      <sheetName val="Sales Comparison"/>
      <sheetName val="Income"/>
      <sheetName val="Development"/>
      <sheetName val="Comment"/>
      <sheetName val="Total"/>
      <sheetName val="Summary"/>
      <sheetName val="Cash Flow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10</v>
          </cell>
          <cell r="B4" t="str">
            <v>A</v>
          </cell>
          <cell r="C4">
            <v>2</v>
          </cell>
          <cell r="D4" t="str">
            <v>Hae Kang Co.,Ltd</v>
          </cell>
          <cell r="E4" t="str">
            <v>Kimhae-si</v>
          </cell>
          <cell r="F4" t="str">
            <v>633-9 Samjung-dong</v>
          </cell>
          <cell r="G4" t="str">
            <v>Auction</v>
          </cell>
          <cell r="K4" t="str">
            <v/>
          </cell>
          <cell r="L4">
            <v>36404</v>
          </cell>
          <cell r="M4">
            <v>42330000</v>
          </cell>
          <cell r="N4">
            <v>42330000</v>
          </cell>
          <cell r="P4">
            <v>0</v>
          </cell>
          <cell r="Q4">
            <v>141.1</v>
          </cell>
          <cell r="R4">
            <v>300000</v>
          </cell>
          <cell r="T4" t="str">
            <v/>
          </cell>
          <cell r="U4">
            <v>1.05</v>
          </cell>
          <cell r="V4">
            <v>1</v>
          </cell>
          <cell r="W4">
            <v>0.9</v>
          </cell>
          <cell r="X4">
            <v>1</v>
          </cell>
          <cell r="AB4">
            <v>1</v>
          </cell>
          <cell r="AC4">
            <v>284000</v>
          </cell>
          <cell r="AD4" t="str">
            <v/>
          </cell>
          <cell r="AE4" t="str">
            <v>Kimhae-si</v>
          </cell>
          <cell r="AF4" t="str">
            <v>69-5 Samjung-dong</v>
          </cell>
          <cell r="AG4" t="str">
            <v>Auction</v>
          </cell>
          <cell r="AK4" t="str">
            <v/>
          </cell>
          <cell r="AL4">
            <v>36312</v>
          </cell>
          <cell r="AM4">
            <v>50112000</v>
          </cell>
          <cell r="AN4">
            <v>50112000</v>
          </cell>
          <cell r="AP4">
            <v>0</v>
          </cell>
          <cell r="AQ4">
            <v>185.6</v>
          </cell>
          <cell r="AR4">
            <v>270000</v>
          </cell>
          <cell r="AT4" t="str">
            <v/>
          </cell>
          <cell r="AU4">
            <v>1</v>
          </cell>
          <cell r="AV4">
            <v>1.05</v>
          </cell>
          <cell r="AW4">
            <v>1</v>
          </cell>
          <cell r="AX4">
            <v>1</v>
          </cell>
          <cell r="BB4">
            <v>1</v>
          </cell>
          <cell r="BC4">
            <v>284000</v>
          </cell>
          <cell r="BD4" t="str">
            <v/>
          </cell>
          <cell r="BK4" t="str">
            <v/>
          </cell>
          <cell r="BP4" t="str">
            <v/>
          </cell>
          <cell r="BR4" t="str">
            <v/>
          </cell>
          <cell r="BT4" t="str">
            <v/>
          </cell>
          <cell r="CC4" t="str">
            <v/>
          </cell>
          <cell r="CD4" t="str">
            <v/>
          </cell>
          <cell r="CE4">
            <v>284000</v>
          </cell>
          <cell r="CF4" t="str">
            <v/>
          </cell>
          <cell r="CG4">
            <v>1083.5999999999999</v>
          </cell>
          <cell r="CH4" t="str">
            <v/>
          </cell>
          <cell r="CI4">
            <v>308000000</v>
          </cell>
          <cell r="CJ4">
            <v>308000000</v>
          </cell>
          <cell r="CK4" t="str">
            <v/>
          </cell>
          <cell r="CL4" t="str">
            <v/>
          </cell>
        </row>
        <row r="5">
          <cell r="A5">
            <v>20</v>
          </cell>
          <cell r="B5" t="str">
            <v>A</v>
          </cell>
          <cell r="C5">
            <v>3</v>
          </cell>
          <cell r="D5" t="str">
            <v>Hae Kang Co.,Ltd</v>
          </cell>
          <cell r="E5" t="str">
            <v>Yangsan-si</v>
          </cell>
          <cell r="F5" t="str">
            <v xml:space="preserve">718-45 deoggieri Yangsan-eub </v>
          </cell>
          <cell r="G5" t="str">
            <v>Auction</v>
          </cell>
          <cell r="K5" t="str">
            <v/>
          </cell>
          <cell r="L5">
            <v>36586</v>
          </cell>
          <cell r="M5">
            <v>2800000</v>
          </cell>
          <cell r="O5">
            <v>2800000</v>
          </cell>
          <cell r="P5">
            <v>0</v>
          </cell>
          <cell r="R5" t="str">
            <v/>
          </cell>
          <cell r="S5">
            <v>18.36</v>
          </cell>
          <cell r="T5">
            <v>153000</v>
          </cell>
          <cell r="U5">
            <v>1</v>
          </cell>
          <cell r="V5">
            <v>1</v>
          </cell>
          <cell r="W5">
            <v>1</v>
          </cell>
          <cell r="X5">
            <v>1</v>
          </cell>
          <cell r="Y5">
            <v>1.2</v>
          </cell>
          <cell r="Z5">
            <v>1.2</v>
          </cell>
          <cell r="AA5">
            <v>1.2</v>
          </cell>
          <cell r="AB5">
            <v>1</v>
          </cell>
          <cell r="AC5" t="str">
            <v/>
          </cell>
          <cell r="AD5">
            <v>264000</v>
          </cell>
          <cell r="AE5" t="str">
            <v>Yangsan-si</v>
          </cell>
          <cell r="AF5" t="str">
            <v xml:space="preserve">758-10 deoggieri Yangsan-eub </v>
          </cell>
          <cell r="AG5" t="str">
            <v>Auction</v>
          </cell>
          <cell r="AK5" t="str">
            <v/>
          </cell>
          <cell r="AL5">
            <v>36465</v>
          </cell>
          <cell r="AM5">
            <v>22000000</v>
          </cell>
          <cell r="AO5">
            <v>22000000</v>
          </cell>
          <cell r="AP5">
            <v>0</v>
          </cell>
          <cell r="AR5" t="str">
            <v/>
          </cell>
          <cell r="AS5">
            <v>42.39</v>
          </cell>
          <cell r="AT5">
            <v>519000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0.8</v>
          </cell>
          <cell r="AZ5">
            <v>0.8</v>
          </cell>
          <cell r="BA5">
            <v>1</v>
          </cell>
          <cell r="BB5">
            <v>1</v>
          </cell>
          <cell r="BC5" t="str">
            <v/>
          </cell>
          <cell r="BD5">
            <v>332000</v>
          </cell>
          <cell r="BK5" t="str">
            <v/>
          </cell>
          <cell r="BP5" t="str">
            <v/>
          </cell>
          <cell r="BR5" t="str">
            <v/>
          </cell>
          <cell r="BT5" t="str">
            <v/>
          </cell>
          <cell r="CC5" t="str">
            <v/>
          </cell>
          <cell r="CD5" t="str">
            <v/>
          </cell>
          <cell r="CE5" t="str">
            <v/>
          </cell>
          <cell r="CF5">
            <v>298000</v>
          </cell>
          <cell r="CG5">
            <v>331.81</v>
          </cell>
          <cell r="CH5">
            <v>631.82000000000005</v>
          </cell>
          <cell r="CI5">
            <v>188000000</v>
          </cell>
          <cell r="CJ5" t="str">
            <v/>
          </cell>
          <cell r="CK5">
            <v>188000000</v>
          </cell>
          <cell r="CL5" t="str">
            <v/>
          </cell>
        </row>
        <row r="6">
          <cell r="A6">
            <v>30</v>
          </cell>
          <cell r="B6" t="str">
            <v>A</v>
          </cell>
          <cell r="C6">
            <v>4</v>
          </cell>
          <cell r="D6" t="str">
            <v>Hae Kang Co.,Ltd</v>
          </cell>
          <cell r="E6" t="str">
            <v>Yangsan-si</v>
          </cell>
          <cell r="F6" t="str">
            <v>1108-88 pyeongsan-ri</v>
          </cell>
          <cell r="G6" t="str">
            <v>Auction</v>
          </cell>
          <cell r="H6" t="str">
            <v>Busan</v>
          </cell>
          <cell r="I6" t="str">
            <v>1999-2005</v>
          </cell>
          <cell r="J6">
            <v>170000000</v>
          </cell>
          <cell r="K6">
            <v>0.35029411764705881</v>
          </cell>
          <cell r="L6">
            <v>36465</v>
          </cell>
          <cell r="M6">
            <v>59550000</v>
          </cell>
          <cell r="O6">
            <v>59550000</v>
          </cell>
          <cell r="P6">
            <v>0</v>
          </cell>
          <cell r="R6" t="str">
            <v/>
          </cell>
          <cell r="S6">
            <v>138</v>
          </cell>
          <cell r="T6">
            <v>432000</v>
          </cell>
          <cell r="Y6">
            <v>0.8</v>
          </cell>
          <cell r="Z6">
            <v>1</v>
          </cell>
          <cell r="AA6">
            <v>0.9</v>
          </cell>
          <cell r="AB6">
            <v>1</v>
          </cell>
          <cell r="AC6" t="str">
            <v/>
          </cell>
          <cell r="AD6">
            <v>311000</v>
          </cell>
          <cell r="AE6" t="str">
            <v>Yangsan-si</v>
          </cell>
          <cell r="AF6" t="str">
            <v>758-10 deoggieri</v>
          </cell>
          <cell r="AG6" t="str">
            <v>Auction</v>
          </cell>
          <cell r="AH6" t="str">
            <v>Busan</v>
          </cell>
          <cell r="AI6" t="str">
            <v>1999-21921</v>
          </cell>
          <cell r="AJ6">
            <v>42000000</v>
          </cell>
          <cell r="AK6">
            <v>0.52380952380952384</v>
          </cell>
          <cell r="AL6">
            <v>36465</v>
          </cell>
          <cell r="AM6">
            <v>22000000</v>
          </cell>
          <cell r="AO6">
            <v>22000000</v>
          </cell>
          <cell r="AP6">
            <v>0</v>
          </cell>
          <cell r="AR6" t="str">
            <v/>
          </cell>
          <cell r="AS6">
            <v>42.39</v>
          </cell>
          <cell r="AT6">
            <v>519000</v>
          </cell>
          <cell r="AY6">
            <v>0.8</v>
          </cell>
          <cell r="AZ6">
            <v>0.8</v>
          </cell>
          <cell r="BA6">
            <v>0.9</v>
          </cell>
          <cell r="BB6">
            <v>1</v>
          </cell>
          <cell r="BC6" t="str">
            <v/>
          </cell>
          <cell r="BD6">
            <v>299000</v>
          </cell>
          <cell r="BK6" t="str">
            <v/>
          </cell>
          <cell r="BP6" t="str">
            <v/>
          </cell>
          <cell r="BR6" t="str">
            <v/>
          </cell>
          <cell r="BT6" t="str">
            <v/>
          </cell>
          <cell r="CC6" t="str">
            <v/>
          </cell>
          <cell r="CD6" t="str">
            <v/>
          </cell>
          <cell r="CE6" t="str">
            <v/>
          </cell>
          <cell r="CF6">
            <v>305000</v>
          </cell>
          <cell r="CG6">
            <v>396.41</v>
          </cell>
          <cell r="CH6">
            <v>733.83</v>
          </cell>
          <cell r="CI6">
            <v>224000000</v>
          </cell>
          <cell r="CJ6" t="str">
            <v/>
          </cell>
          <cell r="CK6">
            <v>224000000</v>
          </cell>
          <cell r="CL6" t="str">
            <v/>
          </cell>
        </row>
        <row r="7">
          <cell r="A7">
            <v>40</v>
          </cell>
          <cell r="B7" t="str">
            <v>A</v>
          </cell>
          <cell r="C7">
            <v>5</v>
          </cell>
          <cell r="D7" t="str">
            <v>Hae Kang Co.,Ltd</v>
          </cell>
          <cell r="E7" t="str">
            <v>Busan</v>
          </cell>
          <cell r="F7" t="str">
            <v>345-6 u-dong Haewundae-gu</v>
          </cell>
          <cell r="G7" t="str">
            <v>Auction</v>
          </cell>
          <cell r="K7" t="str">
            <v/>
          </cell>
          <cell r="L7">
            <v>36404</v>
          </cell>
          <cell r="M7">
            <v>70000000</v>
          </cell>
          <cell r="O7">
            <v>70000000</v>
          </cell>
          <cell r="P7">
            <v>0</v>
          </cell>
          <cell r="Q7">
            <v>48.67</v>
          </cell>
          <cell r="R7" t="str">
            <v/>
          </cell>
          <cell r="S7">
            <v>139.19999999999999</v>
          </cell>
          <cell r="T7">
            <v>503000</v>
          </cell>
          <cell r="U7">
            <v>1</v>
          </cell>
          <cell r="V7">
            <v>1</v>
          </cell>
          <cell r="W7">
            <v>1</v>
          </cell>
          <cell r="X7">
            <v>1.1499999999999999</v>
          </cell>
          <cell r="Y7">
            <v>1</v>
          </cell>
          <cell r="Z7">
            <v>1</v>
          </cell>
          <cell r="AA7">
            <v>1.1499999999999999</v>
          </cell>
          <cell r="AB7">
            <v>1</v>
          </cell>
          <cell r="AC7" t="str">
            <v/>
          </cell>
          <cell r="AD7">
            <v>578000</v>
          </cell>
          <cell r="AE7" t="str">
            <v>Busan</v>
          </cell>
          <cell r="AF7" t="str">
            <v>1187 jaesong-dong Haewundae-gu</v>
          </cell>
          <cell r="AG7" t="str">
            <v>Auction</v>
          </cell>
          <cell r="AK7" t="str">
            <v/>
          </cell>
          <cell r="AL7">
            <v>36495</v>
          </cell>
          <cell r="AM7">
            <v>34000000</v>
          </cell>
          <cell r="AO7">
            <v>34000000</v>
          </cell>
          <cell r="AP7">
            <v>0</v>
          </cell>
          <cell r="AQ7">
            <v>24.52</v>
          </cell>
          <cell r="AR7" t="str">
            <v/>
          </cell>
          <cell r="AS7">
            <v>60</v>
          </cell>
          <cell r="AT7">
            <v>567000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 t="str">
            <v/>
          </cell>
          <cell r="BD7">
            <v>567000</v>
          </cell>
          <cell r="BK7" t="str">
            <v/>
          </cell>
          <cell r="BP7" t="str">
            <v/>
          </cell>
          <cell r="BR7" t="str">
            <v/>
          </cell>
          <cell r="BT7" t="str">
            <v/>
          </cell>
          <cell r="CC7" t="str">
            <v/>
          </cell>
          <cell r="CD7" t="str">
            <v/>
          </cell>
          <cell r="CE7" t="str">
            <v/>
          </cell>
          <cell r="CF7">
            <v>573000</v>
          </cell>
          <cell r="CG7">
            <v>425.62</v>
          </cell>
          <cell r="CH7">
            <v>714.54</v>
          </cell>
          <cell r="CI7">
            <v>409000000</v>
          </cell>
          <cell r="CJ7" t="str">
            <v/>
          </cell>
          <cell r="CK7">
            <v>409000000</v>
          </cell>
          <cell r="CL7" t="str">
            <v/>
          </cell>
        </row>
        <row r="8">
          <cell r="A8">
            <v>50</v>
          </cell>
          <cell r="B8" t="str">
            <v>A</v>
          </cell>
          <cell r="C8">
            <v>6</v>
          </cell>
          <cell r="D8" t="str">
            <v>Hae Kang Co.,Ltd</v>
          </cell>
          <cell r="E8" t="str">
            <v>Yangsan-si</v>
          </cell>
          <cell r="F8" t="str">
            <v>207-1206, 568 pyeongsn-ri</v>
          </cell>
          <cell r="G8" t="str">
            <v>Auction</v>
          </cell>
          <cell r="H8" t="str">
            <v>Busan</v>
          </cell>
          <cell r="I8" t="str">
            <v>1998-68299</v>
          </cell>
          <cell r="J8">
            <v>52000000</v>
          </cell>
          <cell r="K8">
            <v>0.6559807692307692</v>
          </cell>
          <cell r="L8">
            <v>36399</v>
          </cell>
          <cell r="M8">
            <v>34111000</v>
          </cell>
          <cell r="O8">
            <v>34111000</v>
          </cell>
          <cell r="P8">
            <v>0</v>
          </cell>
          <cell r="Q8">
            <v>35.520000000000003</v>
          </cell>
          <cell r="R8" t="str">
            <v/>
          </cell>
          <cell r="S8">
            <v>84.66</v>
          </cell>
          <cell r="T8">
            <v>403000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1.2</v>
          </cell>
          <cell r="AB8">
            <v>1.1000000000000001</v>
          </cell>
          <cell r="AC8" t="str">
            <v/>
          </cell>
          <cell r="AD8">
            <v>532000</v>
          </cell>
          <cell r="AE8" t="str">
            <v>Yangsan-si</v>
          </cell>
          <cell r="AF8" t="str">
            <v>205-102, 568 pyeongsn-ri</v>
          </cell>
          <cell r="AG8" t="str">
            <v>Auction</v>
          </cell>
          <cell r="AH8" t="str">
            <v>Busan</v>
          </cell>
          <cell r="AI8" t="str">
            <v>1998-64136</v>
          </cell>
          <cell r="AJ8">
            <v>54000000</v>
          </cell>
          <cell r="AK8">
            <v>0.57620370370370366</v>
          </cell>
          <cell r="AL8">
            <v>36384</v>
          </cell>
          <cell r="AM8">
            <v>31115000</v>
          </cell>
          <cell r="AO8">
            <v>31115000</v>
          </cell>
          <cell r="AP8">
            <v>0</v>
          </cell>
          <cell r="AQ8">
            <v>35.520000000000003</v>
          </cell>
          <cell r="AR8" t="str">
            <v/>
          </cell>
          <cell r="AS8">
            <v>84.66</v>
          </cell>
          <cell r="AT8">
            <v>368000</v>
          </cell>
          <cell r="AU8">
            <v>1</v>
          </cell>
          <cell r="AV8">
            <v>1</v>
          </cell>
          <cell r="AW8">
            <v>1</v>
          </cell>
          <cell r="AX8">
            <v>1</v>
          </cell>
          <cell r="AY8">
            <v>1</v>
          </cell>
          <cell r="AZ8">
            <v>1</v>
          </cell>
          <cell r="BA8">
            <v>1.2</v>
          </cell>
          <cell r="BB8">
            <v>1.1000000000000001</v>
          </cell>
          <cell r="BC8" t="str">
            <v/>
          </cell>
          <cell r="BD8">
            <v>486000</v>
          </cell>
          <cell r="BK8" t="str">
            <v/>
          </cell>
          <cell r="BP8" t="str">
            <v/>
          </cell>
          <cell r="BR8" t="str">
            <v/>
          </cell>
          <cell r="BT8" t="str">
            <v/>
          </cell>
          <cell r="CC8" t="str">
            <v/>
          </cell>
          <cell r="CD8" t="str">
            <v/>
          </cell>
          <cell r="CE8" t="str">
            <v/>
          </cell>
          <cell r="CF8">
            <v>509000</v>
          </cell>
          <cell r="CG8">
            <v>35.299999999999997</v>
          </cell>
          <cell r="CH8">
            <v>84.66</v>
          </cell>
          <cell r="CI8">
            <v>43000000</v>
          </cell>
          <cell r="CJ8" t="str">
            <v/>
          </cell>
          <cell r="CK8">
            <v>43000000</v>
          </cell>
          <cell r="CL8" t="str">
            <v/>
          </cell>
        </row>
        <row r="9">
          <cell r="A9">
            <v>60</v>
          </cell>
          <cell r="B9" t="str">
            <v>A</v>
          </cell>
          <cell r="C9">
            <v>7</v>
          </cell>
          <cell r="D9" t="str">
            <v>Hae Kang Co.,Ltd</v>
          </cell>
          <cell r="E9" t="str">
            <v>Busan</v>
          </cell>
          <cell r="F9" t="str">
            <v>98-19 etc., Haekang Villa 4-402, Jangjun-dong</v>
          </cell>
          <cell r="G9" t="str">
            <v>Auction</v>
          </cell>
          <cell r="H9" t="str">
            <v>Busan</v>
          </cell>
          <cell r="I9" t="str">
            <v>1998-51805</v>
          </cell>
          <cell r="J9">
            <v>165000000</v>
          </cell>
          <cell r="K9">
            <v>0.84848484848484851</v>
          </cell>
          <cell r="L9">
            <v>36441</v>
          </cell>
          <cell r="M9">
            <v>140000000</v>
          </cell>
          <cell r="O9">
            <v>140000000</v>
          </cell>
          <cell r="P9">
            <v>0</v>
          </cell>
          <cell r="Q9">
            <v>77.78</v>
          </cell>
          <cell r="R9" t="str">
            <v/>
          </cell>
          <cell r="S9">
            <v>125.99</v>
          </cell>
          <cell r="T9">
            <v>1111000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 t="str">
            <v/>
          </cell>
          <cell r="AD9">
            <v>1111000</v>
          </cell>
          <cell r="AK9" t="str">
            <v/>
          </cell>
          <cell r="AP9" t="str">
            <v/>
          </cell>
          <cell r="AR9" t="str">
            <v/>
          </cell>
          <cell r="AT9" t="str">
            <v/>
          </cell>
          <cell r="BC9" t="str">
            <v/>
          </cell>
          <cell r="BD9" t="str">
            <v/>
          </cell>
          <cell r="BK9" t="str">
            <v/>
          </cell>
          <cell r="BP9" t="str">
            <v/>
          </cell>
          <cell r="BR9" t="str">
            <v/>
          </cell>
          <cell r="BT9" t="str">
            <v/>
          </cell>
          <cell r="CC9" t="str">
            <v/>
          </cell>
          <cell r="CD9" t="str">
            <v/>
          </cell>
          <cell r="CE9" t="str">
            <v/>
          </cell>
          <cell r="CF9">
            <v>1111000</v>
          </cell>
          <cell r="CG9">
            <v>81.650000000000006</v>
          </cell>
          <cell r="CH9">
            <v>132.26</v>
          </cell>
          <cell r="CI9">
            <v>147000000</v>
          </cell>
          <cell r="CJ9" t="str">
            <v/>
          </cell>
          <cell r="CK9">
            <v>147000000</v>
          </cell>
          <cell r="CL9" t="str">
            <v/>
          </cell>
        </row>
        <row r="10">
          <cell r="A10">
            <v>70</v>
          </cell>
          <cell r="B10" t="str">
            <v>A</v>
          </cell>
          <cell r="C10">
            <v>10</v>
          </cell>
          <cell r="D10" t="str">
            <v>Hae Kang Co.,Ltd</v>
          </cell>
          <cell r="E10" t="str">
            <v>Chunchaun-si</v>
          </cell>
          <cell r="F10" t="str">
            <v>1351, Chaunchaun-ri, Sinbuk-up</v>
          </cell>
          <cell r="G10" t="str">
            <v>General</v>
          </cell>
          <cell r="K10" t="str">
            <v/>
          </cell>
          <cell r="M10">
            <v>14400000000</v>
          </cell>
          <cell r="O10">
            <v>14400000000</v>
          </cell>
          <cell r="P10">
            <v>0</v>
          </cell>
          <cell r="R10" t="str">
            <v/>
          </cell>
          <cell r="S10">
            <v>17902</v>
          </cell>
          <cell r="T10">
            <v>804000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 t="str">
            <v/>
          </cell>
          <cell r="AD10">
            <v>804000</v>
          </cell>
          <cell r="AK10" t="str">
            <v/>
          </cell>
          <cell r="AP10" t="str">
            <v/>
          </cell>
          <cell r="AR10" t="str">
            <v/>
          </cell>
          <cell r="AT10" t="str">
            <v/>
          </cell>
          <cell r="BC10" t="str">
            <v/>
          </cell>
          <cell r="BD10" t="str">
            <v/>
          </cell>
          <cell r="BK10" t="str">
            <v/>
          </cell>
          <cell r="BP10" t="str">
            <v/>
          </cell>
          <cell r="BR10" t="str">
            <v/>
          </cell>
          <cell r="BT10" t="str">
            <v/>
          </cell>
          <cell r="CC10" t="str">
            <v/>
          </cell>
          <cell r="CD10" t="str">
            <v/>
          </cell>
          <cell r="CE10" t="str">
            <v/>
          </cell>
          <cell r="CF10">
            <v>804000</v>
          </cell>
          <cell r="CG10">
            <v>8584</v>
          </cell>
          <cell r="CH10">
            <v>17902</v>
          </cell>
          <cell r="CI10">
            <v>14393000000</v>
          </cell>
          <cell r="CJ10" t="str">
            <v/>
          </cell>
          <cell r="CK10">
            <v>14393000000</v>
          </cell>
          <cell r="CL10" t="str">
            <v/>
          </cell>
        </row>
        <row r="11">
          <cell r="A11">
            <v>80</v>
          </cell>
          <cell r="B11" t="str">
            <v>A</v>
          </cell>
          <cell r="C11">
            <v>9</v>
          </cell>
          <cell r="D11" t="str">
            <v>Hae Kang Co.,Ltd</v>
          </cell>
          <cell r="E11" t="str">
            <v>Kuso-dong</v>
          </cell>
          <cell r="F11" t="str">
            <v>203-5 etc</v>
          </cell>
          <cell r="G11" t="str">
            <v>Auction</v>
          </cell>
          <cell r="H11" t="str">
            <v>Pusan</v>
          </cell>
          <cell r="I11" t="str">
            <v>1998-30679</v>
          </cell>
          <cell r="J11">
            <v>12970827000</v>
          </cell>
          <cell r="K11">
            <v>0.34793463824627374</v>
          </cell>
          <cell r="L11">
            <v>36371</v>
          </cell>
          <cell r="M11">
            <v>4513000000</v>
          </cell>
          <cell r="N11">
            <v>890000000</v>
          </cell>
          <cell r="O11">
            <v>3623000000</v>
          </cell>
          <cell r="P11">
            <v>0</v>
          </cell>
          <cell r="Q11">
            <v>2451.8000000000002</v>
          </cell>
          <cell r="R11">
            <v>363000</v>
          </cell>
          <cell r="S11">
            <v>15067.3</v>
          </cell>
          <cell r="T11">
            <v>240000</v>
          </cell>
          <cell r="U11">
            <v>1.3</v>
          </cell>
          <cell r="V11">
            <v>1.3</v>
          </cell>
          <cell r="W11">
            <v>1.2</v>
          </cell>
          <cell r="X11">
            <v>1</v>
          </cell>
          <cell r="Y11">
            <v>1.3</v>
          </cell>
          <cell r="Z11">
            <v>1.25</v>
          </cell>
          <cell r="AA11">
            <v>1</v>
          </cell>
          <cell r="AB11">
            <v>1</v>
          </cell>
          <cell r="AC11">
            <v>736000</v>
          </cell>
          <cell r="AD11">
            <v>390000</v>
          </cell>
          <cell r="AE11" t="str">
            <v>Kuso-dong</v>
          </cell>
          <cell r="AF11" t="str">
            <v>177-25</v>
          </cell>
          <cell r="AG11" t="str">
            <v>Auction</v>
          </cell>
          <cell r="AH11" t="str">
            <v>Pusan</v>
          </cell>
          <cell r="AI11" t="str">
            <v>1999-11842</v>
          </cell>
          <cell r="AJ11">
            <v>1175207430</v>
          </cell>
          <cell r="AK11">
            <v>0.71229978523876414</v>
          </cell>
          <cell r="AL11">
            <v>36518</v>
          </cell>
          <cell r="AM11">
            <v>837100000</v>
          </cell>
          <cell r="AN11">
            <v>251000000</v>
          </cell>
          <cell r="AO11">
            <v>586100000</v>
          </cell>
          <cell r="AP11">
            <v>0</v>
          </cell>
          <cell r="AQ11">
            <v>234.9</v>
          </cell>
          <cell r="AR11">
            <v>1069000</v>
          </cell>
          <cell r="AS11">
            <v>1642.43</v>
          </cell>
          <cell r="AT11">
            <v>357000</v>
          </cell>
          <cell r="AU11">
            <v>1</v>
          </cell>
          <cell r="AV11">
            <v>1</v>
          </cell>
          <cell r="AW11">
            <v>1.1000000000000001</v>
          </cell>
          <cell r="AX11">
            <v>1</v>
          </cell>
          <cell r="AY11">
            <v>1.1000000000000001</v>
          </cell>
          <cell r="AZ11">
            <v>1.1000000000000001</v>
          </cell>
          <cell r="BA11">
            <v>1</v>
          </cell>
          <cell r="BB11">
            <v>1</v>
          </cell>
          <cell r="BC11">
            <v>1176000</v>
          </cell>
          <cell r="BD11">
            <v>432000</v>
          </cell>
          <cell r="BK11" t="str">
            <v/>
          </cell>
          <cell r="BP11" t="str">
            <v/>
          </cell>
          <cell r="BR11" t="str">
            <v/>
          </cell>
          <cell r="BT11" t="str">
            <v/>
          </cell>
          <cell r="CC11" t="str">
            <v/>
          </cell>
          <cell r="CD11" t="str">
            <v/>
          </cell>
          <cell r="CE11">
            <v>956000</v>
          </cell>
          <cell r="CF11">
            <v>411000</v>
          </cell>
          <cell r="CG11">
            <v>1361.6</v>
          </cell>
          <cell r="CH11">
            <v>17147.259999999998</v>
          </cell>
          <cell r="CI11">
            <v>8350000000</v>
          </cell>
          <cell r="CJ11">
            <v>1302000000</v>
          </cell>
          <cell r="CK11">
            <v>7048000000</v>
          </cell>
          <cell r="CL11" t="str">
            <v/>
          </cell>
        </row>
        <row r="12">
          <cell r="A12">
            <v>90</v>
          </cell>
          <cell r="B12" t="str">
            <v>A</v>
          </cell>
          <cell r="C12">
            <v>8</v>
          </cell>
          <cell r="D12" t="str">
            <v>Hae Kang Co.,Ltd</v>
          </cell>
          <cell r="E12" t="str">
            <v>Yangsan-si</v>
          </cell>
          <cell r="F12" t="str">
            <v>863-2 dongmyeon</v>
          </cell>
          <cell r="G12" t="str">
            <v>Auction</v>
          </cell>
          <cell r="K12" t="str">
            <v/>
          </cell>
          <cell r="L12">
            <v>36434</v>
          </cell>
          <cell r="M12">
            <v>7100000</v>
          </cell>
          <cell r="N12">
            <v>7100000</v>
          </cell>
          <cell r="P12">
            <v>0</v>
          </cell>
          <cell r="Q12">
            <v>451</v>
          </cell>
          <cell r="R12">
            <v>16000</v>
          </cell>
          <cell r="T12" t="str">
            <v/>
          </cell>
          <cell r="U12">
            <v>1.1499999999999999</v>
          </cell>
          <cell r="V12">
            <v>1.1000000000000001</v>
          </cell>
          <cell r="W12">
            <v>1</v>
          </cell>
          <cell r="X12">
            <v>1</v>
          </cell>
          <cell r="AB12">
            <v>1</v>
          </cell>
          <cell r="AC12">
            <v>20000</v>
          </cell>
          <cell r="AD12" t="str">
            <v/>
          </cell>
          <cell r="AE12" t="str">
            <v>Yangsan-si</v>
          </cell>
          <cell r="AF12" t="str">
            <v>531-1dongmyeon</v>
          </cell>
          <cell r="AG12" t="str">
            <v>Auction</v>
          </cell>
          <cell r="AK12" t="str">
            <v/>
          </cell>
          <cell r="AL12">
            <v>36495</v>
          </cell>
          <cell r="AM12">
            <v>35460000</v>
          </cell>
          <cell r="AN12">
            <v>35460000</v>
          </cell>
          <cell r="AP12">
            <v>0</v>
          </cell>
          <cell r="AQ12">
            <v>412</v>
          </cell>
          <cell r="AR12">
            <v>86000</v>
          </cell>
          <cell r="AT12" t="str">
            <v/>
          </cell>
          <cell r="AU12">
            <v>0.6</v>
          </cell>
          <cell r="AV12">
            <v>0.6</v>
          </cell>
          <cell r="AW12">
            <v>0.6</v>
          </cell>
          <cell r="AX12">
            <v>1</v>
          </cell>
          <cell r="BB12">
            <v>1</v>
          </cell>
          <cell r="BC12">
            <v>19000</v>
          </cell>
          <cell r="BD12" t="str">
            <v/>
          </cell>
          <cell r="BK12" t="str">
            <v/>
          </cell>
          <cell r="BP12" t="str">
            <v/>
          </cell>
          <cell r="BR12" t="str">
            <v/>
          </cell>
          <cell r="BT12" t="str">
            <v/>
          </cell>
          <cell r="CC12" t="str">
            <v/>
          </cell>
          <cell r="CD12" t="str">
            <v/>
          </cell>
          <cell r="CE12">
            <v>20000</v>
          </cell>
          <cell r="CF12" t="str">
            <v/>
          </cell>
          <cell r="CG12">
            <v>5618</v>
          </cell>
          <cell r="CH12" t="str">
            <v/>
          </cell>
          <cell r="CI12">
            <v>112000000</v>
          </cell>
          <cell r="CJ12">
            <v>112000000</v>
          </cell>
          <cell r="CK12" t="str">
            <v/>
          </cell>
          <cell r="CL12" t="str">
            <v/>
          </cell>
        </row>
        <row r="13">
          <cell r="A13">
            <v>100</v>
          </cell>
        </row>
        <row r="14">
          <cell r="A14">
            <v>110</v>
          </cell>
          <cell r="B14" t="str">
            <v>A</v>
          </cell>
          <cell r="C14">
            <v>13</v>
          </cell>
          <cell r="D14" t="str">
            <v>Shidae Livestock Industry Co., Ltd.</v>
          </cell>
          <cell r="E14" t="str">
            <v>Ingei-dong</v>
          </cell>
          <cell r="F14" t="str">
            <v xml:space="preserve">1125-2 Pyuksan Grand Core 410 </v>
          </cell>
          <cell r="G14" t="str">
            <v>Auction</v>
          </cell>
          <cell r="H14" t="str">
            <v>Suwon</v>
          </cell>
          <cell r="I14" t="str">
            <v>1999-81036</v>
          </cell>
          <cell r="J14">
            <v>155000000</v>
          </cell>
          <cell r="K14">
            <v>0.42</v>
          </cell>
          <cell r="L14">
            <v>36678</v>
          </cell>
          <cell r="M14">
            <v>64600000</v>
          </cell>
          <cell r="O14">
            <v>64600000</v>
          </cell>
          <cell r="P14">
            <v>0</v>
          </cell>
          <cell r="S14">
            <v>92.16</v>
          </cell>
          <cell r="T14">
            <v>701000</v>
          </cell>
          <cell r="Y14">
            <v>1</v>
          </cell>
          <cell r="Z14">
            <v>1.1499999999999999</v>
          </cell>
          <cell r="AA14">
            <v>1.3</v>
          </cell>
          <cell r="AB14">
            <v>1</v>
          </cell>
          <cell r="AC14" t="str">
            <v/>
          </cell>
          <cell r="AD14">
            <v>1048000</v>
          </cell>
          <cell r="AE14" t="str">
            <v>Ingei-dong</v>
          </cell>
          <cell r="AF14" t="str">
            <v xml:space="preserve">1125-2 Pyuksan Grand Core 312 </v>
          </cell>
          <cell r="AG14" t="str">
            <v>Auction</v>
          </cell>
          <cell r="AH14" t="str">
            <v>Suwon</v>
          </cell>
          <cell r="AI14" t="str">
            <v>1999-13163</v>
          </cell>
          <cell r="AJ14">
            <v>200000000</v>
          </cell>
          <cell r="AK14">
            <v>0.52</v>
          </cell>
          <cell r="AL14">
            <v>36409</v>
          </cell>
          <cell r="AM14">
            <v>103220000</v>
          </cell>
          <cell r="AO14">
            <v>103220000</v>
          </cell>
          <cell r="AP14">
            <v>0</v>
          </cell>
          <cell r="AR14" t="str">
            <v/>
          </cell>
          <cell r="AS14">
            <v>98.64</v>
          </cell>
          <cell r="AT14">
            <v>1046000</v>
          </cell>
          <cell r="AY14">
            <v>1</v>
          </cell>
          <cell r="AZ14">
            <v>1</v>
          </cell>
          <cell r="BA14">
            <v>1.1000000000000001</v>
          </cell>
          <cell r="BB14">
            <v>1.03</v>
          </cell>
          <cell r="BC14" t="str">
            <v/>
          </cell>
          <cell r="BD14">
            <v>1185000</v>
          </cell>
          <cell r="BE14" t="str">
            <v>Ingei-dong</v>
          </cell>
          <cell r="BF14" t="str">
            <v>1125 combi Plaza 103</v>
          </cell>
          <cell r="BG14" t="str">
            <v>Auction</v>
          </cell>
          <cell r="BH14" t="str">
            <v>Suwon</v>
          </cell>
          <cell r="BI14" t="str">
            <v>1998-110135</v>
          </cell>
          <cell r="BJ14">
            <v>2356586000</v>
          </cell>
          <cell r="BK14">
            <v>0.36069127118636873</v>
          </cell>
          <cell r="BL14">
            <v>36369</v>
          </cell>
          <cell r="BM14">
            <v>850000000</v>
          </cell>
          <cell r="BO14">
            <v>850000000</v>
          </cell>
          <cell r="BP14">
            <v>0</v>
          </cell>
          <cell r="BR14" t="str">
            <v/>
          </cell>
          <cell r="BS14">
            <v>275.52999999999997</v>
          </cell>
          <cell r="BT14">
            <v>3085000</v>
          </cell>
          <cell r="BY14">
            <v>1</v>
          </cell>
          <cell r="BZ14">
            <v>1.1000000000000001</v>
          </cell>
          <cell r="CA14">
            <v>0.4</v>
          </cell>
          <cell r="CB14">
            <v>1.03</v>
          </cell>
          <cell r="CC14" t="str">
            <v/>
          </cell>
          <cell r="CD14">
            <v>1398000</v>
          </cell>
          <cell r="CF14">
            <v>1210000</v>
          </cell>
          <cell r="CH14">
            <v>2779.37</v>
          </cell>
          <cell r="CI14">
            <v>3390831400</v>
          </cell>
          <cell r="CK14">
            <v>3390831400</v>
          </cell>
          <cell r="CL14" t="str">
            <v/>
          </cell>
        </row>
        <row r="15">
          <cell r="A15">
            <v>120</v>
          </cell>
          <cell r="B15" t="str">
            <v>A</v>
          </cell>
          <cell r="C15">
            <v>21</v>
          </cell>
          <cell r="D15" t="str">
            <v>Namyang trade &amp; commerce Co., Ltd.</v>
          </cell>
          <cell r="E15" t="str">
            <v>Nanchon-dong</v>
          </cell>
          <cell r="F15" t="str">
            <v>351-16</v>
          </cell>
          <cell r="G15" t="str">
            <v>Auction</v>
          </cell>
          <cell r="H15" t="str">
            <v>Inchon</v>
          </cell>
          <cell r="I15" t="str">
            <v>1999-88733</v>
          </cell>
          <cell r="J15">
            <v>226410580</v>
          </cell>
          <cell r="K15">
            <v>0.40678311057725308</v>
          </cell>
          <cell r="L15">
            <v>36586</v>
          </cell>
          <cell r="M15">
            <v>92100000</v>
          </cell>
          <cell r="N15">
            <v>77626000</v>
          </cell>
          <cell r="O15">
            <v>14474000</v>
          </cell>
          <cell r="P15">
            <v>0</v>
          </cell>
          <cell r="Q15">
            <v>322.10000000000002</v>
          </cell>
          <cell r="R15">
            <v>241000</v>
          </cell>
          <cell r="S15">
            <v>121.49</v>
          </cell>
          <cell r="T15">
            <v>119000</v>
          </cell>
          <cell r="U15">
            <v>1</v>
          </cell>
          <cell r="V15">
            <v>1</v>
          </cell>
          <cell r="W15">
            <v>1.1000000000000001</v>
          </cell>
          <cell r="X15">
            <v>1.3</v>
          </cell>
          <cell r="Y15">
            <v>1.2</v>
          </cell>
          <cell r="Z15">
            <v>1</v>
          </cell>
          <cell r="AA15">
            <v>1</v>
          </cell>
          <cell r="AB15">
            <v>1</v>
          </cell>
          <cell r="AC15">
            <v>345000</v>
          </cell>
          <cell r="AD15">
            <v>143000</v>
          </cell>
          <cell r="AE15" t="str">
            <v>Namchon-dong</v>
          </cell>
          <cell r="AF15">
            <v>352</v>
          </cell>
          <cell r="AG15" t="str">
            <v>Auction</v>
          </cell>
          <cell r="AH15" t="str">
            <v>Inchon</v>
          </cell>
          <cell r="AI15" t="str">
            <v>1999-03695</v>
          </cell>
          <cell r="AJ15">
            <v>301218440</v>
          </cell>
          <cell r="AK15">
            <v>0.54909652941566256</v>
          </cell>
          <cell r="AL15">
            <v>36373</v>
          </cell>
          <cell r="AM15">
            <v>165398000</v>
          </cell>
          <cell r="AN15">
            <v>80199000</v>
          </cell>
          <cell r="AO15">
            <v>85199000</v>
          </cell>
          <cell r="AP15">
            <v>0</v>
          </cell>
          <cell r="AQ15">
            <v>234.5</v>
          </cell>
          <cell r="AR15">
            <v>342000</v>
          </cell>
          <cell r="AS15">
            <v>572.94000000000005</v>
          </cell>
          <cell r="AT15">
            <v>149000</v>
          </cell>
          <cell r="AU15">
            <v>1</v>
          </cell>
          <cell r="AV15">
            <v>0.85</v>
          </cell>
          <cell r="AW15">
            <v>1</v>
          </cell>
          <cell r="AX15">
            <v>1.1000000000000001</v>
          </cell>
          <cell r="AY15">
            <v>0.9</v>
          </cell>
          <cell r="AZ15">
            <v>1</v>
          </cell>
          <cell r="BA15">
            <v>1</v>
          </cell>
          <cell r="BB15">
            <v>1</v>
          </cell>
          <cell r="BC15">
            <v>320000</v>
          </cell>
          <cell r="BD15">
            <v>134000</v>
          </cell>
          <cell r="BK15" t="str">
            <v/>
          </cell>
          <cell r="BP15" t="str">
            <v/>
          </cell>
          <cell r="BR15" t="str">
            <v/>
          </cell>
          <cell r="BT15" t="str">
            <v/>
          </cell>
          <cell r="CC15" t="str">
            <v/>
          </cell>
          <cell r="CD15" t="str">
            <v/>
          </cell>
          <cell r="CE15">
            <v>333000</v>
          </cell>
          <cell r="CF15">
            <v>139000</v>
          </cell>
          <cell r="CG15">
            <v>259.7</v>
          </cell>
          <cell r="CH15">
            <v>296.10000000000002</v>
          </cell>
          <cell r="CI15">
            <v>127000000</v>
          </cell>
          <cell r="CJ15">
            <v>86000000</v>
          </cell>
          <cell r="CK15">
            <v>41000000</v>
          </cell>
          <cell r="CL15" t="str">
            <v/>
          </cell>
        </row>
        <row r="16">
          <cell r="A16">
            <v>130</v>
          </cell>
          <cell r="B16" t="str">
            <v>A</v>
          </cell>
          <cell r="C16">
            <v>20</v>
          </cell>
          <cell r="D16" t="str">
            <v>Namyang trade &amp; commerce Co., Ltd.</v>
          </cell>
          <cell r="E16" t="str">
            <v>Kangnam-gu</v>
          </cell>
          <cell r="F16" t="str">
            <v>402-704, 185 Kyepo-dong</v>
          </cell>
          <cell r="G16" t="str">
            <v>Auction</v>
          </cell>
          <cell r="H16" t="str">
            <v>Seoul</v>
          </cell>
          <cell r="I16" t="str">
            <v>1998-63446</v>
          </cell>
          <cell r="J16">
            <v>210000000</v>
          </cell>
          <cell r="K16">
            <v>0.71523809523809523</v>
          </cell>
          <cell r="L16">
            <v>36347</v>
          </cell>
          <cell r="M16">
            <v>150200000</v>
          </cell>
          <cell r="O16">
            <v>150200000</v>
          </cell>
          <cell r="P16">
            <v>0</v>
          </cell>
          <cell r="Q16">
            <v>60.39</v>
          </cell>
          <cell r="R16" t="str">
            <v/>
          </cell>
          <cell r="S16">
            <v>73.260000000000005</v>
          </cell>
          <cell r="T16">
            <v>2050000</v>
          </cell>
          <cell r="U16">
            <v>1</v>
          </cell>
          <cell r="V16">
            <v>1</v>
          </cell>
          <cell r="W16">
            <v>1</v>
          </cell>
          <cell r="X16">
            <v>1.2</v>
          </cell>
          <cell r="Y16">
            <v>1</v>
          </cell>
          <cell r="Z16">
            <v>1</v>
          </cell>
          <cell r="AA16">
            <v>1.1000000000000001</v>
          </cell>
          <cell r="AB16">
            <v>1.2</v>
          </cell>
          <cell r="AC16" t="str">
            <v/>
          </cell>
          <cell r="AD16">
            <v>2706000</v>
          </cell>
          <cell r="AE16" t="str">
            <v>Kangnam-gu</v>
          </cell>
          <cell r="AF16" t="str">
            <v>103-609, 185 Kyepo-dong</v>
          </cell>
          <cell r="AG16" t="str">
            <v>Auction</v>
          </cell>
          <cell r="AH16" t="str">
            <v>Seoul</v>
          </cell>
          <cell r="AI16" t="str">
            <v>1999-12551</v>
          </cell>
          <cell r="AJ16">
            <v>225000000</v>
          </cell>
          <cell r="AK16">
            <v>1.0021333333333333</v>
          </cell>
          <cell r="AL16">
            <v>36361</v>
          </cell>
          <cell r="AM16">
            <v>225480000</v>
          </cell>
          <cell r="AO16">
            <v>225480000</v>
          </cell>
          <cell r="AP16">
            <v>0</v>
          </cell>
          <cell r="AQ16">
            <v>68.91</v>
          </cell>
          <cell r="AR16" t="str">
            <v/>
          </cell>
          <cell r="AS16">
            <v>83.21</v>
          </cell>
          <cell r="AT16">
            <v>2710000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AZ16">
            <v>1</v>
          </cell>
          <cell r="BA16">
            <v>1.1000000000000001</v>
          </cell>
          <cell r="BB16">
            <v>1.2</v>
          </cell>
          <cell r="BC16" t="str">
            <v/>
          </cell>
          <cell r="BD16">
            <v>3577000</v>
          </cell>
          <cell r="BK16" t="str">
            <v/>
          </cell>
          <cell r="BP16" t="str">
            <v/>
          </cell>
          <cell r="BR16" t="str">
            <v/>
          </cell>
          <cell r="BT16" t="str">
            <v/>
          </cell>
          <cell r="CC16" t="str">
            <v/>
          </cell>
          <cell r="CD16" t="str">
            <v/>
          </cell>
          <cell r="CE16" t="str">
            <v/>
          </cell>
          <cell r="CF16">
            <v>3142000</v>
          </cell>
          <cell r="CG16">
            <v>44</v>
          </cell>
          <cell r="CH16">
            <v>53.46</v>
          </cell>
          <cell r="CI16">
            <v>168000000</v>
          </cell>
          <cell r="CJ16" t="str">
            <v/>
          </cell>
          <cell r="CK16">
            <v>168000000</v>
          </cell>
          <cell r="CL16" t="str">
            <v/>
          </cell>
        </row>
        <row r="17">
          <cell r="A17">
            <v>140</v>
          </cell>
          <cell r="B17" t="str">
            <v>A</v>
          </cell>
          <cell r="C17">
            <v>22</v>
          </cell>
          <cell r="D17" t="str">
            <v>Namyang trade &amp; commerce Co., Ltd.</v>
          </cell>
          <cell r="E17" t="str">
            <v>Sungdong-ku</v>
          </cell>
          <cell r="F17" t="str">
            <v>1504-3, Tearim Apt. 100, Eungbong-dong</v>
          </cell>
          <cell r="G17" t="str">
            <v>Auction</v>
          </cell>
          <cell r="H17" t="str">
            <v>Seoul</v>
          </cell>
          <cell r="I17" t="str">
            <v>1999-35335</v>
          </cell>
          <cell r="J17">
            <v>230000000</v>
          </cell>
          <cell r="K17">
            <v>0.82608695652173914</v>
          </cell>
          <cell r="L17">
            <v>36617</v>
          </cell>
          <cell r="M17">
            <v>190000000</v>
          </cell>
          <cell r="O17">
            <v>190000000</v>
          </cell>
          <cell r="P17">
            <v>0</v>
          </cell>
          <cell r="Q17">
            <v>57.845999999999997</v>
          </cell>
          <cell r="R17" t="str">
            <v/>
          </cell>
          <cell r="S17">
            <v>113.71</v>
          </cell>
          <cell r="T17">
            <v>1671000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1.1000000000000001</v>
          </cell>
          <cell r="AB17">
            <v>1.1499999999999999</v>
          </cell>
          <cell r="AC17" t="str">
            <v/>
          </cell>
          <cell r="AD17">
            <v>2114000</v>
          </cell>
          <cell r="AE17" t="str">
            <v>Sungdong-ku</v>
          </cell>
          <cell r="AF17" t="str">
            <v>1406-8, Tearim Apt. 100, Eungbong-dong</v>
          </cell>
          <cell r="AG17" t="str">
            <v>Auction</v>
          </cell>
          <cell r="AH17" t="str">
            <v>Seoul</v>
          </cell>
          <cell r="AI17" t="str">
            <v>1999-07767</v>
          </cell>
          <cell r="AJ17">
            <v>140000000</v>
          </cell>
          <cell r="AK17">
            <v>0.89521428571428574</v>
          </cell>
          <cell r="AL17">
            <v>36435</v>
          </cell>
          <cell r="AM17">
            <v>125330000</v>
          </cell>
          <cell r="AO17">
            <v>125330000</v>
          </cell>
          <cell r="AP17">
            <v>0</v>
          </cell>
          <cell r="AQ17">
            <v>43.865000000000002</v>
          </cell>
          <cell r="AR17" t="str">
            <v/>
          </cell>
          <cell r="AS17">
            <v>75.510000000000005</v>
          </cell>
          <cell r="AT17">
            <v>1660000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AZ17">
            <v>1</v>
          </cell>
          <cell r="BA17">
            <v>1.1000000000000001</v>
          </cell>
          <cell r="BB17">
            <v>1.1499999999999999</v>
          </cell>
          <cell r="BC17" t="str">
            <v/>
          </cell>
          <cell r="BD17">
            <v>2100000</v>
          </cell>
          <cell r="BK17" t="str">
            <v/>
          </cell>
          <cell r="BP17" t="str">
            <v/>
          </cell>
          <cell r="BR17" t="str">
            <v/>
          </cell>
          <cell r="BT17" t="str">
            <v/>
          </cell>
          <cell r="CC17" t="str">
            <v/>
          </cell>
          <cell r="CD17" t="str">
            <v/>
          </cell>
          <cell r="CE17" t="str">
            <v/>
          </cell>
          <cell r="CF17">
            <v>2107000</v>
          </cell>
          <cell r="CG17">
            <v>57.85</v>
          </cell>
          <cell r="CH17">
            <v>113.71</v>
          </cell>
          <cell r="CI17">
            <v>240000000</v>
          </cell>
          <cell r="CJ17" t="str">
            <v/>
          </cell>
          <cell r="CK17">
            <v>240000000</v>
          </cell>
          <cell r="CL17" t="str">
            <v/>
          </cell>
        </row>
        <row r="18">
          <cell r="A18">
            <v>150</v>
          </cell>
          <cell r="B18" t="str">
            <v>A</v>
          </cell>
          <cell r="C18">
            <v>15</v>
          </cell>
          <cell r="D18" t="str">
            <v>Namyang trade &amp; commerce Co., Ltd.</v>
          </cell>
          <cell r="E18" t="str">
            <v>Haje-ri</v>
          </cell>
          <cell r="F18" t="str">
            <v>San 28-2</v>
          </cell>
          <cell r="G18" t="str">
            <v>Auction</v>
          </cell>
          <cell r="H18" t="str">
            <v>Suwon</v>
          </cell>
          <cell r="I18" t="str">
            <v>1998-128595</v>
          </cell>
          <cell r="J18">
            <v>98180000</v>
          </cell>
          <cell r="K18">
            <v>0.84640456304746381</v>
          </cell>
          <cell r="L18">
            <v>36421</v>
          </cell>
          <cell r="M18">
            <v>83100000</v>
          </cell>
          <cell r="N18">
            <v>83100000</v>
          </cell>
          <cell r="P18">
            <v>0</v>
          </cell>
          <cell r="Q18">
            <v>9818</v>
          </cell>
          <cell r="R18">
            <v>8000</v>
          </cell>
          <cell r="T18" t="str">
            <v/>
          </cell>
          <cell r="U18">
            <v>0.7</v>
          </cell>
          <cell r="V18">
            <v>0.75</v>
          </cell>
          <cell r="W18">
            <v>1</v>
          </cell>
          <cell r="X18">
            <v>1</v>
          </cell>
          <cell r="AB18">
            <v>1</v>
          </cell>
          <cell r="AC18">
            <v>4000</v>
          </cell>
          <cell r="AD18" t="str">
            <v/>
          </cell>
          <cell r="AE18" t="str">
            <v>Musong-ri</v>
          </cell>
          <cell r="AF18" t="str">
            <v>San 142</v>
          </cell>
          <cell r="AG18" t="str">
            <v>General</v>
          </cell>
          <cell r="AK18" t="str">
            <v/>
          </cell>
          <cell r="AL18">
            <v>36679</v>
          </cell>
          <cell r="AM18">
            <v>120000000</v>
          </cell>
          <cell r="AN18">
            <v>120000000</v>
          </cell>
          <cell r="AP18">
            <v>0</v>
          </cell>
          <cell r="AQ18">
            <v>13785</v>
          </cell>
          <cell r="AR18">
            <v>9000</v>
          </cell>
          <cell r="AT18" t="str">
            <v/>
          </cell>
          <cell r="AU18">
            <v>0.8</v>
          </cell>
          <cell r="AV18">
            <v>0.85</v>
          </cell>
          <cell r="AW18">
            <v>1.1000000000000001</v>
          </cell>
          <cell r="AX18">
            <v>0.8</v>
          </cell>
          <cell r="BB18">
            <v>1</v>
          </cell>
          <cell r="BC18">
            <v>5000</v>
          </cell>
          <cell r="BD18" t="str">
            <v/>
          </cell>
          <cell r="BK18" t="str">
            <v/>
          </cell>
          <cell r="BP18" t="str">
            <v/>
          </cell>
          <cell r="BR18" t="str">
            <v/>
          </cell>
          <cell r="BT18" t="str">
            <v/>
          </cell>
          <cell r="CC18" t="str">
            <v/>
          </cell>
          <cell r="CD18" t="str">
            <v/>
          </cell>
          <cell r="CE18">
            <v>5000</v>
          </cell>
          <cell r="CF18" t="str">
            <v/>
          </cell>
          <cell r="CG18">
            <v>27273</v>
          </cell>
          <cell r="CH18" t="str">
            <v/>
          </cell>
          <cell r="CI18" t="e">
            <v>#VALUE!</v>
          </cell>
          <cell r="CJ18">
            <v>136000000</v>
          </cell>
          <cell r="CK18" t="e">
            <v>#VALUE!</v>
          </cell>
          <cell r="CL18" t="str">
            <v/>
          </cell>
        </row>
        <row r="19">
          <cell r="A19">
            <v>160</v>
          </cell>
          <cell r="B19" t="str">
            <v>A</v>
          </cell>
          <cell r="C19">
            <v>16</v>
          </cell>
          <cell r="D19" t="str">
            <v>Namyang trade &amp; commerce Co., Ltd.</v>
          </cell>
          <cell r="E19" t="str">
            <v>Haje-ri</v>
          </cell>
          <cell r="F19" t="str">
            <v>San 28-2</v>
          </cell>
          <cell r="G19" t="str">
            <v>Auction</v>
          </cell>
          <cell r="H19" t="str">
            <v>Suwon</v>
          </cell>
          <cell r="I19" t="str">
            <v>1998-128595</v>
          </cell>
          <cell r="J19">
            <v>98180000</v>
          </cell>
          <cell r="K19">
            <v>0.84640456304746381</v>
          </cell>
          <cell r="L19">
            <v>36421</v>
          </cell>
          <cell r="M19">
            <v>83100000</v>
          </cell>
          <cell r="N19">
            <v>83100000</v>
          </cell>
          <cell r="P19">
            <v>0</v>
          </cell>
          <cell r="Q19">
            <v>9818</v>
          </cell>
          <cell r="R19">
            <v>8000</v>
          </cell>
          <cell r="T19" t="str">
            <v/>
          </cell>
          <cell r="U19">
            <v>0.7</v>
          </cell>
          <cell r="V19">
            <v>0.75</v>
          </cell>
          <cell r="W19">
            <v>1</v>
          </cell>
          <cell r="X19">
            <v>1</v>
          </cell>
          <cell r="AB19">
            <v>1</v>
          </cell>
          <cell r="AC19">
            <v>4000</v>
          </cell>
          <cell r="AD19" t="str">
            <v/>
          </cell>
          <cell r="AE19" t="str">
            <v>Musong-ri</v>
          </cell>
          <cell r="AF19" t="str">
            <v>San 142</v>
          </cell>
          <cell r="AG19" t="str">
            <v>General</v>
          </cell>
          <cell r="AK19" t="str">
            <v/>
          </cell>
          <cell r="AL19">
            <v>36679</v>
          </cell>
          <cell r="AM19">
            <v>120000000</v>
          </cell>
          <cell r="AN19">
            <v>120000000</v>
          </cell>
          <cell r="AP19">
            <v>0</v>
          </cell>
          <cell r="AQ19">
            <v>13785</v>
          </cell>
          <cell r="AR19">
            <v>9000</v>
          </cell>
          <cell r="AT19" t="str">
            <v/>
          </cell>
          <cell r="AU19">
            <v>0.8</v>
          </cell>
          <cell r="AV19">
            <v>0.85</v>
          </cell>
          <cell r="AW19">
            <v>1.1000000000000001</v>
          </cell>
          <cell r="AX19">
            <v>0.8</v>
          </cell>
          <cell r="BB19">
            <v>1</v>
          </cell>
          <cell r="BC19">
            <v>5000</v>
          </cell>
          <cell r="BD19" t="str">
            <v/>
          </cell>
          <cell r="BK19" t="str">
            <v/>
          </cell>
          <cell r="BP19" t="str">
            <v/>
          </cell>
          <cell r="BR19" t="str">
            <v/>
          </cell>
          <cell r="BT19" t="str">
            <v/>
          </cell>
          <cell r="CC19" t="str">
            <v/>
          </cell>
          <cell r="CD19" t="str">
            <v/>
          </cell>
          <cell r="CE19">
            <v>5000</v>
          </cell>
          <cell r="CF19" t="str">
            <v/>
          </cell>
          <cell r="CG19">
            <v>6645</v>
          </cell>
          <cell r="CH19" t="str">
            <v/>
          </cell>
          <cell r="CI19" t="e">
            <v>#VALUE!</v>
          </cell>
          <cell r="CJ19">
            <v>33000000</v>
          </cell>
          <cell r="CK19" t="e">
            <v>#VALUE!</v>
          </cell>
          <cell r="CL19" t="str">
            <v/>
          </cell>
        </row>
        <row r="20">
          <cell r="A20">
            <v>170</v>
          </cell>
          <cell r="B20" t="str">
            <v>A</v>
          </cell>
          <cell r="C20">
            <v>24</v>
          </cell>
          <cell r="D20" t="str">
            <v>Daeil Synthetic Fiber Co.Ltd</v>
          </cell>
          <cell r="E20" t="str">
            <v>Nae-ri</v>
          </cell>
          <cell r="F20" t="str">
            <v>402-1</v>
          </cell>
          <cell r="G20" t="str">
            <v>Auction</v>
          </cell>
          <cell r="H20" t="str">
            <v>Taegu</v>
          </cell>
          <cell r="I20" t="str">
            <v>1999-14194</v>
          </cell>
          <cell r="J20">
            <v>554949180</v>
          </cell>
          <cell r="K20">
            <v>0.67699892808202722</v>
          </cell>
          <cell r="L20">
            <v>36600</v>
          </cell>
          <cell r="M20">
            <v>375700000</v>
          </cell>
          <cell r="N20">
            <v>120000000</v>
          </cell>
          <cell r="O20">
            <v>100000000</v>
          </cell>
          <cell r="P20">
            <v>155700000</v>
          </cell>
          <cell r="Q20">
            <v>1725</v>
          </cell>
          <cell r="R20">
            <v>70000</v>
          </cell>
          <cell r="S20">
            <v>1204.53</v>
          </cell>
          <cell r="T20">
            <v>83000</v>
          </cell>
          <cell r="U20">
            <v>1</v>
          </cell>
          <cell r="V20">
            <v>1</v>
          </cell>
          <cell r="W20">
            <v>0.9</v>
          </cell>
          <cell r="X20">
            <v>1</v>
          </cell>
          <cell r="Y20">
            <v>1.1000000000000001</v>
          </cell>
          <cell r="Z20">
            <v>1</v>
          </cell>
          <cell r="AA20">
            <v>0.9</v>
          </cell>
          <cell r="AB20">
            <v>1</v>
          </cell>
          <cell r="AC20">
            <v>63000</v>
          </cell>
          <cell r="AD20">
            <v>82000</v>
          </cell>
          <cell r="AE20" t="str">
            <v>Sinsang-ri</v>
          </cell>
          <cell r="AF20" t="str">
            <v>1194-1</v>
          </cell>
          <cell r="AG20" t="str">
            <v>Auction</v>
          </cell>
          <cell r="AH20" t="str">
            <v>Taegu</v>
          </cell>
          <cell r="AI20" t="str">
            <v>1998-98311</v>
          </cell>
          <cell r="AJ20">
            <v>453353040</v>
          </cell>
          <cell r="AK20">
            <v>0.96282579245525735</v>
          </cell>
          <cell r="AL20">
            <v>36397</v>
          </cell>
          <cell r="AM20">
            <v>436500000</v>
          </cell>
          <cell r="AN20">
            <v>187000000</v>
          </cell>
          <cell r="AO20">
            <v>190000000</v>
          </cell>
          <cell r="AP20">
            <v>59500000</v>
          </cell>
          <cell r="AQ20">
            <v>1623.8</v>
          </cell>
          <cell r="AR20">
            <v>115000</v>
          </cell>
          <cell r="AS20">
            <v>971.39</v>
          </cell>
          <cell r="AT20">
            <v>196000</v>
          </cell>
          <cell r="AU20">
            <v>0.7</v>
          </cell>
          <cell r="AV20">
            <v>0.85</v>
          </cell>
          <cell r="AW20">
            <v>0.9</v>
          </cell>
          <cell r="AX20">
            <v>1</v>
          </cell>
          <cell r="AY20">
            <v>0.6</v>
          </cell>
          <cell r="AZ20">
            <v>1</v>
          </cell>
          <cell r="BA20">
            <v>0.7</v>
          </cell>
          <cell r="BB20">
            <v>1</v>
          </cell>
          <cell r="BC20">
            <v>62000</v>
          </cell>
          <cell r="BD20">
            <v>82000</v>
          </cell>
          <cell r="BK20" t="str">
            <v/>
          </cell>
          <cell r="BP20" t="str">
            <v/>
          </cell>
          <cell r="BR20" t="str">
            <v/>
          </cell>
          <cell r="BT20" t="str">
            <v/>
          </cell>
          <cell r="CC20" t="str">
            <v/>
          </cell>
          <cell r="CD20" t="str">
            <v/>
          </cell>
          <cell r="CE20">
            <v>63000</v>
          </cell>
          <cell r="CF20">
            <v>82000</v>
          </cell>
          <cell r="CG20">
            <v>10974</v>
          </cell>
          <cell r="CH20">
            <v>1559.35</v>
          </cell>
          <cell r="CI20">
            <v>854685000</v>
          </cell>
          <cell r="CJ20">
            <v>691000000</v>
          </cell>
          <cell r="CK20">
            <v>128000000</v>
          </cell>
          <cell r="CL20">
            <v>35685000</v>
          </cell>
        </row>
        <row r="21">
          <cell r="A21">
            <v>180</v>
          </cell>
          <cell r="B21" t="str">
            <v>A</v>
          </cell>
          <cell r="C21">
            <v>25</v>
          </cell>
          <cell r="D21" t="str">
            <v>Daeil</v>
          </cell>
          <cell r="E21" t="str">
            <v>Kalsan-dong</v>
          </cell>
          <cell r="F21">
            <v>368</v>
          </cell>
          <cell r="G21" t="str">
            <v>Auction</v>
          </cell>
          <cell r="H21" t="str">
            <v>Taegu</v>
          </cell>
          <cell r="I21" t="str">
            <v>99-23161</v>
          </cell>
          <cell r="J21">
            <v>855680400</v>
          </cell>
          <cell r="K21">
            <v>0.79936270598228032</v>
          </cell>
          <cell r="L21">
            <v>36542</v>
          </cell>
          <cell r="M21">
            <v>683999000</v>
          </cell>
          <cell r="N21">
            <v>382000000</v>
          </cell>
          <cell r="O21">
            <v>200000000</v>
          </cell>
          <cell r="P21">
            <v>101999000</v>
          </cell>
          <cell r="Q21">
            <v>1801</v>
          </cell>
          <cell r="R21">
            <v>212000</v>
          </cell>
          <cell r="S21">
            <v>947.2</v>
          </cell>
          <cell r="T21">
            <v>211000</v>
          </cell>
          <cell r="U21">
            <v>1</v>
          </cell>
          <cell r="V21">
            <v>1.05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0.9</v>
          </cell>
          <cell r="AB21">
            <v>1.0048999999999999</v>
          </cell>
          <cell r="AC21">
            <v>224000</v>
          </cell>
          <cell r="AD21">
            <v>191000</v>
          </cell>
          <cell r="AE21" t="str">
            <v>Kalsan-dong</v>
          </cell>
          <cell r="AF21" t="str">
            <v>400-77</v>
          </cell>
          <cell r="AG21" t="str">
            <v>Auction</v>
          </cell>
          <cell r="AH21" t="str">
            <v>Taegu</v>
          </cell>
          <cell r="AI21" t="str">
            <v>99-50415</v>
          </cell>
          <cell r="AJ21">
            <v>784138600</v>
          </cell>
          <cell r="AK21">
            <v>0.84663604112844337</v>
          </cell>
          <cell r="AL21">
            <v>36644</v>
          </cell>
          <cell r="AM21">
            <v>663880000</v>
          </cell>
          <cell r="AN21">
            <v>328000000</v>
          </cell>
          <cell r="AO21">
            <v>327000000</v>
          </cell>
          <cell r="AP21">
            <v>8880000</v>
          </cell>
          <cell r="AQ21">
            <v>1576</v>
          </cell>
          <cell r="AR21">
            <v>208000</v>
          </cell>
          <cell r="AS21">
            <v>1349.6</v>
          </cell>
          <cell r="AT21">
            <v>242000</v>
          </cell>
          <cell r="AU21">
            <v>1</v>
          </cell>
          <cell r="AV21">
            <v>1.1499999999999999</v>
          </cell>
          <cell r="AW21">
            <v>1</v>
          </cell>
          <cell r="AX21">
            <v>1</v>
          </cell>
          <cell r="AY21">
            <v>1</v>
          </cell>
          <cell r="AZ21">
            <v>1</v>
          </cell>
          <cell r="BA21">
            <v>0.9</v>
          </cell>
          <cell r="BB21">
            <v>1</v>
          </cell>
          <cell r="BC21">
            <v>239000</v>
          </cell>
          <cell r="BD21">
            <v>218000</v>
          </cell>
          <cell r="BE21" t="str">
            <v>Kalsan-dong</v>
          </cell>
          <cell r="BF21" t="str">
            <v>100-37</v>
          </cell>
          <cell r="BG21" t="str">
            <v>Auction</v>
          </cell>
          <cell r="BH21" t="str">
            <v>Taegu</v>
          </cell>
          <cell r="BI21" t="str">
            <v>99-11003</v>
          </cell>
          <cell r="BJ21">
            <v>1310032650</v>
          </cell>
          <cell r="BK21">
            <v>0.74043956080025941</v>
          </cell>
          <cell r="BL21">
            <v>36546</v>
          </cell>
          <cell r="BM21">
            <v>970000000</v>
          </cell>
          <cell r="BN21">
            <v>760000000</v>
          </cell>
          <cell r="BO21">
            <v>204000000</v>
          </cell>
          <cell r="BP21">
            <v>6000000</v>
          </cell>
          <cell r="BQ21">
            <v>3848</v>
          </cell>
          <cell r="BR21">
            <v>198000</v>
          </cell>
          <cell r="BS21">
            <v>1937.07</v>
          </cell>
          <cell r="BT21">
            <v>105000</v>
          </cell>
          <cell r="BU21">
            <v>1</v>
          </cell>
          <cell r="BV21">
            <v>0.9</v>
          </cell>
          <cell r="BW21">
            <v>1.1000000000000001</v>
          </cell>
          <cell r="BX21">
            <v>1</v>
          </cell>
          <cell r="BY21">
            <v>1.2</v>
          </cell>
          <cell r="BZ21">
            <v>1</v>
          </cell>
          <cell r="CA21">
            <v>0.9</v>
          </cell>
          <cell r="CB21">
            <v>1.0048999999999999</v>
          </cell>
          <cell r="CC21">
            <v>197000</v>
          </cell>
          <cell r="CD21">
            <v>114000</v>
          </cell>
          <cell r="CE21">
            <v>220000</v>
          </cell>
          <cell r="CF21">
            <v>174000</v>
          </cell>
          <cell r="CG21">
            <v>4063</v>
          </cell>
          <cell r="CH21">
            <v>5199.4799999999996</v>
          </cell>
          <cell r="CI21">
            <v>2479000000</v>
          </cell>
          <cell r="CJ21">
            <v>894000000</v>
          </cell>
          <cell r="CK21">
            <v>905000000</v>
          </cell>
          <cell r="CL21">
            <v>680000000</v>
          </cell>
        </row>
        <row r="22">
          <cell r="A22">
            <v>190</v>
          </cell>
          <cell r="B22" t="str">
            <v>A</v>
          </cell>
          <cell r="C22">
            <v>26</v>
          </cell>
          <cell r="D22" t="str">
            <v>Daeil</v>
          </cell>
          <cell r="E22" t="str">
            <v>Pyongni-dong</v>
          </cell>
          <cell r="F22" t="str">
            <v>1319-7</v>
          </cell>
          <cell r="G22" t="str">
            <v>Auction</v>
          </cell>
          <cell r="H22" t="str">
            <v>Taegu</v>
          </cell>
          <cell r="I22" t="str">
            <v>99-12925</v>
          </cell>
          <cell r="J22">
            <v>152435330</v>
          </cell>
          <cell r="K22">
            <v>0.61140681756650506</v>
          </cell>
          <cell r="L22">
            <v>36612</v>
          </cell>
          <cell r="M22">
            <v>93200000</v>
          </cell>
          <cell r="N22">
            <v>57300000</v>
          </cell>
          <cell r="O22">
            <v>34500000</v>
          </cell>
          <cell r="P22">
            <v>1400000</v>
          </cell>
          <cell r="Q22">
            <v>161.9</v>
          </cell>
          <cell r="R22">
            <v>354000</v>
          </cell>
          <cell r="S22">
            <v>221.82</v>
          </cell>
          <cell r="T22">
            <v>156000</v>
          </cell>
          <cell r="U22">
            <v>1</v>
          </cell>
          <cell r="V22">
            <v>0.9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319000</v>
          </cell>
          <cell r="AD22">
            <v>156000</v>
          </cell>
          <cell r="AE22" t="str">
            <v>Pyongni-dong</v>
          </cell>
          <cell r="AF22" t="str">
            <v>1508-11</v>
          </cell>
          <cell r="AG22" t="str">
            <v>Auction</v>
          </cell>
          <cell r="AH22" t="str">
            <v>Taegu</v>
          </cell>
          <cell r="AI22" t="str">
            <v>99-14330</v>
          </cell>
          <cell r="AJ22">
            <v>145789100</v>
          </cell>
          <cell r="AK22">
            <v>0.57000146101457516</v>
          </cell>
          <cell r="AL22">
            <v>36551</v>
          </cell>
          <cell r="AM22">
            <v>83100000</v>
          </cell>
          <cell r="AN22">
            <v>61700000</v>
          </cell>
          <cell r="AO22">
            <v>21200000</v>
          </cell>
          <cell r="AP22">
            <v>200000</v>
          </cell>
          <cell r="AQ22">
            <v>181</v>
          </cell>
          <cell r="AR22">
            <v>341000</v>
          </cell>
          <cell r="AS22">
            <v>131.9</v>
          </cell>
          <cell r="AT22">
            <v>161000</v>
          </cell>
          <cell r="AU22">
            <v>1</v>
          </cell>
          <cell r="AV22">
            <v>0.9</v>
          </cell>
          <cell r="AW22">
            <v>1</v>
          </cell>
          <cell r="AX22">
            <v>1</v>
          </cell>
          <cell r="AY22">
            <v>1</v>
          </cell>
          <cell r="AZ22">
            <v>1.1000000000000001</v>
          </cell>
          <cell r="BA22">
            <v>1</v>
          </cell>
          <cell r="BB22">
            <v>1</v>
          </cell>
          <cell r="BC22">
            <v>307000</v>
          </cell>
          <cell r="BD22">
            <v>177000</v>
          </cell>
          <cell r="BK22" t="str">
            <v/>
          </cell>
          <cell r="BP22" t="str">
            <v/>
          </cell>
          <cell r="BR22" t="str">
            <v/>
          </cell>
          <cell r="BT22" t="str">
            <v/>
          </cell>
          <cell r="CC22" t="str">
            <v/>
          </cell>
          <cell r="CD22" t="str">
            <v/>
          </cell>
          <cell r="CE22">
            <v>313000</v>
          </cell>
          <cell r="CF22">
            <v>167000</v>
          </cell>
          <cell r="CG22">
            <v>203.3</v>
          </cell>
          <cell r="CH22">
            <v>172.17</v>
          </cell>
          <cell r="CI22">
            <v>93000000</v>
          </cell>
          <cell r="CJ22">
            <v>64000000</v>
          </cell>
          <cell r="CK22">
            <v>29000000</v>
          </cell>
          <cell r="CL22" t="str">
            <v/>
          </cell>
        </row>
        <row r="23">
          <cell r="A23">
            <v>200</v>
          </cell>
          <cell r="B23" t="str">
            <v>A</v>
          </cell>
          <cell r="C23">
            <v>27</v>
          </cell>
          <cell r="D23" t="str">
            <v>Baeyoung Installation Co., Ltd.</v>
          </cell>
          <cell r="E23" t="str">
            <v>Sangha-ri</v>
          </cell>
          <cell r="F23" t="str">
            <v>203-10</v>
          </cell>
          <cell r="G23" t="str">
            <v>Auction</v>
          </cell>
          <cell r="H23" t="str">
            <v>Suwon</v>
          </cell>
          <cell r="I23" t="str">
            <v>1999-10684</v>
          </cell>
          <cell r="J23">
            <v>1036063200</v>
          </cell>
          <cell r="K23">
            <v>0.64013469448581906</v>
          </cell>
          <cell r="L23">
            <v>36292</v>
          </cell>
          <cell r="M23">
            <v>663220000</v>
          </cell>
          <cell r="N23">
            <v>533068000</v>
          </cell>
          <cell r="O23">
            <v>130152000</v>
          </cell>
          <cell r="P23">
            <v>0</v>
          </cell>
          <cell r="Q23">
            <v>2524</v>
          </cell>
          <cell r="R23">
            <v>211000</v>
          </cell>
          <cell r="S23">
            <v>923.2</v>
          </cell>
          <cell r="T23">
            <v>141000</v>
          </cell>
          <cell r="U23">
            <v>0.9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1.1000000000000001</v>
          </cell>
          <cell r="AC23">
            <v>209000</v>
          </cell>
          <cell r="AD23">
            <v>155000</v>
          </cell>
          <cell r="AE23" t="str">
            <v>Sangha-ri</v>
          </cell>
          <cell r="AF23" t="str">
            <v>210-1 etc</v>
          </cell>
          <cell r="AG23" t="str">
            <v>General</v>
          </cell>
          <cell r="AK23" t="str">
            <v/>
          </cell>
          <cell r="AL23">
            <v>36678</v>
          </cell>
          <cell r="AM23">
            <v>750000000</v>
          </cell>
          <cell r="AN23">
            <v>483340000</v>
          </cell>
          <cell r="AO23">
            <v>266660000</v>
          </cell>
          <cell r="AP23">
            <v>0</v>
          </cell>
          <cell r="AQ23">
            <v>2197</v>
          </cell>
          <cell r="AR23">
            <v>220000</v>
          </cell>
          <cell r="AS23">
            <v>990</v>
          </cell>
          <cell r="AT23">
            <v>269000</v>
          </cell>
          <cell r="AU23">
            <v>0.9</v>
          </cell>
          <cell r="AV23">
            <v>1</v>
          </cell>
          <cell r="AW23">
            <v>1</v>
          </cell>
          <cell r="AX23">
            <v>0.8</v>
          </cell>
          <cell r="AY23">
            <v>1</v>
          </cell>
          <cell r="AZ23">
            <v>1</v>
          </cell>
          <cell r="BA23">
            <v>0.8</v>
          </cell>
          <cell r="BB23">
            <v>1</v>
          </cell>
          <cell r="BC23">
            <v>158000</v>
          </cell>
          <cell r="BD23">
            <v>215000</v>
          </cell>
          <cell r="BK23" t="str">
            <v/>
          </cell>
          <cell r="BP23" t="str">
            <v/>
          </cell>
          <cell r="BR23" t="str">
            <v/>
          </cell>
          <cell r="BT23" t="str">
            <v/>
          </cell>
          <cell r="CC23" t="str">
            <v/>
          </cell>
          <cell r="CD23" t="str">
            <v/>
          </cell>
          <cell r="CE23">
            <v>184000</v>
          </cell>
          <cell r="CF23">
            <v>185000</v>
          </cell>
          <cell r="CG23">
            <v>9935</v>
          </cell>
          <cell r="CH23">
            <v>5689.6</v>
          </cell>
          <cell r="CI23">
            <v>2982825900</v>
          </cell>
          <cell r="CJ23">
            <v>1828000000</v>
          </cell>
          <cell r="CK23">
            <v>1053000000</v>
          </cell>
          <cell r="CL23">
            <v>101825900</v>
          </cell>
        </row>
        <row r="24">
          <cell r="A24">
            <v>210</v>
          </cell>
          <cell r="B24" t="str">
            <v/>
          </cell>
          <cell r="C24" t="str">
            <v/>
          </cell>
          <cell r="D24" t="str">
            <v/>
          </cell>
          <cell r="K24" t="str">
            <v/>
          </cell>
          <cell r="P24" t="str">
            <v/>
          </cell>
          <cell r="R24" t="str">
            <v/>
          </cell>
          <cell r="T24" t="str">
            <v/>
          </cell>
          <cell r="AC24" t="str">
            <v/>
          </cell>
          <cell r="AD24" t="str">
            <v/>
          </cell>
          <cell r="AK24" t="str">
            <v/>
          </cell>
          <cell r="AP24" t="str">
            <v/>
          </cell>
          <cell r="AR24" t="str">
            <v/>
          </cell>
          <cell r="AT24" t="str">
            <v/>
          </cell>
          <cell r="BC24" t="str">
            <v/>
          </cell>
          <cell r="BD24" t="str">
            <v/>
          </cell>
          <cell r="BK24" t="str">
            <v/>
          </cell>
          <cell r="BP24" t="str">
            <v/>
          </cell>
          <cell r="BR24" t="str">
            <v/>
          </cell>
          <cell r="BT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</row>
        <row r="25">
          <cell r="A25">
            <v>211</v>
          </cell>
          <cell r="B25" t="str">
            <v>A</v>
          </cell>
          <cell r="C25" t="str">
            <v/>
          </cell>
          <cell r="D25" t="str">
            <v>Baeyoung Installment</v>
          </cell>
          <cell r="E25" t="str">
            <v>Shinsu-dong</v>
          </cell>
          <cell r="F25" t="str">
            <v>255-10</v>
          </cell>
          <cell r="G25" t="str">
            <v>Auction</v>
          </cell>
          <cell r="H25" t="str">
            <v>Seoul</v>
          </cell>
          <cell r="I25" t="str">
            <v>99-04951</v>
          </cell>
          <cell r="J25">
            <v>18000000</v>
          </cell>
          <cell r="K25">
            <v>0.39200000000000002</v>
          </cell>
          <cell r="L25">
            <v>36447</v>
          </cell>
          <cell r="M25">
            <v>7056000</v>
          </cell>
          <cell r="N25">
            <v>7056000</v>
          </cell>
          <cell r="P25">
            <v>0</v>
          </cell>
          <cell r="Q25">
            <v>24</v>
          </cell>
          <cell r="R25">
            <v>294000</v>
          </cell>
          <cell r="T25" t="str">
            <v/>
          </cell>
          <cell r="U25">
            <v>1.5</v>
          </cell>
          <cell r="V25">
            <v>1.4</v>
          </cell>
          <cell r="W25">
            <v>1.2</v>
          </cell>
          <cell r="X25">
            <v>1</v>
          </cell>
          <cell r="AB25">
            <v>1.0250999999999999</v>
          </cell>
          <cell r="AC25">
            <v>759000</v>
          </cell>
          <cell r="AD25" t="str">
            <v/>
          </cell>
          <cell r="AE25" t="str">
            <v>Daeheung-dong</v>
          </cell>
          <cell r="AF25" t="str">
            <v>436-2</v>
          </cell>
          <cell r="AG25" t="str">
            <v>Auction</v>
          </cell>
          <cell r="AH25" t="str">
            <v>Seoul</v>
          </cell>
          <cell r="AI25" t="str">
            <v>99-10444</v>
          </cell>
          <cell r="AJ25">
            <v>288000000</v>
          </cell>
          <cell r="AK25">
            <v>0.41743055555555558</v>
          </cell>
          <cell r="AL25">
            <v>36693</v>
          </cell>
          <cell r="AM25">
            <v>120220000</v>
          </cell>
          <cell r="AN25">
            <v>120220000</v>
          </cell>
          <cell r="AP25">
            <v>0</v>
          </cell>
          <cell r="AQ25">
            <v>192</v>
          </cell>
          <cell r="AR25">
            <v>626000</v>
          </cell>
          <cell r="AT25" t="str">
            <v/>
          </cell>
          <cell r="AU25">
            <v>1.1000000000000001</v>
          </cell>
          <cell r="AV25">
            <v>1.2</v>
          </cell>
          <cell r="AW25">
            <v>1.2</v>
          </cell>
          <cell r="AX25">
            <v>1.2</v>
          </cell>
          <cell r="BB25">
            <v>1</v>
          </cell>
          <cell r="BC25">
            <v>1190000</v>
          </cell>
          <cell r="BD25" t="str">
            <v/>
          </cell>
          <cell r="BK25" t="str">
            <v/>
          </cell>
          <cell r="BP25" t="str">
            <v/>
          </cell>
          <cell r="BR25" t="str">
            <v/>
          </cell>
          <cell r="BT25" t="str">
            <v/>
          </cell>
          <cell r="CC25" t="str">
            <v/>
          </cell>
          <cell r="CD25" t="str">
            <v/>
          </cell>
          <cell r="CE25">
            <v>975000</v>
          </cell>
          <cell r="CF25" t="str">
            <v/>
          </cell>
          <cell r="CG25">
            <v>280</v>
          </cell>
          <cell r="CH25" t="str">
            <v/>
          </cell>
          <cell r="CI25">
            <v>273000000</v>
          </cell>
          <cell r="CJ25">
            <v>273000000</v>
          </cell>
          <cell r="CK25" t="str">
            <v/>
          </cell>
          <cell r="CL25" t="str">
            <v/>
          </cell>
        </row>
        <row r="26">
          <cell r="A26">
            <v>220</v>
          </cell>
          <cell r="B26" t="str">
            <v>A</v>
          </cell>
          <cell r="C26">
            <v>29</v>
          </cell>
          <cell r="D26" t="str">
            <v/>
          </cell>
          <cell r="K26" t="str">
            <v/>
          </cell>
          <cell r="P26" t="str">
            <v/>
          </cell>
          <cell r="R26" t="str">
            <v/>
          </cell>
          <cell r="T26" t="str">
            <v/>
          </cell>
          <cell r="AC26" t="str">
            <v/>
          </cell>
          <cell r="AD26" t="str">
            <v/>
          </cell>
          <cell r="AK26" t="str">
            <v/>
          </cell>
          <cell r="AP26" t="str">
            <v/>
          </cell>
          <cell r="AR26" t="str">
            <v/>
          </cell>
          <cell r="AT26" t="str">
            <v/>
          </cell>
          <cell r="BC26" t="str">
            <v/>
          </cell>
          <cell r="BD26" t="str">
            <v/>
          </cell>
          <cell r="BK26" t="str">
            <v/>
          </cell>
          <cell r="BP26" t="str">
            <v/>
          </cell>
          <cell r="BR26" t="str">
            <v/>
          </cell>
          <cell r="BT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</row>
        <row r="27">
          <cell r="A27">
            <v>230</v>
          </cell>
          <cell r="B27" t="str">
            <v>A</v>
          </cell>
          <cell r="C27">
            <v>32</v>
          </cell>
          <cell r="D27" t="str">
            <v>Songkwang leather Co., Ltd.</v>
          </cell>
          <cell r="E27" t="str">
            <v>Dupo-ri</v>
          </cell>
          <cell r="F27" t="str">
            <v>261 etc.</v>
          </cell>
          <cell r="G27" t="str">
            <v>Auction</v>
          </cell>
          <cell r="H27" t="str">
            <v>Uijongpu</v>
          </cell>
          <cell r="I27" t="str">
            <v>1999-30100</v>
          </cell>
          <cell r="J27">
            <v>1000602660</v>
          </cell>
          <cell r="K27">
            <v>0.53</v>
          </cell>
          <cell r="L27">
            <v>36545</v>
          </cell>
          <cell r="M27">
            <v>537999999</v>
          </cell>
          <cell r="N27">
            <v>171868400</v>
          </cell>
          <cell r="O27">
            <v>253620000</v>
          </cell>
          <cell r="P27">
            <v>112511599</v>
          </cell>
          <cell r="Q27">
            <v>5186</v>
          </cell>
          <cell r="R27">
            <v>33000</v>
          </cell>
          <cell r="S27">
            <v>2470.17</v>
          </cell>
          <cell r="T27">
            <v>103000</v>
          </cell>
          <cell r="U27">
            <v>1</v>
          </cell>
          <cell r="V27">
            <v>1.05</v>
          </cell>
          <cell r="W27">
            <v>0.9</v>
          </cell>
          <cell r="X27">
            <v>1.2</v>
          </cell>
          <cell r="Y27">
            <v>0</v>
          </cell>
          <cell r="Z27">
            <v>0</v>
          </cell>
          <cell r="AA27">
            <v>0</v>
          </cell>
          <cell r="AB27">
            <v>1</v>
          </cell>
          <cell r="AC27">
            <v>37000</v>
          </cell>
          <cell r="AD27">
            <v>0</v>
          </cell>
          <cell r="AE27" t="str">
            <v>Pugok-ri</v>
          </cell>
          <cell r="AF27" t="str">
            <v>407-5</v>
          </cell>
          <cell r="AG27" t="str">
            <v>Auction</v>
          </cell>
          <cell r="AH27" t="str">
            <v>Uijongpu</v>
          </cell>
          <cell r="AI27" t="str">
            <v>1998-51568</v>
          </cell>
          <cell r="AJ27">
            <v>938371000</v>
          </cell>
          <cell r="AK27">
            <v>0.56000000000000005</v>
          </cell>
          <cell r="AL27">
            <v>36593</v>
          </cell>
          <cell r="AM27">
            <v>527000000</v>
          </cell>
          <cell r="AN27">
            <v>198214800</v>
          </cell>
          <cell r="AO27">
            <v>313841920</v>
          </cell>
          <cell r="AP27">
            <v>14943280</v>
          </cell>
          <cell r="AQ27">
            <v>3371</v>
          </cell>
          <cell r="AR27">
            <v>59000</v>
          </cell>
          <cell r="AS27">
            <v>1774.7</v>
          </cell>
          <cell r="AT27">
            <v>177000</v>
          </cell>
          <cell r="AU27">
            <v>0.8</v>
          </cell>
          <cell r="AV27">
            <v>1</v>
          </cell>
          <cell r="AW27">
            <v>0.8</v>
          </cell>
          <cell r="AX27">
            <v>1.2</v>
          </cell>
          <cell r="AY27">
            <v>0</v>
          </cell>
          <cell r="AZ27">
            <v>0</v>
          </cell>
          <cell r="BA27">
            <v>0</v>
          </cell>
          <cell r="BB27">
            <v>1</v>
          </cell>
          <cell r="BC27">
            <v>45000</v>
          </cell>
          <cell r="BD27">
            <v>0</v>
          </cell>
          <cell r="BK27" t="str">
            <v/>
          </cell>
          <cell r="BP27" t="str">
            <v/>
          </cell>
          <cell r="BR27" t="str">
            <v/>
          </cell>
          <cell r="BT27" t="str">
            <v/>
          </cell>
          <cell r="CC27" t="str">
            <v/>
          </cell>
          <cell r="CD27" t="str">
            <v/>
          </cell>
          <cell r="CE27">
            <v>41000</v>
          </cell>
          <cell r="CF27">
            <v>0</v>
          </cell>
          <cell r="CG27">
            <v>8483</v>
          </cell>
          <cell r="CH27">
            <v>3834</v>
          </cell>
          <cell r="CI27">
            <v>414958600</v>
          </cell>
          <cell r="CJ27">
            <v>348000000</v>
          </cell>
          <cell r="CK27">
            <v>0</v>
          </cell>
          <cell r="CL27">
            <v>66958600</v>
          </cell>
        </row>
        <row r="28">
          <cell r="A28">
            <v>240</v>
          </cell>
        </row>
        <row r="29">
          <cell r="A29">
            <v>250</v>
          </cell>
          <cell r="B29" t="str">
            <v>A</v>
          </cell>
          <cell r="C29">
            <v>33</v>
          </cell>
          <cell r="D29" t="str">
            <v>Daehun Synthetic Fiber Co., Ltd.</v>
          </cell>
          <cell r="E29" t="str">
            <v xml:space="preserve">Panwon-ri </v>
          </cell>
          <cell r="F29" t="str">
            <v>106 etc</v>
          </cell>
          <cell r="G29" t="str">
            <v>Auction</v>
          </cell>
          <cell r="H29" t="str">
            <v>Taegu</v>
          </cell>
          <cell r="I29" t="str">
            <v>1998-133504</v>
          </cell>
          <cell r="J29">
            <v>697797550</v>
          </cell>
          <cell r="K29">
            <v>0.59716460741371191</v>
          </cell>
          <cell r="L29">
            <v>36532</v>
          </cell>
          <cell r="M29">
            <v>416700000</v>
          </cell>
          <cell r="N29">
            <v>121000000</v>
          </cell>
          <cell r="O29">
            <v>220000000</v>
          </cell>
          <cell r="P29">
            <v>75700000</v>
          </cell>
          <cell r="Q29">
            <v>2893</v>
          </cell>
          <cell r="R29">
            <v>42000</v>
          </cell>
          <cell r="S29">
            <v>2340.85</v>
          </cell>
          <cell r="T29">
            <v>94000</v>
          </cell>
          <cell r="U29">
            <v>0.95</v>
          </cell>
          <cell r="V29">
            <v>0.95</v>
          </cell>
          <cell r="W29">
            <v>0.95</v>
          </cell>
          <cell r="X29">
            <v>1.3</v>
          </cell>
          <cell r="Y29">
            <v>1.3</v>
          </cell>
          <cell r="Z29">
            <v>1</v>
          </cell>
          <cell r="AA29">
            <v>1.3</v>
          </cell>
          <cell r="AB29">
            <v>1</v>
          </cell>
          <cell r="AC29">
            <v>47000</v>
          </cell>
          <cell r="AD29">
            <v>159000</v>
          </cell>
          <cell r="AE29" t="str">
            <v>Yangjun-ri</v>
          </cell>
          <cell r="AF29" t="str">
            <v>388 etc</v>
          </cell>
          <cell r="AG29" t="str">
            <v>General</v>
          </cell>
          <cell r="AK29" t="str">
            <v/>
          </cell>
          <cell r="AL29">
            <v>36714</v>
          </cell>
          <cell r="AM29">
            <v>200000000</v>
          </cell>
          <cell r="AN29">
            <v>130000000</v>
          </cell>
          <cell r="AO29">
            <v>70000000</v>
          </cell>
          <cell r="AP29">
            <v>0</v>
          </cell>
          <cell r="AQ29">
            <v>1738</v>
          </cell>
          <cell r="AR29">
            <v>75000</v>
          </cell>
          <cell r="AS29">
            <v>330</v>
          </cell>
          <cell r="AT29">
            <v>212000</v>
          </cell>
          <cell r="AU29">
            <v>0.95</v>
          </cell>
          <cell r="AV29">
            <v>0.95</v>
          </cell>
          <cell r="AW29">
            <v>0.95</v>
          </cell>
          <cell r="AX29">
            <v>1</v>
          </cell>
          <cell r="AY29">
            <v>1.1000000000000001</v>
          </cell>
          <cell r="AZ29">
            <v>1</v>
          </cell>
          <cell r="BA29">
            <v>1</v>
          </cell>
          <cell r="BB29">
            <v>1</v>
          </cell>
          <cell r="BC29">
            <v>64000</v>
          </cell>
          <cell r="BD29">
            <v>233000</v>
          </cell>
          <cell r="BK29" t="str">
            <v/>
          </cell>
          <cell r="BP29" t="str">
            <v/>
          </cell>
          <cell r="BR29" t="str">
            <v/>
          </cell>
          <cell r="BT29" t="str">
            <v/>
          </cell>
          <cell r="CC29" t="str">
            <v/>
          </cell>
          <cell r="CD29" t="str">
            <v/>
          </cell>
          <cell r="CE29">
            <v>56000</v>
          </cell>
          <cell r="CF29">
            <v>196000</v>
          </cell>
          <cell r="CG29">
            <v>4126</v>
          </cell>
          <cell r="CH29">
            <v>2421.0250000000001</v>
          </cell>
          <cell r="CI29">
            <v>934590000</v>
          </cell>
          <cell r="CJ29">
            <v>231000000</v>
          </cell>
          <cell r="CK29">
            <v>475000000</v>
          </cell>
          <cell r="CL29">
            <v>228590000</v>
          </cell>
        </row>
        <row r="30">
          <cell r="A30">
            <v>260</v>
          </cell>
          <cell r="B30" t="str">
            <v>A</v>
          </cell>
          <cell r="C30">
            <v>34</v>
          </cell>
          <cell r="D30" t="str">
            <v>Daehun Fiber Co.Ltd.</v>
          </cell>
          <cell r="E30" t="str">
            <v>Dalseogu</v>
          </cell>
          <cell r="F30" t="str">
            <v>#106-905, Sungseo Woobang, 1192</v>
          </cell>
          <cell r="G30" t="str">
            <v>Auction</v>
          </cell>
          <cell r="H30" t="str">
            <v>Daegu</v>
          </cell>
          <cell r="I30" t="str">
            <v>98-125015</v>
          </cell>
          <cell r="J30">
            <v>87000000</v>
          </cell>
          <cell r="K30">
            <v>0.96040229885057471</v>
          </cell>
          <cell r="L30">
            <v>36494</v>
          </cell>
          <cell r="M30">
            <v>83555000</v>
          </cell>
          <cell r="O30">
            <v>83555000</v>
          </cell>
          <cell r="P30">
            <v>0</v>
          </cell>
          <cell r="R30" t="str">
            <v/>
          </cell>
          <cell r="S30">
            <v>85</v>
          </cell>
          <cell r="T30">
            <v>983000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1.0174000000000001</v>
          </cell>
          <cell r="AC30" t="str">
            <v/>
          </cell>
          <cell r="AD30">
            <v>1000000</v>
          </cell>
          <cell r="AE30" t="str">
            <v>Dalseo-gu</v>
          </cell>
          <cell r="AF30" t="str">
            <v>#105-903, Sungseo,Woobang, 1192, Igok-dong</v>
          </cell>
          <cell r="AG30" t="str">
            <v>Auction</v>
          </cell>
          <cell r="AH30" t="str">
            <v>Daegu</v>
          </cell>
          <cell r="AI30" t="str">
            <v>98-115803</v>
          </cell>
          <cell r="AJ30">
            <v>90000000</v>
          </cell>
          <cell r="AK30">
            <v>0.9177777777777778</v>
          </cell>
          <cell r="AL30">
            <v>36489</v>
          </cell>
          <cell r="AM30">
            <v>82600000</v>
          </cell>
          <cell r="AO30">
            <v>82600000</v>
          </cell>
          <cell r="AP30">
            <v>0</v>
          </cell>
          <cell r="AR30" t="str">
            <v/>
          </cell>
          <cell r="AS30">
            <v>85</v>
          </cell>
          <cell r="AT30">
            <v>972000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1.0174000000000001</v>
          </cell>
          <cell r="BC30" t="str">
            <v/>
          </cell>
          <cell r="BD30">
            <v>989000</v>
          </cell>
          <cell r="BK30" t="str">
            <v/>
          </cell>
          <cell r="BP30" t="str">
            <v/>
          </cell>
          <cell r="BR30" t="str">
            <v/>
          </cell>
          <cell r="BT30" t="str">
            <v/>
          </cell>
          <cell r="CC30" t="str">
            <v/>
          </cell>
          <cell r="CD30" t="str">
            <v/>
          </cell>
          <cell r="CE30" t="str">
            <v/>
          </cell>
          <cell r="CF30">
            <v>995000</v>
          </cell>
          <cell r="CG30">
            <v>45.44</v>
          </cell>
          <cell r="CH30">
            <v>85</v>
          </cell>
          <cell r="CI30">
            <v>85000000</v>
          </cell>
          <cell r="CJ30" t="str">
            <v/>
          </cell>
          <cell r="CK30">
            <v>85000000</v>
          </cell>
          <cell r="CL30" t="str">
            <v/>
          </cell>
        </row>
        <row r="31">
          <cell r="A31">
            <v>270</v>
          </cell>
          <cell r="B31" t="str">
            <v>A</v>
          </cell>
          <cell r="C31">
            <v>35</v>
          </cell>
          <cell r="D31" t="str">
            <v>Baeyoung Installment</v>
          </cell>
          <cell r="E31" t="str">
            <v>Dobonggu</v>
          </cell>
          <cell r="F31" t="str">
            <v>#102-201, Chunggu APT, 734, Banghak-dong</v>
          </cell>
          <cell r="G31" t="str">
            <v>Auction</v>
          </cell>
          <cell r="H31" t="str">
            <v>Seoul</v>
          </cell>
          <cell r="I31" t="str">
            <v>99-05934</v>
          </cell>
          <cell r="J31">
            <v>128000000</v>
          </cell>
          <cell r="K31">
            <v>0.93921874999999999</v>
          </cell>
          <cell r="L31">
            <v>36556</v>
          </cell>
          <cell r="M31">
            <v>120220000</v>
          </cell>
          <cell r="O31">
            <v>120220000</v>
          </cell>
          <cell r="P31">
            <v>0</v>
          </cell>
          <cell r="R31" t="str">
            <v/>
          </cell>
          <cell r="S31">
            <v>84.97</v>
          </cell>
          <cell r="T31">
            <v>1415000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 t="str">
            <v/>
          </cell>
          <cell r="AD31">
            <v>1415000</v>
          </cell>
          <cell r="AE31" t="str">
            <v>Dobong-gu</v>
          </cell>
          <cell r="AF31" t="str">
            <v>#111-107, Sindonga, Banghak-dong, 530</v>
          </cell>
          <cell r="AG31" t="str">
            <v>Auction</v>
          </cell>
          <cell r="AH31" t="str">
            <v>Seoul</v>
          </cell>
          <cell r="AI31" t="str">
            <v>1999-32691</v>
          </cell>
          <cell r="AJ31">
            <v>130000000</v>
          </cell>
          <cell r="AK31">
            <v>0.84615384615384615</v>
          </cell>
          <cell r="AL31">
            <v>36584</v>
          </cell>
          <cell r="AM31">
            <v>110000000</v>
          </cell>
          <cell r="AO31">
            <v>110000000</v>
          </cell>
          <cell r="AP31">
            <v>0</v>
          </cell>
          <cell r="AR31" t="str">
            <v/>
          </cell>
          <cell r="AS31">
            <v>84.85</v>
          </cell>
          <cell r="AT31">
            <v>1296000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 t="str">
            <v/>
          </cell>
          <cell r="BD31">
            <v>1296000</v>
          </cell>
          <cell r="BK31" t="str">
            <v/>
          </cell>
          <cell r="BP31" t="str">
            <v/>
          </cell>
          <cell r="BR31" t="str">
            <v/>
          </cell>
          <cell r="BT31" t="str">
            <v/>
          </cell>
          <cell r="CC31" t="str">
            <v/>
          </cell>
          <cell r="CD31" t="str">
            <v/>
          </cell>
          <cell r="CE31" t="str">
            <v/>
          </cell>
          <cell r="CF31">
            <v>1356000</v>
          </cell>
          <cell r="CG31">
            <v>38.630000000000003</v>
          </cell>
          <cell r="CH31">
            <v>84.97</v>
          </cell>
          <cell r="CI31">
            <v>115000000</v>
          </cell>
          <cell r="CJ31" t="str">
            <v/>
          </cell>
          <cell r="CK31">
            <v>115000000</v>
          </cell>
          <cell r="CL31" t="str">
            <v/>
          </cell>
        </row>
        <row r="32">
          <cell r="A32">
            <v>280</v>
          </cell>
          <cell r="B32" t="str">
            <v>A</v>
          </cell>
          <cell r="C32">
            <v>36</v>
          </cell>
          <cell r="D32" t="str">
            <v>Daehoon Chemical Fiber Co., Ltd.</v>
          </cell>
          <cell r="E32" t="str">
            <v>Toryang-dong</v>
          </cell>
          <cell r="F32" t="str">
            <v>Parkmansion 104-902</v>
          </cell>
          <cell r="G32" t="str">
            <v>Auction</v>
          </cell>
          <cell r="H32" t="str">
            <v>Kimcheon</v>
          </cell>
          <cell r="I32" t="str">
            <v>99-10379</v>
          </cell>
          <cell r="J32">
            <v>110000000</v>
          </cell>
          <cell r="K32">
            <v>0.86454545454545451</v>
          </cell>
          <cell r="L32">
            <v>36633</v>
          </cell>
          <cell r="M32">
            <v>95100000</v>
          </cell>
          <cell r="O32">
            <v>95100000</v>
          </cell>
          <cell r="P32">
            <v>0</v>
          </cell>
          <cell r="R32" t="str">
            <v/>
          </cell>
          <cell r="S32">
            <v>134.98500000000001</v>
          </cell>
          <cell r="T32">
            <v>705000</v>
          </cell>
          <cell r="Y32">
            <v>1</v>
          </cell>
          <cell r="Z32">
            <v>1</v>
          </cell>
          <cell r="AA32">
            <v>1.2</v>
          </cell>
          <cell r="AB32">
            <v>1</v>
          </cell>
          <cell r="AC32" t="str">
            <v/>
          </cell>
          <cell r="AD32">
            <v>846000</v>
          </cell>
          <cell r="AE32" t="str">
            <v>Toryang-dong</v>
          </cell>
          <cell r="AF32" t="str">
            <v>Parkmansion 108-401</v>
          </cell>
          <cell r="AG32" t="str">
            <v>Auction</v>
          </cell>
          <cell r="AH32" t="str">
            <v>Kimcheon</v>
          </cell>
          <cell r="AI32" t="str">
            <v>99-16568</v>
          </cell>
          <cell r="AJ32">
            <v>110000000</v>
          </cell>
          <cell r="AK32">
            <v>0.84545454545454546</v>
          </cell>
          <cell r="AL32">
            <v>36572</v>
          </cell>
          <cell r="AM32">
            <v>93000000</v>
          </cell>
          <cell r="AO32">
            <v>93000000</v>
          </cell>
          <cell r="AP32">
            <v>0</v>
          </cell>
          <cell r="AR32" t="str">
            <v/>
          </cell>
          <cell r="AS32">
            <v>134.98500000000001</v>
          </cell>
          <cell r="AT32">
            <v>689000</v>
          </cell>
          <cell r="AY32">
            <v>1</v>
          </cell>
          <cell r="AZ32">
            <v>1</v>
          </cell>
          <cell r="BA32">
            <v>1.2</v>
          </cell>
          <cell r="BB32">
            <v>1</v>
          </cell>
          <cell r="BC32" t="str">
            <v/>
          </cell>
          <cell r="BD32">
            <v>827000</v>
          </cell>
          <cell r="BE32" t="str">
            <v>Toryang-dong</v>
          </cell>
          <cell r="BF32" t="str">
            <v>Parkmansion 105-602</v>
          </cell>
          <cell r="BG32" t="str">
            <v>Auction</v>
          </cell>
          <cell r="BH32" t="str">
            <v>Kimcheon</v>
          </cell>
          <cell r="BI32" t="str">
            <v>99-17202</v>
          </cell>
          <cell r="BJ32">
            <v>95000000</v>
          </cell>
          <cell r="BK32">
            <v>0.85852631578947369</v>
          </cell>
          <cell r="BL32">
            <v>36571</v>
          </cell>
          <cell r="BM32">
            <v>81560000</v>
          </cell>
          <cell r="BO32">
            <v>81560000</v>
          </cell>
          <cell r="BP32">
            <v>0</v>
          </cell>
          <cell r="BR32" t="str">
            <v/>
          </cell>
          <cell r="BS32">
            <v>119.86</v>
          </cell>
          <cell r="BT32">
            <v>680000</v>
          </cell>
          <cell r="BY32">
            <v>1</v>
          </cell>
          <cell r="BZ32">
            <v>1</v>
          </cell>
          <cell r="CA32">
            <v>1.1499999999999999</v>
          </cell>
          <cell r="CB32">
            <v>1</v>
          </cell>
          <cell r="CC32" t="str">
            <v/>
          </cell>
          <cell r="CD32">
            <v>782000</v>
          </cell>
          <cell r="CF32">
            <v>818000</v>
          </cell>
          <cell r="CG32">
            <v>40.192300000000003</v>
          </cell>
          <cell r="CH32">
            <v>88.73</v>
          </cell>
          <cell r="CI32">
            <v>73000000</v>
          </cell>
          <cell r="CJ32" t="str">
            <v/>
          </cell>
          <cell r="CK32">
            <v>73000000</v>
          </cell>
          <cell r="CL32" t="str">
            <v/>
          </cell>
        </row>
        <row r="33">
          <cell r="A33">
            <v>290</v>
          </cell>
          <cell r="B33" t="str">
            <v>A</v>
          </cell>
          <cell r="C33">
            <v>37</v>
          </cell>
          <cell r="D33" t="str">
            <v/>
          </cell>
          <cell r="K33" t="str">
            <v/>
          </cell>
          <cell r="P33" t="str">
            <v/>
          </cell>
          <cell r="R33" t="str">
            <v/>
          </cell>
          <cell r="T33" t="str">
            <v/>
          </cell>
          <cell r="AC33" t="str">
            <v/>
          </cell>
          <cell r="AD33" t="str">
            <v/>
          </cell>
          <cell r="AK33" t="str">
            <v/>
          </cell>
          <cell r="AP33" t="str">
            <v/>
          </cell>
          <cell r="AR33" t="str">
            <v/>
          </cell>
          <cell r="AT33" t="str">
            <v/>
          </cell>
          <cell r="BC33" t="str">
            <v/>
          </cell>
          <cell r="BD33" t="str">
            <v/>
          </cell>
          <cell r="BK33" t="str">
            <v/>
          </cell>
          <cell r="BP33" t="str">
            <v/>
          </cell>
          <cell r="BR33" t="str">
            <v/>
          </cell>
          <cell r="BT33" t="str">
            <v/>
          </cell>
          <cell r="CC33" t="str">
            <v/>
          </cell>
          <cell r="CD33" t="str">
            <v/>
          </cell>
          <cell r="CE33" t="str">
            <v/>
          </cell>
          <cell r="CF33" t="str">
            <v/>
          </cell>
          <cell r="CG33" t="str">
            <v/>
          </cell>
          <cell r="CH33" t="str">
            <v/>
          </cell>
          <cell r="CI33" t="str">
            <v/>
          </cell>
          <cell r="CJ33" t="str">
            <v/>
          </cell>
          <cell r="CK33" t="str">
            <v/>
          </cell>
          <cell r="CL33" t="str">
            <v/>
          </cell>
        </row>
        <row r="34">
          <cell r="A34">
            <v>300</v>
          </cell>
          <cell r="B34" t="str">
            <v>A</v>
          </cell>
          <cell r="C34">
            <v>38</v>
          </cell>
          <cell r="D34" t="str">
            <v>Sampoong Co. Ltd.</v>
          </cell>
          <cell r="E34" t="str">
            <v>Nonhyon-dong</v>
          </cell>
          <cell r="F34" t="str">
            <v>254-23</v>
          </cell>
          <cell r="G34" t="str">
            <v>Auction</v>
          </cell>
          <cell r="H34" t="str">
            <v>Seoul district court</v>
          </cell>
          <cell r="I34" t="str">
            <v>98-74644</v>
          </cell>
          <cell r="J34">
            <v>1737507456</v>
          </cell>
          <cell r="K34">
            <v>0.74163714207393883</v>
          </cell>
          <cell r="L34">
            <v>36314</v>
          </cell>
          <cell r="M34">
            <v>1288600064</v>
          </cell>
          <cell r="N34">
            <v>902020045</v>
          </cell>
          <cell r="O34">
            <v>386580019</v>
          </cell>
          <cell r="P34">
            <v>0</v>
          </cell>
          <cell r="Q34">
            <v>407.2</v>
          </cell>
          <cell r="R34">
            <v>2215000</v>
          </cell>
          <cell r="S34">
            <v>1385.99</v>
          </cell>
          <cell r="T34">
            <v>279000</v>
          </cell>
          <cell r="U34">
            <v>1.4</v>
          </cell>
          <cell r="V34">
            <v>1.1000000000000001</v>
          </cell>
          <cell r="W34">
            <v>0.95</v>
          </cell>
          <cell r="X34">
            <v>1.1499999999999999</v>
          </cell>
          <cell r="Y34">
            <v>1.2</v>
          </cell>
          <cell r="Z34">
            <v>1.2</v>
          </cell>
          <cell r="AA34">
            <v>1.1499999999999999</v>
          </cell>
          <cell r="AB34">
            <v>1</v>
          </cell>
          <cell r="AC34">
            <v>3727000</v>
          </cell>
          <cell r="AD34">
            <v>462000</v>
          </cell>
          <cell r="AE34" t="str">
            <v>Nonhyon-dong</v>
          </cell>
          <cell r="AF34" t="str">
            <v>113-21</v>
          </cell>
          <cell r="AG34" t="str">
            <v>Auction</v>
          </cell>
          <cell r="AH34" t="str">
            <v>Seoul district court</v>
          </cell>
          <cell r="AI34" t="str">
            <v>99-46738</v>
          </cell>
          <cell r="AJ34">
            <v>2025686170</v>
          </cell>
          <cell r="AK34">
            <v>0.65015006742135184</v>
          </cell>
          <cell r="AL34">
            <v>36489</v>
          </cell>
          <cell r="AM34">
            <v>1317000000</v>
          </cell>
          <cell r="AN34">
            <v>961410000</v>
          </cell>
          <cell r="AO34">
            <v>355590000</v>
          </cell>
          <cell r="AP34">
            <v>0</v>
          </cell>
          <cell r="AQ34">
            <v>422.4</v>
          </cell>
          <cell r="AR34">
            <v>2276000</v>
          </cell>
          <cell r="AS34">
            <v>1397.64</v>
          </cell>
          <cell r="AT34">
            <v>254000</v>
          </cell>
          <cell r="AU34">
            <v>1.4</v>
          </cell>
          <cell r="AV34">
            <v>1.1000000000000001</v>
          </cell>
          <cell r="AW34">
            <v>0.95</v>
          </cell>
          <cell r="AX34">
            <v>1.1499999999999999</v>
          </cell>
          <cell r="AY34">
            <v>1.1000000000000001</v>
          </cell>
          <cell r="AZ34">
            <v>0.95</v>
          </cell>
          <cell r="BA34">
            <v>1.1499999999999999</v>
          </cell>
          <cell r="BB34">
            <v>1.05</v>
          </cell>
          <cell r="BC34">
            <v>4021000</v>
          </cell>
          <cell r="BD34">
            <v>321000</v>
          </cell>
          <cell r="BK34" t="str">
            <v/>
          </cell>
          <cell r="BP34" t="str">
            <v/>
          </cell>
          <cell r="BR34" t="str">
            <v/>
          </cell>
          <cell r="BT34" t="str">
            <v/>
          </cell>
          <cell r="CC34" t="str">
            <v/>
          </cell>
          <cell r="CD34" t="str">
            <v/>
          </cell>
          <cell r="CE34">
            <v>3874000</v>
          </cell>
          <cell r="CF34">
            <v>392000</v>
          </cell>
          <cell r="CG34">
            <v>398.63</v>
          </cell>
          <cell r="CH34">
            <v>1055.6199999999999</v>
          </cell>
          <cell r="CI34">
            <v>1958000000</v>
          </cell>
          <cell r="CJ34">
            <v>1544000000</v>
          </cell>
          <cell r="CK34">
            <v>414000000</v>
          </cell>
          <cell r="CL34" t="str">
            <v/>
          </cell>
        </row>
        <row r="35">
          <cell r="A35">
            <v>310</v>
          </cell>
          <cell r="B35" t="str">
            <v>A</v>
          </cell>
          <cell r="C35">
            <v>40</v>
          </cell>
          <cell r="D35" t="str">
            <v>Dongjin Metal Co.Ltd</v>
          </cell>
          <cell r="E35" t="str">
            <v>Hwangsong-dong</v>
          </cell>
          <cell r="F35" t="str">
            <v>658-13</v>
          </cell>
          <cell r="G35" t="str">
            <v>Auction</v>
          </cell>
          <cell r="H35" t="str">
            <v>Taegu</v>
          </cell>
          <cell r="I35" t="str">
            <v>1998-18038</v>
          </cell>
          <cell r="J35">
            <v>1083628080</v>
          </cell>
          <cell r="K35">
            <v>0.33332469568341194</v>
          </cell>
          <cell r="L35">
            <v>36374</v>
          </cell>
          <cell r="M35">
            <v>361200000</v>
          </cell>
          <cell r="N35">
            <v>150000000</v>
          </cell>
          <cell r="O35">
            <v>65000000</v>
          </cell>
          <cell r="P35">
            <v>146200000</v>
          </cell>
          <cell r="Q35">
            <v>1985</v>
          </cell>
          <cell r="R35">
            <v>76000</v>
          </cell>
          <cell r="S35">
            <v>910.42</v>
          </cell>
          <cell r="T35">
            <v>71000</v>
          </cell>
          <cell r="U35">
            <v>1.1000000000000001</v>
          </cell>
          <cell r="V35">
            <v>1.1000000000000001</v>
          </cell>
          <cell r="W35">
            <v>1</v>
          </cell>
          <cell r="X35">
            <v>1</v>
          </cell>
          <cell r="Y35">
            <v>1.1000000000000001</v>
          </cell>
          <cell r="Z35">
            <v>1</v>
          </cell>
          <cell r="AA35">
            <v>1</v>
          </cell>
          <cell r="AB35">
            <v>1.2</v>
          </cell>
          <cell r="AC35">
            <v>110000</v>
          </cell>
          <cell r="AD35">
            <v>94000</v>
          </cell>
          <cell r="AE35" t="str">
            <v>Hwangsong-dong</v>
          </cell>
          <cell r="AF35" t="str">
            <v>1067-7</v>
          </cell>
          <cell r="AG35" t="str">
            <v>Auction</v>
          </cell>
          <cell r="AH35" t="str">
            <v>Taegu</v>
          </cell>
          <cell r="AI35" t="str">
            <v>1998-33068</v>
          </cell>
          <cell r="AJ35">
            <v>1103370420</v>
          </cell>
          <cell r="AK35">
            <v>0.72595747129055721</v>
          </cell>
          <cell r="AL35">
            <v>36395</v>
          </cell>
          <cell r="AM35">
            <v>801000000</v>
          </cell>
          <cell r="AN35">
            <v>270000000</v>
          </cell>
          <cell r="AO35">
            <v>120000000</v>
          </cell>
          <cell r="AP35">
            <v>411000000</v>
          </cell>
          <cell r="AQ35">
            <v>2437</v>
          </cell>
          <cell r="AR35">
            <v>111000</v>
          </cell>
          <cell r="AS35">
            <v>1105.8</v>
          </cell>
          <cell r="AT35">
            <v>109000</v>
          </cell>
          <cell r="AU35">
            <v>0.95</v>
          </cell>
          <cell r="AV35">
            <v>1.05</v>
          </cell>
          <cell r="AW35">
            <v>1</v>
          </cell>
          <cell r="AX35">
            <v>1</v>
          </cell>
          <cell r="AY35">
            <v>0.8</v>
          </cell>
          <cell r="AZ35">
            <v>1</v>
          </cell>
          <cell r="BA35">
            <v>1</v>
          </cell>
          <cell r="BB35">
            <v>1.2</v>
          </cell>
          <cell r="BC35">
            <v>133000</v>
          </cell>
          <cell r="BD35">
            <v>105000</v>
          </cell>
          <cell r="BK35" t="str">
            <v/>
          </cell>
          <cell r="BP35" t="str">
            <v/>
          </cell>
          <cell r="BR35" t="str">
            <v/>
          </cell>
          <cell r="BT35" t="str">
            <v/>
          </cell>
          <cell r="CC35" t="str">
            <v/>
          </cell>
          <cell r="CD35" t="str">
            <v/>
          </cell>
          <cell r="CE35">
            <v>122000</v>
          </cell>
          <cell r="CF35">
            <v>100000</v>
          </cell>
          <cell r="CG35">
            <v>7399.6</v>
          </cell>
          <cell r="CH35">
            <v>2128.79</v>
          </cell>
          <cell r="CI35">
            <v>1269601200</v>
          </cell>
          <cell r="CJ35">
            <v>903000000</v>
          </cell>
          <cell r="CK35">
            <v>213000000</v>
          </cell>
          <cell r="CL35">
            <v>153601200</v>
          </cell>
        </row>
        <row r="36">
          <cell r="A36">
            <v>320</v>
          </cell>
          <cell r="B36" t="str">
            <v>A</v>
          </cell>
          <cell r="C36">
            <v>41</v>
          </cell>
          <cell r="D36" t="str">
            <v>Kijeon System.Co. Ltd.</v>
          </cell>
          <cell r="E36" t="str">
            <v>Yangjimyun</v>
          </cell>
          <cell r="F36" t="str">
            <v>Yangji-ri</v>
          </cell>
          <cell r="G36" t="str">
            <v>Auction</v>
          </cell>
          <cell r="H36" t="str">
            <v>Suwon</v>
          </cell>
          <cell r="I36" t="str">
            <v>1999-110781</v>
          </cell>
          <cell r="J36">
            <v>2014900000</v>
          </cell>
          <cell r="K36">
            <v>0.74941684450841228</v>
          </cell>
          <cell r="L36">
            <v>36612</v>
          </cell>
          <cell r="M36">
            <v>1510000000</v>
          </cell>
          <cell r="N36">
            <v>545110000</v>
          </cell>
          <cell r="O36">
            <v>600980000</v>
          </cell>
          <cell r="P36">
            <v>363910000</v>
          </cell>
          <cell r="Q36">
            <v>4862</v>
          </cell>
          <cell r="R36">
            <v>112000</v>
          </cell>
          <cell r="S36">
            <v>2255</v>
          </cell>
          <cell r="T36">
            <v>267000</v>
          </cell>
          <cell r="U36">
            <v>0.9</v>
          </cell>
          <cell r="V36">
            <v>0.9</v>
          </cell>
          <cell r="W36">
            <v>0.9</v>
          </cell>
          <cell r="X36">
            <v>1</v>
          </cell>
          <cell r="Y36">
            <v>0.9</v>
          </cell>
          <cell r="Z36">
            <v>1</v>
          </cell>
          <cell r="AA36">
            <v>1</v>
          </cell>
          <cell r="AB36">
            <v>1</v>
          </cell>
          <cell r="AC36">
            <v>82000</v>
          </cell>
          <cell r="AD36">
            <v>240000</v>
          </cell>
          <cell r="AE36" t="str">
            <v>Yangsi-myun</v>
          </cell>
          <cell r="AF36" t="str">
            <v>Chugyeri</v>
          </cell>
          <cell r="AG36" t="str">
            <v>Auction</v>
          </cell>
          <cell r="AH36" t="str">
            <v>Suwon</v>
          </cell>
          <cell r="AI36" t="str">
            <v>1999-118693</v>
          </cell>
          <cell r="AJ36">
            <v>680040310</v>
          </cell>
          <cell r="AK36">
            <v>0.64944679529364957</v>
          </cell>
          <cell r="AL36">
            <v>36627</v>
          </cell>
          <cell r="AM36">
            <v>441650000</v>
          </cell>
          <cell r="AN36">
            <v>285659000</v>
          </cell>
          <cell r="AO36">
            <v>108867000</v>
          </cell>
          <cell r="AP36">
            <v>47124000</v>
          </cell>
          <cell r="AQ36">
            <v>3825.27</v>
          </cell>
          <cell r="AR36">
            <v>75000</v>
          </cell>
          <cell r="AS36">
            <v>1048.07</v>
          </cell>
          <cell r="AT36">
            <v>104000</v>
          </cell>
          <cell r="AU36">
            <v>0.9</v>
          </cell>
          <cell r="AV36">
            <v>0.8</v>
          </cell>
          <cell r="AW36">
            <v>1</v>
          </cell>
          <cell r="AX36">
            <v>1</v>
          </cell>
          <cell r="AY36">
            <v>1.1000000000000001</v>
          </cell>
          <cell r="AZ36">
            <v>1</v>
          </cell>
          <cell r="BA36">
            <v>1</v>
          </cell>
          <cell r="BB36">
            <v>1</v>
          </cell>
          <cell r="BC36">
            <v>54000</v>
          </cell>
          <cell r="BD36">
            <v>114000</v>
          </cell>
          <cell r="BP36" t="str">
            <v/>
          </cell>
          <cell r="BR36" t="str">
            <v/>
          </cell>
          <cell r="BT36" t="str">
            <v/>
          </cell>
          <cell r="CC36" t="str">
            <v/>
          </cell>
          <cell r="CD36" t="str">
            <v/>
          </cell>
          <cell r="CE36">
            <v>68000</v>
          </cell>
          <cell r="CF36">
            <v>177000</v>
          </cell>
          <cell r="CG36">
            <v>7388</v>
          </cell>
          <cell r="CH36">
            <v>1661.8</v>
          </cell>
          <cell r="CI36">
            <v>805500000</v>
          </cell>
          <cell r="CJ36">
            <v>502000000</v>
          </cell>
          <cell r="CK36">
            <v>294000000</v>
          </cell>
          <cell r="CL36">
            <v>9500000</v>
          </cell>
        </row>
        <row r="37">
          <cell r="A37">
            <v>330</v>
          </cell>
          <cell r="B37" t="str">
            <v>A</v>
          </cell>
          <cell r="C37">
            <v>42</v>
          </cell>
          <cell r="D37" t="str">
            <v>Kijeon System.Co. Ltd.</v>
          </cell>
          <cell r="E37" t="str">
            <v>Yangjimyun</v>
          </cell>
          <cell r="F37" t="str">
            <v>Yangji-ri</v>
          </cell>
          <cell r="G37" t="str">
            <v>Auction</v>
          </cell>
          <cell r="H37" t="str">
            <v>Suwon</v>
          </cell>
          <cell r="I37" t="str">
            <v>1999-110782</v>
          </cell>
          <cell r="J37">
            <v>2014900001</v>
          </cell>
          <cell r="K37">
            <v>0.7494168441364748</v>
          </cell>
          <cell r="L37">
            <v>36613</v>
          </cell>
          <cell r="M37">
            <v>1510000000</v>
          </cell>
          <cell r="N37">
            <v>545110000</v>
          </cell>
          <cell r="O37">
            <v>600980000</v>
          </cell>
          <cell r="P37">
            <v>363910000</v>
          </cell>
          <cell r="Q37">
            <v>4862</v>
          </cell>
          <cell r="R37">
            <v>112000</v>
          </cell>
          <cell r="S37">
            <v>2255</v>
          </cell>
          <cell r="T37">
            <v>267000</v>
          </cell>
          <cell r="U37">
            <v>0.9</v>
          </cell>
          <cell r="V37">
            <v>0.95</v>
          </cell>
          <cell r="W37">
            <v>1</v>
          </cell>
          <cell r="X37">
            <v>1</v>
          </cell>
          <cell r="Y37">
            <v>0.9</v>
          </cell>
          <cell r="Z37">
            <v>1</v>
          </cell>
          <cell r="AA37">
            <v>1</v>
          </cell>
          <cell r="AB37">
            <v>1</v>
          </cell>
          <cell r="AC37">
            <v>96000</v>
          </cell>
          <cell r="AD37">
            <v>240000</v>
          </cell>
          <cell r="AE37" t="str">
            <v>Yangsi-myun</v>
          </cell>
          <cell r="AF37" t="str">
            <v>Chugyeri</v>
          </cell>
          <cell r="AG37" t="str">
            <v>Auction</v>
          </cell>
          <cell r="AH37" t="str">
            <v>Suwon</v>
          </cell>
          <cell r="AI37" t="str">
            <v>1999-118694</v>
          </cell>
          <cell r="AJ37">
            <v>680040311</v>
          </cell>
          <cell r="AK37">
            <v>0.64944679433863739</v>
          </cell>
          <cell r="AL37">
            <v>36628</v>
          </cell>
          <cell r="AM37">
            <v>441650000</v>
          </cell>
          <cell r="AN37">
            <v>285659000</v>
          </cell>
          <cell r="AO37">
            <v>108867000</v>
          </cell>
          <cell r="AP37">
            <v>47124000</v>
          </cell>
          <cell r="AQ37">
            <v>3825.27</v>
          </cell>
          <cell r="AR37">
            <v>75000</v>
          </cell>
          <cell r="AS37">
            <v>1048.07</v>
          </cell>
          <cell r="AT37">
            <v>104000</v>
          </cell>
          <cell r="AU37">
            <v>0.9</v>
          </cell>
          <cell r="AV37">
            <v>0.85</v>
          </cell>
          <cell r="AW37">
            <v>1</v>
          </cell>
          <cell r="AX37">
            <v>1</v>
          </cell>
          <cell r="AY37">
            <v>1.1000000000000001</v>
          </cell>
          <cell r="AZ37">
            <v>1</v>
          </cell>
          <cell r="BA37">
            <v>1</v>
          </cell>
          <cell r="BB37">
            <v>1</v>
          </cell>
          <cell r="BC37">
            <v>57000</v>
          </cell>
          <cell r="BD37">
            <v>114000</v>
          </cell>
          <cell r="BP37" t="str">
            <v/>
          </cell>
          <cell r="BR37" t="str">
            <v/>
          </cell>
          <cell r="BT37" t="str">
            <v/>
          </cell>
          <cell r="CC37" t="str">
            <v/>
          </cell>
          <cell r="CD37" t="str">
            <v/>
          </cell>
          <cell r="CE37">
            <v>77000</v>
          </cell>
          <cell r="CF37">
            <v>177000</v>
          </cell>
          <cell r="CG37">
            <v>1155</v>
          </cell>
          <cell r="CH37">
            <v>488.4</v>
          </cell>
          <cell r="CI37">
            <v>175000000</v>
          </cell>
          <cell r="CJ37">
            <v>89000000</v>
          </cell>
          <cell r="CK37">
            <v>86000000</v>
          </cell>
          <cell r="CL37" t="str">
            <v/>
          </cell>
        </row>
        <row r="38">
          <cell r="A38">
            <v>340</v>
          </cell>
          <cell r="B38" t="str">
            <v>A</v>
          </cell>
          <cell r="C38">
            <v>44</v>
          </cell>
          <cell r="D38" t="str">
            <v>Naejangsan Mt. Tourist Hotel Co., Ltd.</v>
          </cell>
          <cell r="E38" t="str">
            <v>Kumku-myun Kumku-ri</v>
          </cell>
          <cell r="F38" t="str">
            <v>377 etc</v>
          </cell>
          <cell r="G38" t="str">
            <v>Auction</v>
          </cell>
          <cell r="H38" t="str">
            <v>Kimje</v>
          </cell>
          <cell r="I38" t="str">
            <v>1998-53641</v>
          </cell>
          <cell r="J38">
            <v>144042000</v>
          </cell>
          <cell r="K38">
            <v>1.0066508379500423</v>
          </cell>
          <cell r="L38">
            <v>36549</v>
          </cell>
          <cell r="M38">
            <v>145000000</v>
          </cell>
          <cell r="N38">
            <v>38240000</v>
          </cell>
          <cell r="O38">
            <v>106760000</v>
          </cell>
          <cell r="P38">
            <v>0</v>
          </cell>
          <cell r="Q38">
            <v>478</v>
          </cell>
          <cell r="R38">
            <v>80000</v>
          </cell>
          <cell r="S38">
            <v>545.53</v>
          </cell>
          <cell r="T38">
            <v>196000</v>
          </cell>
          <cell r="U38">
            <v>1.2</v>
          </cell>
          <cell r="V38">
            <v>1.1000000000000001</v>
          </cell>
          <cell r="W38">
            <v>0.9</v>
          </cell>
          <cell r="X38">
            <v>1.1000000000000001</v>
          </cell>
          <cell r="Y38">
            <v>1.1000000000000001</v>
          </cell>
          <cell r="Z38">
            <v>1</v>
          </cell>
          <cell r="AA38">
            <v>1.1000000000000001</v>
          </cell>
          <cell r="AB38">
            <v>1</v>
          </cell>
          <cell r="AC38">
            <v>105000</v>
          </cell>
          <cell r="AD38">
            <v>237000</v>
          </cell>
          <cell r="AE38" t="str">
            <v>jungeub</v>
          </cell>
          <cell r="AF38" t="str">
            <v xml:space="preserve">170-14 </v>
          </cell>
          <cell r="AG38" t="str">
            <v>Auction</v>
          </cell>
          <cell r="AH38" t="str">
            <v>Jungeub</v>
          </cell>
          <cell r="AI38" t="str">
            <v>1998-15973</v>
          </cell>
          <cell r="AJ38">
            <v>1862210040</v>
          </cell>
          <cell r="AK38">
            <v>0.67446741936801069</v>
          </cell>
          <cell r="AL38">
            <v>36444</v>
          </cell>
          <cell r="AM38">
            <v>1256000000</v>
          </cell>
          <cell r="AN38">
            <v>275200000</v>
          </cell>
          <cell r="AO38">
            <v>980800000</v>
          </cell>
          <cell r="AP38">
            <v>0</v>
          </cell>
          <cell r="AQ38">
            <v>1123</v>
          </cell>
          <cell r="AR38">
            <v>245000</v>
          </cell>
          <cell r="AS38">
            <v>2452</v>
          </cell>
          <cell r="AT38">
            <v>400000</v>
          </cell>
          <cell r="AU38">
            <v>0.6</v>
          </cell>
          <cell r="AV38">
            <v>1</v>
          </cell>
          <cell r="AW38">
            <v>1</v>
          </cell>
          <cell r="AX38">
            <v>0.7</v>
          </cell>
          <cell r="AY38">
            <v>0.8</v>
          </cell>
          <cell r="AZ38">
            <v>0.8</v>
          </cell>
          <cell r="BA38">
            <v>1</v>
          </cell>
          <cell r="BB38">
            <v>1</v>
          </cell>
          <cell r="BC38">
            <v>103000</v>
          </cell>
          <cell r="BD38">
            <v>256000</v>
          </cell>
          <cell r="BK38" t="str">
            <v/>
          </cell>
          <cell r="BP38" t="str">
            <v/>
          </cell>
          <cell r="BR38" t="str">
            <v/>
          </cell>
          <cell r="BT38" t="str">
            <v/>
          </cell>
          <cell r="CC38" t="str">
            <v/>
          </cell>
          <cell r="CD38" t="str">
            <v/>
          </cell>
          <cell r="CE38">
            <v>104000</v>
          </cell>
          <cell r="CF38">
            <v>247000</v>
          </cell>
          <cell r="CG38">
            <v>25256</v>
          </cell>
          <cell r="CH38">
            <v>10613.42</v>
          </cell>
          <cell r="CI38">
            <v>5249000000</v>
          </cell>
          <cell r="CJ38">
            <v>2627000000</v>
          </cell>
          <cell r="CK38">
            <v>2622000000</v>
          </cell>
          <cell r="CL38" t="str">
            <v/>
          </cell>
        </row>
        <row r="39">
          <cell r="A39">
            <v>350</v>
          </cell>
          <cell r="B39" t="str">
            <v>A</v>
          </cell>
          <cell r="C39" t="str">
            <v/>
          </cell>
          <cell r="D39" t="str">
            <v/>
          </cell>
          <cell r="K39" t="str">
            <v/>
          </cell>
          <cell r="P39" t="str">
            <v/>
          </cell>
          <cell r="R39" t="str">
            <v/>
          </cell>
          <cell r="T39" t="str">
            <v/>
          </cell>
          <cell r="AC39" t="str">
            <v/>
          </cell>
          <cell r="AD39" t="str">
            <v/>
          </cell>
          <cell r="AK39" t="str">
            <v/>
          </cell>
          <cell r="AP39" t="str">
            <v/>
          </cell>
          <cell r="AR39" t="str">
            <v/>
          </cell>
          <cell r="AT39" t="str">
            <v/>
          </cell>
          <cell r="BC39" t="str">
            <v/>
          </cell>
          <cell r="BD39" t="str">
            <v/>
          </cell>
          <cell r="BK39" t="str">
            <v/>
          </cell>
          <cell r="BP39" t="str">
            <v/>
          </cell>
          <cell r="BR39" t="str">
            <v/>
          </cell>
          <cell r="BT39" t="str">
            <v/>
          </cell>
          <cell r="CC39" t="str">
            <v/>
          </cell>
          <cell r="CD39" t="str">
            <v/>
          </cell>
          <cell r="CE39" t="str">
            <v/>
          </cell>
          <cell r="CF39" t="str">
            <v/>
          </cell>
          <cell r="CG39" t="str">
            <v/>
          </cell>
          <cell r="CH39" t="str">
            <v/>
          </cell>
          <cell r="CI39" t="str">
            <v/>
          </cell>
          <cell r="CJ39" t="str">
            <v/>
          </cell>
          <cell r="CK39" t="str">
            <v/>
          </cell>
          <cell r="CL39" t="str">
            <v/>
          </cell>
        </row>
        <row r="40">
          <cell r="A40">
            <v>360</v>
          </cell>
          <cell r="B40" t="str">
            <v>A</v>
          </cell>
          <cell r="C40" t="str">
            <v/>
          </cell>
          <cell r="D40" t="str">
            <v/>
          </cell>
          <cell r="K40" t="str">
            <v/>
          </cell>
          <cell r="P40" t="str">
            <v/>
          </cell>
          <cell r="R40" t="str">
            <v/>
          </cell>
          <cell r="T40" t="str">
            <v/>
          </cell>
          <cell r="AC40" t="str">
            <v/>
          </cell>
          <cell r="AD40" t="str">
            <v/>
          </cell>
          <cell r="AK40" t="str">
            <v/>
          </cell>
          <cell r="AP40" t="str">
            <v/>
          </cell>
          <cell r="AR40" t="str">
            <v/>
          </cell>
          <cell r="AT40" t="str">
            <v/>
          </cell>
          <cell r="BC40" t="str">
            <v/>
          </cell>
          <cell r="BD40" t="str">
            <v/>
          </cell>
          <cell r="BK40" t="str">
            <v/>
          </cell>
          <cell r="BP40" t="str">
            <v/>
          </cell>
          <cell r="BR40" t="str">
            <v/>
          </cell>
          <cell r="BT40" t="str">
            <v/>
          </cell>
          <cell r="CC40" t="str">
            <v/>
          </cell>
          <cell r="CD40" t="str">
            <v/>
          </cell>
          <cell r="CE40" t="str">
            <v/>
          </cell>
          <cell r="CF40" t="str">
            <v/>
          </cell>
          <cell r="CG40" t="str">
            <v/>
          </cell>
          <cell r="CH40" t="str">
            <v/>
          </cell>
          <cell r="CI40" t="str">
            <v/>
          </cell>
          <cell r="CJ40" t="str">
            <v/>
          </cell>
          <cell r="CK40" t="str">
            <v/>
          </cell>
          <cell r="CL40" t="str">
            <v/>
          </cell>
        </row>
        <row r="41">
          <cell r="A41">
            <v>370</v>
          </cell>
          <cell r="B41" t="str">
            <v>A</v>
          </cell>
          <cell r="C41" t="str">
            <v/>
          </cell>
          <cell r="D41" t="str">
            <v/>
          </cell>
          <cell r="K41" t="str">
            <v/>
          </cell>
          <cell r="P41" t="str">
            <v/>
          </cell>
          <cell r="R41" t="str">
            <v/>
          </cell>
          <cell r="T41" t="str">
            <v/>
          </cell>
          <cell r="AC41" t="str">
            <v/>
          </cell>
          <cell r="AD41" t="str">
            <v/>
          </cell>
          <cell r="AK41" t="str">
            <v/>
          </cell>
          <cell r="AP41" t="str">
            <v/>
          </cell>
          <cell r="AR41" t="str">
            <v/>
          </cell>
          <cell r="AT41" t="str">
            <v/>
          </cell>
          <cell r="BC41" t="str">
            <v/>
          </cell>
          <cell r="BD41" t="str">
            <v/>
          </cell>
          <cell r="BK41" t="str">
            <v/>
          </cell>
          <cell r="BP41" t="str">
            <v/>
          </cell>
          <cell r="BR41" t="str">
            <v/>
          </cell>
          <cell r="BT41" t="str">
            <v/>
          </cell>
          <cell r="CC41" t="str">
            <v/>
          </cell>
          <cell r="CD41" t="str">
            <v/>
          </cell>
          <cell r="CE41" t="str">
            <v/>
          </cell>
          <cell r="CF41" t="str">
            <v/>
          </cell>
          <cell r="CG41" t="str">
            <v/>
          </cell>
          <cell r="CH41" t="str">
            <v/>
          </cell>
          <cell r="CI41" t="str">
            <v/>
          </cell>
          <cell r="CJ41" t="str">
            <v/>
          </cell>
          <cell r="CK41" t="str">
            <v/>
          </cell>
          <cell r="CL41" t="str">
            <v/>
          </cell>
        </row>
        <row r="42">
          <cell r="A42">
            <v>380</v>
          </cell>
          <cell r="B42" t="str">
            <v>A</v>
          </cell>
          <cell r="C42">
            <v>51</v>
          </cell>
          <cell r="D42" t="str">
            <v>Ok Kwang Jin</v>
          </cell>
          <cell r="E42" t="str">
            <v>Dongho-dong</v>
          </cell>
          <cell r="F42">
            <v>349</v>
          </cell>
          <cell r="G42" t="str">
            <v>General</v>
          </cell>
          <cell r="K42" t="str">
            <v/>
          </cell>
          <cell r="L42">
            <v>36714</v>
          </cell>
          <cell r="M42">
            <v>1000000000</v>
          </cell>
          <cell r="N42">
            <v>900000000</v>
          </cell>
          <cell r="O42">
            <v>100000000</v>
          </cell>
          <cell r="P42">
            <v>0</v>
          </cell>
          <cell r="Q42">
            <v>1772.7</v>
          </cell>
          <cell r="R42">
            <v>508000</v>
          </cell>
          <cell r="S42">
            <v>1020</v>
          </cell>
          <cell r="T42">
            <v>98000</v>
          </cell>
          <cell r="U42">
            <v>1</v>
          </cell>
          <cell r="V42">
            <v>1.05</v>
          </cell>
          <cell r="W42">
            <v>1</v>
          </cell>
          <cell r="X42">
            <v>0.8</v>
          </cell>
          <cell r="Y42">
            <v>1.25</v>
          </cell>
          <cell r="Z42">
            <v>1.2</v>
          </cell>
          <cell r="AA42">
            <v>0.8</v>
          </cell>
          <cell r="AB42">
            <v>1</v>
          </cell>
          <cell r="AC42">
            <v>427000</v>
          </cell>
          <cell r="AD42">
            <v>118000</v>
          </cell>
          <cell r="AK42" t="str">
            <v/>
          </cell>
          <cell r="AP42" t="str">
            <v/>
          </cell>
          <cell r="AR42" t="str">
            <v/>
          </cell>
          <cell r="AT42" t="str">
            <v/>
          </cell>
          <cell r="BC42" t="str">
            <v/>
          </cell>
          <cell r="BD42" t="str">
            <v/>
          </cell>
          <cell r="BK42" t="str">
            <v/>
          </cell>
          <cell r="BP42" t="str">
            <v/>
          </cell>
          <cell r="BR42" t="str">
            <v/>
          </cell>
          <cell r="BT42" t="str">
            <v/>
          </cell>
          <cell r="CC42" t="str">
            <v/>
          </cell>
          <cell r="CD42" t="str">
            <v/>
          </cell>
          <cell r="CE42">
            <v>427000</v>
          </cell>
          <cell r="CF42">
            <v>118000</v>
          </cell>
          <cell r="CG42">
            <v>2407</v>
          </cell>
          <cell r="CH42">
            <v>1295.1500000000001</v>
          </cell>
          <cell r="CI42">
            <v>1199733000</v>
          </cell>
          <cell r="CJ42">
            <v>1028000000</v>
          </cell>
          <cell r="CK42">
            <v>153000000</v>
          </cell>
          <cell r="CL42">
            <v>18733000</v>
          </cell>
        </row>
        <row r="43">
          <cell r="A43">
            <v>390</v>
          </cell>
          <cell r="B43" t="str">
            <v>A</v>
          </cell>
          <cell r="C43">
            <v>52</v>
          </cell>
          <cell r="D43" t="str">
            <v>Seoul Christ Hospital</v>
          </cell>
          <cell r="E43" t="str">
            <v>Gonduing-ri</v>
          </cell>
          <cell r="F43" t="str">
            <v>462-3 etc.</v>
          </cell>
          <cell r="G43" t="str">
            <v>Auction</v>
          </cell>
          <cell r="H43" t="str">
            <v>Wonju</v>
          </cell>
          <cell r="I43" t="str">
            <v>1997-02797</v>
          </cell>
          <cell r="J43">
            <v>247433000</v>
          </cell>
          <cell r="K43">
            <v>0.72468102476225882</v>
          </cell>
          <cell r="L43">
            <v>35668</v>
          </cell>
          <cell r="M43">
            <v>179310000</v>
          </cell>
          <cell r="N43">
            <v>127000000</v>
          </cell>
          <cell r="O43">
            <v>52310000</v>
          </cell>
          <cell r="P43">
            <v>0</v>
          </cell>
          <cell r="Q43">
            <v>4124</v>
          </cell>
          <cell r="R43">
            <v>31000</v>
          </cell>
          <cell r="S43">
            <v>198.4</v>
          </cell>
          <cell r="T43">
            <v>264000</v>
          </cell>
          <cell r="U43">
            <v>1</v>
          </cell>
          <cell r="V43">
            <v>1</v>
          </cell>
          <cell r="W43">
            <v>0.8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25000</v>
          </cell>
          <cell r="AD43">
            <v>264000</v>
          </cell>
          <cell r="AK43" t="str">
            <v/>
          </cell>
          <cell r="AP43" t="str">
            <v/>
          </cell>
          <cell r="AR43" t="str">
            <v/>
          </cell>
          <cell r="AT43" t="str">
            <v/>
          </cell>
          <cell r="BC43" t="str">
            <v/>
          </cell>
          <cell r="BD43" t="str">
            <v/>
          </cell>
          <cell r="BK43" t="str">
            <v/>
          </cell>
          <cell r="BP43" t="str">
            <v/>
          </cell>
          <cell r="BR43" t="str">
            <v/>
          </cell>
          <cell r="BT43" t="str">
            <v/>
          </cell>
          <cell r="CC43" t="str">
            <v/>
          </cell>
          <cell r="CD43" t="str">
            <v/>
          </cell>
          <cell r="CE43">
            <v>25000</v>
          </cell>
          <cell r="CF43">
            <v>264000</v>
          </cell>
          <cell r="CG43">
            <v>26779</v>
          </cell>
          <cell r="CH43">
            <v>1101.8399999999999</v>
          </cell>
          <cell r="CI43">
            <v>960000000</v>
          </cell>
          <cell r="CJ43">
            <v>669000000</v>
          </cell>
          <cell r="CK43">
            <v>291000000</v>
          </cell>
          <cell r="CL43" t="str">
            <v/>
          </cell>
        </row>
        <row r="44">
          <cell r="A44">
            <v>400</v>
          </cell>
          <cell r="B44" t="str">
            <v>A</v>
          </cell>
          <cell r="C44">
            <v>53</v>
          </cell>
          <cell r="D44" t="str">
            <v>seoul christ hospital</v>
          </cell>
          <cell r="E44" t="str">
            <v>Chungnang-gu</v>
          </cell>
          <cell r="F44" t="str">
            <v>576-24 Myonmok-dong</v>
          </cell>
          <cell r="G44" t="str">
            <v>General</v>
          </cell>
          <cell r="K44" t="str">
            <v/>
          </cell>
          <cell r="L44">
            <v>36465</v>
          </cell>
          <cell r="M44">
            <v>185000000</v>
          </cell>
          <cell r="N44">
            <v>115000000</v>
          </cell>
          <cell r="O44">
            <v>70000000</v>
          </cell>
          <cell r="P44">
            <v>0</v>
          </cell>
          <cell r="Q44">
            <v>95.1</v>
          </cell>
          <cell r="R44">
            <v>1209000</v>
          </cell>
          <cell r="S44">
            <v>232.71</v>
          </cell>
          <cell r="T44">
            <v>301000</v>
          </cell>
          <cell r="U44">
            <v>1</v>
          </cell>
          <cell r="V44">
            <v>1</v>
          </cell>
          <cell r="W44">
            <v>0.85</v>
          </cell>
          <cell r="X44">
            <v>0.85</v>
          </cell>
          <cell r="Y44">
            <v>0.5</v>
          </cell>
          <cell r="Z44">
            <v>1</v>
          </cell>
          <cell r="AA44">
            <v>0.85</v>
          </cell>
          <cell r="AB44">
            <v>1.0116000000000001</v>
          </cell>
          <cell r="AC44">
            <v>884000</v>
          </cell>
          <cell r="AD44">
            <v>129000</v>
          </cell>
          <cell r="AE44" t="str">
            <v>Chungnang-gu</v>
          </cell>
          <cell r="AF44" t="str">
            <v>576-15 Myonmok-dong</v>
          </cell>
          <cell r="AG44" t="str">
            <v>General</v>
          </cell>
          <cell r="AK44" t="str">
            <v/>
          </cell>
          <cell r="AL44">
            <v>36434</v>
          </cell>
          <cell r="AM44">
            <v>120000000</v>
          </cell>
          <cell r="AN44">
            <v>105000000</v>
          </cell>
          <cell r="AO44">
            <v>15000000</v>
          </cell>
          <cell r="AP44">
            <v>0</v>
          </cell>
          <cell r="AQ44">
            <v>95.5</v>
          </cell>
          <cell r="AR44">
            <v>1099000</v>
          </cell>
          <cell r="AS44">
            <v>145.44</v>
          </cell>
          <cell r="AT44">
            <v>103000</v>
          </cell>
          <cell r="AU44">
            <v>1.1000000000000001</v>
          </cell>
          <cell r="AV44">
            <v>1</v>
          </cell>
          <cell r="AW44">
            <v>0.85</v>
          </cell>
          <cell r="AX44">
            <v>0.9</v>
          </cell>
          <cell r="AY44">
            <v>1.5</v>
          </cell>
          <cell r="AZ44">
            <v>1</v>
          </cell>
          <cell r="BA44">
            <v>0.9</v>
          </cell>
          <cell r="BB44">
            <v>1.012</v>
          </cell>
          <cell r="BC44">
            <v>936000</v>
          </cell>
          <cell r="BD44">
            <v>141000</v>
          </cell>
          <cell r="BK44" t="str">
            <v/>
          </cell>
          <cell r="BP44" t="str">
            <v/>
          </cell>
          <cell r="BR44" t="str">
            <v/>
          </cell>
          <cell r="BT44" t="str">
            <v/>
          </cell>
          <cell r="CC44" t="str">
            <v/>
          </cell>
          <cell r="CD44" t="str">
            <v/>
          </cell>
          <cell r="CE44">
            <v>910000</v>
          </cell>
          <cell r="CF44">
            <v>135000</v>
          </cell>
          <cell r="CG44">
            <v>6325.6</v>
          </cell>
          <cell r="CH44">
            <v>17406.830000000002</v>
          </cell>
          <cell r="CI44">
            <v>8106000000</v>
          </cell>
          <cell r="CJ44">
            <v>5756000000</v>
          </cell>
          <cell r="CK44">
            <v>2350000000</v>
          </cell>
          <cell r="CL44" t="str">
            <v/>
          </cell>
        </row>
        <row r="45">
          <cell r="A45">
            <v>410</v>
          </cell>
          <cell r="B45" t="str">
            <v>A</v>
          </cell>
          <cell r="C45" t="str">
            <v/>
          </cell>
          <cell r="D45" t="str">
            <v/>
          </cell>
          <cell r="K45" t="str">
            <v/>
          </cell>
          <cell r="P45" t="str">
            <v/>
          </cell>
          <cell r="R45" t="str">
            <v/>
          </cell>
          <cell r="T45" t="str">
            <v/>
          </cell>
          <cell r="AC45" t="str">
            <v/>
          </cell>
          <cell r="AD45" t="str">
            <v/>
          </cell>
          <cell r="AK45" t="str">
            <v/>
          </cell>
          <cell r="AP45" t="str">
            <v/>
          </cell>
          <cell r="AR45" t="str">
            <v/>
          </cell>
          <cell r="AT45" t="str">
            <v/>
          </cell>
          <cell r="BC45" t="str">
            <v/>
          </cell>
          <cell r="BD45" t="str">
            <v/>
          </cell>
          <cell r="BK45" t="str">
            <v/>
          </cell>
          <cell r="BP45" t="str">
            <v/>
          </cell>
          <cell r="BR45" t="str">
            <v/>
          </cell>
          <cell r="BT45" t="str">
            <v/>
          </cell>
          <cell r="CC45" t="str">
            <v/>
          </cell>
          <cell r="CD45" t="str">
            <v/>
          </cell>
          <cell r="CE45" t="str">
            <v/>
          </cell>
          <cell r="CF45" t="str">
            <v/>
          </cell>
          <cell r="CG45" t="str">
            <v/>
          </cell>
          <cell r="CH45" t="str">
            <v/>
          </cell>
          <cell r="CI45" t="str">
            <v/>
          </cell>
          <cell r="CJ45" t="str">
            <v/>
          </cell>
          <cell r="CK45" t="str">
            <v/>
          </cell>
          <cell r="CL45" t="str">
            <v/>
          </cell>
        </row>
        <row r="46">
          <cell r="A46">
            <v>420</v>
          </cell>
          <cell r="B46" t="str">
            <v>A</v>
          </cell>
          <cell r="C46" t="str">
            <v/>
          </cell>
          <cell r="D46" t="str">
            <v/>
          </cell>
          <cell r="K46" t="str">
            <v/>
          </cell>
          <cell r="P46" t="str">
            <v/>
          </cell>
          <cell r="R46" t="str">
            <v/>
          </cell>
          <cell r="T46" t="str">
            <v/>
          </cell>
          <cell r="AC46" t="str">
            <v/>
          </cell>
          <cell r="AD46" t="str">
            <v/>
          </cell>
          <cell r="AK46" t="str">
            <v/>
          </cell>
          <cell r="AP46" t="str">
            <v/>
          </cell>
          <cell r="AR46" t="str">
            <v/>
          </cell>
          <cell r="AT46" t="str">
            <v/>
          </cell>
          <cell r="BC46" t="str">
            <v/>
          </cell>
          <cell r="BD46" t="str">
            <v/>
          </cell>
          <cell r="BK46" t="str">
            <v/>
          </cell>
          <cell r="BP46" t="str">
            <v/>
          </cell>
          <cell r="BR46" t="str">
            <v/>
          </cell>
          <cell r="BT46" t="str">
            <v/>
          </cell>
          <cell r="CC46" t="str">
            <v/>
          </cell>
          <cell r="CD46" t="str">
            <v/>
          </cell>
          <cell r="CE46" t="str">
            <v/>
          </cell>
          <cell r="CF46" t="str">
            <v/>
          </cell>
          <cell r="CG46" t="str">
            <v/>
          </cell>
          <cell r="CH46" t="str">
            <v/>
          </cell>
          <cell r="CI46" t="str">
            <v/>
          </cell>
          <cell r="CJ46" t="str">
            <v/>
          </cell>
          <cell r="CK46" t="str">
            <v/>
          </cell>
          <cell r="CL46" t="str">
            <v/>
          </cell>
        </row>
        <row r="47">
          <cell r="A47">
            <v>430</v>
          </cell>
          <cell r="B47" t="str">
            <v>A</v>
          </cell>
          <cell r="C47">
            <v>61</v>
          </cell>
          <cell r="D47" t="str">
            <v>Yongdong Installment</v>
          </cell>
          <cell r="E47" t="str">
            <v>Yatap-dong, Bundang-gu</v>
          </cell>
          <cell r="F47" t="str">
            <v>#707-303,  Kyungnam</v>
          </cell>
          <cell r="G47" t="str">
            <v>Auction</v>
          </cell>
          <cell r="H47" t="str">
            <v>Sungnam</v>
          </cell>
          <cell r="I47" t="str">
            <v>98-41652</v>
          </cell>
          <cell r="J47">
            <v>200000000</v>
          </cell>
          <cell r="K47">
            <v>0.95499999999999996</v>
          </cell>
          <cell r="L47">
            <v>36242</v>
          </cell>
          <cell r="M47">
            <v>191000000</v>
          </cell>
          <cell r="O47">
            <v>191000000</v>
          </cell>
          <cell r="P47">
            <v>0</v>
          </cell>
          <cell r="R47" t="str">
            <v/>
          </cell>
          <cell r="S47">
            <v>101.97</v>
          </cell>
          <cell r="T47">
            <v>1873000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1.0279</v>
          </cell>
          <cell r="AC47" t="str">
            <v/>
          </cell>
          <cell r="AD47">
            <v>1925000</v>
          </cell>
          <cell r="AE47" t="str">
            <v>Yatap-dong, Bundang-gu</v>
          </cell>
          <cell r="AF47" t="str">
            <v>#301-303, Top village</v>
          </cell>
          <cell r="AG47" t="str">
            <v>Auction</v>
          </cell>
          <cell r="AH47" t="str">
            <v>Sungnam</v>
          </cell>
          <cell r="AI47" t="str">
            <v>2000-1176</v>
          </cell>
          <cell r="AJ47">
            <v>320000000</v>
          </cell>
          <cell r="AK47">
            <v>0.859375</v>
          </cell>
          <cell r="AL47">
            <v>36661</v>
          </cell>
          <cell r="AM47">
            <v>275000000</v>
          </cell>
          <cell r="AO47">
            <v>275000000</v>
          </cell>
          <cell r="AP47">
            <v>0</v>
          </cell>
          <cell r="AR47" t="str">
            <v/>
          </cell>
          <cell r="AS47">
            <v>131.4</v>
          </cell>
          <cell r="AT47">
            <v>2093000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AZ47">
            <v>1</v>
          </cell>
          <cell r="BA47">
            <v>1</v>
          </cell>
          <cell r="BB47">
            <v>1</v>
          </cell>
          <cell r="BC47" t="str">
            <v/>
          </cell>
          <cell r="BD47">
            <v>2093000</v>
          </cell>
          <cell r="BK47" t="str">
            <v/>
          </cell>
          <cell r="BP47" t="str">
            <v/>
          </cell>
          <cell r="BR47" t="str">
            <v/>
          </cell>
          <cell r="BT47" t="str">
            <v/>
          </cell>
          <cell r="CC47" t="str">
            <v/>
          </cell>
          <cell r="CD47" t="str">
            <v/>
          </cell>
          <cell r="CE47" t="str">
            <v/>
          </cell>
          <cell r="CF47">
            <v>2009000</v>
          </cell>
          <cell r="CG47">
            <v>46.18</v>
          </cell>
          <cell r="CH47">
            <v>84.91</v>
          </cell>
          <cell r="CI47">
            <v>171000000</v>
          </cell>
          <cell r="CJ47" t="str">
            <v/>
          </cell>
          <cell r="CK47">
            <v>171000000</v>
          </cell>
          <cell r="CL47" t="str">
            <v/>
          </cell>
        </row>
        <row r="48">
          <cell r="A48">
            <v>440</v>
          </cell>
          <cell r="B48" t="str">
            <v>A</v>
          </cell>
          <cell r="C48">
            <v>62</v>
          </cell>
          <cell r="D48" t="str">
            <v>Youngdong Installation &amp; Furnishings Co.Ltd</v>
          </cell>
          <cell r="E48" t="str">
            <v>Ogea-ri</v>
          </cell>
          <cell r="F48" t="str">
            <v>33 etc</v>
          </cell>
          <cell r="G48" t="str">
            <v>Auction</v>
          </cell>
          <cell r="H48" t="str">
            <v>Suwon</v>
          </cell>
          <cell r="I48" t="str">
            <v>1999-22620</v>
          </cell>
          <cell r="J48">
            <v>51474000</v>
          </cell>
          <cell r="K48">
            <v>0.80040408750048564</v>
          </cell>
          <cell r="L48">
            <v>36690</v>
          </cell>
          <cell r="M48">
            <v>41200000</v>
          </cell>
          <cell r="N48">
            <v>41200000</v>
          </cell>
          <cell r="P48">
            <v>0</v>
          </cell>
          <cell r="Q48">
            <v>3525</v>
          </cell>
          <cell r="R48">
            <v>12000</v>
          </cell>
          <cell r="T48" t="str">
            <v/>
          </cell>
          <cell r="U48">
            <v>1.1000000000000001</v>
          </cell>
          <cell r="V48">
            <v>1</v>
          </cell>
          <cell r="W48">
            <v>0.8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11000</v>
          </cell>
          <cell r="AD48" t="str">
            <v/>
          </cell>
          <cell r="AE48" t="str">
            <v>Bondu-ri</v>
          </cell>
          <cell r="AF48" t="str">
            <v>San 24-2</v>
          </cell>
          <cell r="AG48" t="str">
            <v>General</v>
          </cell>
          <cell r="AK48" t="str">
            <v/>
          </cell>
          <cell r="AL48">
            <v>36678</v>
          </cell>
          <cell r="AM48">
            <v>250000000</v>
          </cell>
          <cell r="AN48">
            <v>250000000</v>
          </cell>
          <cell r="AP48">
            <v>0</v>
          </cell>
          <cell r="AQ48">
            <v>20721</v>
          </cell>
          <cell r="AR48">
            <v>12000</v>
          </cell>
          <cell r="AT48" t="str">
            <v/>
          </cell>
          <cell r="AU48">
            <v>1.1000000000000001</v>
          </cell>
          <cell r="AV48">
            <v>0.8</v>
          </cell>
          <cell r="AW48">
            <v>1</v>
          </cell>
          <cell r="AX48">
            <v>0.8</v>
          </cell>
          <cell r="AY48">
            <v>1</v>
          </cell>
          <cell r="AZ48">
            <v>1</v>
          </cell>
          <cell r="BA48">
            <v>0.8</v>
          </cell>
          <cell r="BB48">
            <v>1</v>
          </cell>
          <cell r="BC48">
            <v>8000</v>
          </cell>
          <cell r="BD48" t="str">
            <v/>
          </cell>
          <cell r="BK48" t="str">
            <v/>
          </cell>
          <cell r="BP48" t="str">
            <v/>
          </cell>
          <cell r="BR48" t="str">
            <v/>
          </cell>
          <cell r="BT48" t="str">
            <v/>
          </cell>
          <cell r="CC48" t="str">
            <v/>
          </cell>
          <cell r="CD48" t="str">
            <v/>
          </cell>
          <cell r="CE48">
            <v>10000</v>
          </cell>
          <cell r="CF48" t="str">
            <v/>
          </cell>
          <cell r="CG48">
            <v>28975</v>
          </cell>
          <cell r="CH48" t="str">
            <v/>
          </cell>
          <cell r="CI48" t="e">
            <v>#VALUE!</v>
          </cell>
          <cell r="CJ48">
            <v>290000000</v>
          </cell>
          <cell r="CK48" t="e">
            <v>#VALUE!</v>
          </cell>
          <cell r="CL48" t="str">
            <v/>
          </cell>
        </row>
        <row r="49">
          <cell r="A49">
            <v>450</v>
          </cell>
          <cell r="B49" t="str">
            <v>A</v>
          </cell>
          <cell r="C49">
            <v>63</v>
          </cell>
          <cell r="D49" t="str">
            <v>Youngdong Construction Materialls co.</v>
          </cell>
          <cell r="E49" t="str">
            <v>Karak-dong</v>
          </cell>
          <cell r="F49" t="str">
            <v>193-1</v>
          </cell>
          <cell r="G49" t="str">
            <v>Auction</v>
          </cell>
          <cell r="H49" t="str">
            <v>Seoul district court-2part</v>
          </cell>
          <cell r="I49" t="str">
            <v>98-49726</v>
          </cell>
          <cell r="J49">
            <v>977356180</v>
          </cell>
          <cell r="K49">
            <v>0.73228165396160894</v>
          </cell>
          <cell r="L49">
            <v>36596</v>
          </cell>
          <cell r="M49">
            <v>715700000</v>
          </cell>
          <cell r="N49">
            <v>494000000</v>
          </cell>
          <cell r="O49">
            <v>221700000</v>
          </cell>
          <cell r="P49">
            <v>0</v>
          </cell>
          <cell r="Q49">
            <v>269.8</v>
          </cell>
          <cell r="R49">
            <v>1831000</v>
          </cell>
          <cell r="S49">
            <v>884.45</v>
          </cell>
          <cell r="T49">
            <v>251000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1831000</v>
          </cell>
          <cell r="AD49">
            <v>251000</v>
          </cell>
          <cell r="AE49" t="str">
            <v>Karak-dong</v>
          </cell>
          <cell r="AF49" t="str">
            <v>3-1</v>
          </cell>
          <cell r="AG49" t="str">
            <v>Auction</v>
          </cell>
          <cell r="AH49" t="str">
            <v>Seoul district court-7part</v>
          </cell>
          <cell r="AI49" t="str">
            <v>99-27211</v>
          </cell>
          <cell r="AJ49">
            <v>534877000</v>
          </cell>
          <cell r="AK49">
            <v>0.66931275788639255</v>
          </cell>
          <cell r="AL49">
            <v>36617</v>
          </cell>
          <cell r="AM49">
            <v>358000000</v>
          </cell>
          <cell r="AN49">
            <v>186200000</v>
          </cell>
          <cell r="AO49">
            <v>171800000</v>
          </cell>
          <cell r="AP49">
            <v>0</v>
          </cell>
          <cell r="AQ49">
            <v>213.9</v>
          </cell>
          <cell r="AR49">
            <v>871000</v>
          </cell>
          <cell r="AS49">
            <v>559.09</v>
          </cell>
          <cell r="AT49">
            <v>307000</v>
          </cell>
          <cell r="AU49">
            <v>1.1000000000000001</v>
          </cell>
          <cell r="AV49">
            <v>0.9</v>
          </cell>
          <cell r="AW49">
            <v>1</v>
          </cell>
          <cell r="AX49">
            <v>1</v>
          </cell>
          <cell r="AY49">
            <v>1.1000000000000001</v>
          </cell>
          <cell r="AZ49">
            <v>1</v>
          </cell>
          <cell r="BA49">
            <v>1</v>
          </cell>
          <cell r="BB49">
            <v>1</v>
          </cell>
          <cell r="BC49">
            <v>862000</v>
          </cell>
          <cell r="BD49">
            <v>338000</v>
          </cell>
          <cell r="BK49" t="str">
            <v/>
          </cell>
          <cell r="BP49" t="str">
            <v/>
          </cell>
          <cell r="BR49" t="str">
            <v/>
          </cell>
          <cell r="BT49" t="str">
            <v/>
          </cell>
          <cell r="CC49" t="str">
            <v/>
          </cell>
          <cell r="CD49" t="str">
            <v/>
          </cell>
          <cell r="CE49">
            <v>1347000</v>
          </cell>
          <cell r="CF49">
            <v>295000</v>
          </cell>
          <cell r="CG49">
            <v>414.8</v>
          </cell>
          <cell r="CH49">
            <v>1364.61</v>
          </cell>
          <cell r="CI49">
            <v>962000000</v>
          </cell>
          <cell r="CJ49">
            <v>559000000</v>
          </cell>
          <cell r="CK49">
            <v>403000000</v>
          </cell>
          <cell r="CL49" t="str">
            <v/>
          </cell>
        </row>
        <row r="50">
          <cell r="A50">
            <v>460</v>
          </cell>
          <cell r="B50" t="str">
            <v>A</v>
          </cell>
          <cell r="C50">
            <v>65</v>
          </cell>
          <cell r="D50" t="str">
            <v>Lee Eun Sun</v>
          </cell>
          <cell r="E50" t="str">
            <v>Daegukmyun chowongirl</v>
          </cell>
          <cell r="F50" t="str">
            <v>592-11</v>
          </cell>
          <cell r="G50" t="str">
            <v>Auction</v>
          </cell>
          <cell r="H50" t="str">
            <v>Inchon</v>
          </cell>
          <cell r="I50" t="str">
            <v>1998-13644</v>
          </cell>
          <cell r="J50">
            <v>209660000</v>
          </cell>
          <cell r="K50">
            <v>0.81608318229514454</v>
          </cell>
          <cell r="L50">
            <v>36543</v>
          </cell>
          <cell r="M50">
            <v>171100000</v>
          </cell>
          <cell r="N50">
            <v>85900000</v>
          </cell>
          <cell r="O50">
            <v>85200000</v>
          </cell>
          <cell r="P50">
            <v>0</v>
          </cell>
          <cell r="Q50">
            <v>859</v>
          </cell>
          <cell r="R50">
            <v>100000</v>
          </cell>
          <cell r="S50">
            <v>365</v>
          </cell>
          <cell r="T50">
            <v>233000</v>
          </cell>
          <cell r="U50">
            <v>1</v>
          </cell>
          <cell r="V50">
            <v>1.05</v>
          </cell>
          <cell r="W50">
            <v>0.95</v>
          </cell>
          <cell r="X50">
            <v>1</v>
          </cell>
          <cell r="Y50">
            <v>1.05</v>
          </cell>
          <cell r="Z50">
            <v>0.8</v>
          </cell>
          <cell r="AA50">
            <v>1</v>
          </cell>
          <cell r="AB50">
            <v>1</v>
          </cell>
          <cell r="AC50">
            <v>100000</v>
          </cell>
          <cell r="AD50">
            <v>196000</v>
          </cell>
          <cell r="AE50" t="str">
            <v>Daegukmyung Chowongiri</v>
          </cell>
          <cell r="AF50" t="str">
            <v xml:space="preserve">390-1 </v>
          </cell>
          <cell r="AG50" t="str">
            <v>Auction</v>
          </cell>
          <cell r="AH50" t="str">
            <v>Inchon</v>
          </cell>
          <cell r="AI50" t="str">
            <v>98타경 29529</v>
          </cell>
          <cell r="AJ50">
            <v>720484520</v>
          </cell>
          <cell r="AK50">
            <v>0.81236998679721806</v>
          </cell>
          <cell r="AL50">
            <v>36399</v>
          </cell>
          <cell r="AM50">
            <v>585300000</v>
          </cell>
          <cell r="AN50">
            <v>299500000</v>
          </cell>
          <cell r="AO50">
            <v>280800000</v>
          </cell>
          <cell r="AP50">
            <v>5000000</v>
          </cell>
          <cell r="AQ50">
            <v>3328</v>
          </cell>
          <cell r="AR50">
            <v>90000</v>
          </cell>
          <cell r="AS50">
            <v>1310.47</v>
          </cell>
          <cell r="AT50">
            <v>214000</v>
          </cell>
          <cell r="AU50">
            <v>1</v>
          </cell>
          <cell r="AV50">
            <v>1.05</v>
          </cell>
          <cell r="AW50">
            <v>1</v>
          </cell>
          <cell r="AX50">
            <v>1</v>
          </cell>
          <cell r="AY50">
            <v>1.1000000000000001</v>
          </cell>
          <cell r="AZ50">
            <v>0.8</v>
          </cell>
          <cell r="BA50">
            <v>1</v>
          </cell>
          <cell r="BB50">
            <v>1</v>
          </cell>
          <cell r="BC50">
            <v>95000</v>
          </cell>
          <cell r="BD50">
            <v>188000</v>
          </cell>
          <cell r="BK50" t="str">
            <v/>
          </cell>
          <cell r="BP50" t="str">
            <v/>
          </cell>
          <cell r="BR50" t="str">
            <v/>
          </cell>
          <cell r="BT50" t="str">
            <v/>
          </cell>
          <cell r="CC50" t="str">
            <v/>
          </cell>
          <cell r="CD50" t="str">
            <v/>
          </cell>
          <cell r="CE50">
            <v>98000</v>
          </cell>
          <cell r="CF50">
            <v>192000</v>
          </cell>
          <cell r="CG50">
            <v>1623</v>
          </cell>
          <cell r="CH50">
            <v>715.49</v>
          </cell>
          <cell r="CI50">
            <v>358160000</v>
          </cell>
          <cell r="CJ50">
            <v>159000000</v>
          </cell>
          <cell r="CK50">
            <v>137000000</v>
          </cell>
          <cell r="CL50">
            <v>62160000</v>
          </cell>
        </row>
        <row r="51">
          <cell r="A51">
            <v>470</v>
          </cell>
          <cell r="B51" t="str">
            <v>A</v>
          </cell>
          <cell r="C51">
            <v>64</v>
          </cell>
          <cell r="D51" t="str">
            <v>Lee Eun Sun</v>
          </cell>
          <cell r="K51" t="str">
            <v/>
          </cell>
          <cell r="P51" t="str">
            <v/>
          </cell>
          <cell r="R51" t="str">
            <v/>
          </cell>
          <cell r="T51" t="str">
            <v/>
          </cell>
          <cell r="AC51" t="str">
            <v/>
          </cell>
          <cell r="AD51" t="str">
            <v/>
          </cell>
          <cell r="AK51" t="str">
            <v/>
          </cell>
          <cell r="AP51" t="str">
            <v/>
          </cell>
          <cell r="AR51" t="str">
            <v/>
          </cell>
          <cell r="AT51" t="str">
            <v/>
          </cell>
          <cell r="BC51" t="str">
            <v/>
          </cell>
          <cell r="BD51" t="str">
            <v/>
          </cell>
          <cell r="BK51" t="str">
            <v/>
          </cell>
          <cell r="BP51" t="str">
            <v/>
          </cell>
          <cell r="BR51" t="str">
            <v/>
          </cell>
          <cell r="BT51" t="str">
            <v/>
          </cell>
          <cell r="CC51" t="str">
            <v/>
          </cell>
          <cell r="CD51" t="str">
            <v/>
          </cell>
          <cell r="CE51" t="str">
            <v/>
          </cell>
          <cell r="CF51" t="str">
            <v/>
          </cell>
          <cell r="CG51">
            <v>462.8</v>
          </cell>
          <cell r="CH51">
            <v>595.12</v>
          </cell>
          <cell r="CI51" t="str">
            <v/>
          </cell>
          <cell r="CJ51" t="str">
            <v/>
          </cell>
          <cell r="CK51" t="str">
            <v/>
          </cell>
          <cell r="CL51" t="str">
            <v/>
          </cell>
        </row>
        <row r="52">
          <cell r="A52">
            <v>480</v>
          </cell>
          <cell r="B52" t="str">
            <v>A</v>
          </cell>
          <cell r="C52" t="str">
            <v/>
          </cell>
          <cell r="D52" t="str">
            <v/>
          </cell>
          <cell r="K52" t="str">
            <v/>
          </cell>
          <cell r="P52" t="str">
            <v/>
          </cell>
          <cell r="R52" t="str">
            <v/>
          </cell>
          <cell r="T52" t="str">
            <v/>
          </cell>
          <cell r="AC52" t="str">
            <v/>
          </cell>
          <cell r="AD52" t="str">
            <v/>
          </cell>
          <cell r="AK52" t="str">
            <v/>
          </cell>
          <cell r="AP52" t="str">
            <v/>
          </cell>
          <cell r="AR52" t="str">
            <v/>
          </cell>
          <cell r="AT52" t="str">
            <v/>
          </cell>
          <cell r="BC52" t="str">
            <v/>
          </cell>
          <cell r="BD52" t="str">
            <v/>
          </cell>
          <cell r="BK52" t="str">
            <v/>
          </cell>
          <cell r="BP52" t="str">
            <v/>
          </cell>
          <cell r="BR52" t="str">
            <v/>
          </cell>
          <cell r="BT52" t="str">
            <v/>
          </cell>
          <cell r="CC52" t="str">
            <v/>
          </cell>
          <cell r="CD52" t="str">
            <v/>
          </cell>
          <cell r="CE52" t="str">
            <v/>
          </cell>
          <cell r="CF52" t="str">
            <v/>
          </cell>
          <cell r="CG52" t="str">
            <v/>
          </cell>
          <cell r="CH52" t="str">
            <v/>
          </cell>
          <cell r="CI52" t="str">
            <v/>
          </cell>
          <cell r="CJ52" t="str">
            <v/>
          </cell>
          <cell r="CK52" t="str">
            <v/>
          </cell>
          <cell r="CL52" t="str">
            <v/>
          </cell>
        </row>
        <row r="53">
          <cell r="A53">
            <v>490</v>
          </cell>
          <cell r="B53" t="str">
            <v>A</v>
          </cell>
          <cell r="C53">
            <v>68</v>
          </cell>
          <cell r="D53" t="str">
            <v>Hanjin Gauge Industrial</v>
          </cell>
          <cell r="E53" t="str">
            <v xml:space="preserve">Hackgye-ri </v>
          </cell>
          <cell r="F53" t="str">
            <v>1050 etc</v>
          </cell>
          <cell r="G53" t="str">
            <v>General</v>
          </cell>
          <cell r="K53" t="str">
            <v/>
          </cell>
          <cell r="L53">
            <v>36557</v>
          </cell>
          <cell r="M53">
            <v>441000000</v>
          </cell>
          <cell r="N53">
            <v>441000000</v>
          </cell>
          <cell r="P53">
            <v>0</v>
          </cell>
          <cell r="Q53">
            <v>14876</v>
          </cell>
          <cell r="R53">
            <v>30000</v>
          </cell>
          <cell r="S53">
            <v>0</v>
          </cell>
          <cell r="T53" t="str">
            <v/>
          </cell>
          <cell r="U53">
            <v>1</v>
          </cell>
          <cell r="V53">
            <v>1</v>
          </cell>
          <cell r="W53">
            <v>1.1000000000000001</v>
          </cell>
          <cell r="X53">
            <v>1.2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40000</v>
          </cell>
          <cell r="AD53" t="str">
            <v/>
          </cell>
          <cell r="AE53" t="str">
            <v xml:space="preserve">Hackgye-ri </v>
          </cell>
          <cell r="AF53" t="str">
            <v>1042-10</v>
          </cell>
          <cell r="AG53" t="str">
            <v>Auction</v>
          </cell>
          <cell r="AH53" t="str">
            <v>Taegu</v>
          </cell>
          <cell r="AJ53">
            <v>220847000</v>
          </cell>
          <cell r="AK53">
            <v>0.37582579795061738</v>
          </cell>
          <cell r="AL53">
            <v>36647</v>
          </cell>
          <cell r="AM53">
            <v>83000000</v>
          </cell>
          <cell r="AO53">
            <v>83000000</v>
          </cell>
          <cell r="AP53">
            <v>0</v>
          </cell>
          <cell r="AR53" t="str">
            <v/>
          </cell>
          <cell r="AS53">
            <v>1000</v>
          </cell>
          <cell r="AT53">
            <v>83000</v>
          </cell>
          <cell r="AU53">
            <v>1</v>
          </cell>
          <cell r="AV53">
            <v>1</v>
          </cell>
          <cell r="AW53">
            <v>1</v>
          </cell>
          <cell r="AX53">
            <v>1</v>
          </cell>
          <cell r="AY53">
            <v>1</v>
          </cell>
          <cell r="AZ53">
            <v>1</v>
          </cell>
          <cell r="BA53">
            <v>1</v>
          </cell>
          <cell r="BB53">
            <v>1</v>
          </cell>
          <cell r="BC53" t="str">
            <v/>
          </cell>
          <cell r="BD53">
            <v>83000</v>
          </cell>
          <cell r="BK53" t="str">
            <v/>
          </cell>
          <cell r="BP53" t="str">
            <v/>
          </cell>
          <cell r="BR53" t="str">
            <v/>
          </cell>
          <cell r="BT53" t="str">
            <v/>
          </cell>
          <cell r="CC53" t="str">
            <v/>
          </cell>
          <cell r="CD53" t="str">
            <v/>
          </cell>
          <cell r="CE53">
            <v>40000</v>
          </cell>
          <cell r="CF53">
            <v>83000</v>
          </cell>
          <cell r="CG53">
            <v>4675</v>
          </cell>
          <cell r="CH53">
            <v>2473.11</v>
          </cell>
          <cell r="CI53">
            <v>439284800</v>
          </cell>
          <cell r="CJ53">
            <v>187000000</v>
          </cell>
          <cell r="CK53">
            <v>205000000</v>
          </cell>
          <cell r="CL53">
            <v>47284800</v>
          </cell>
        </row>
        <row r="54">
          <cell r="A54">
            <v>500</v>
          </cell>
          <cell r="B54" t="str">
            <v>A</v>
          </cell>
          <cell r="C54">
            <v>69</v>
          </cell>
          <cell r="D54" t="str">
            <v>Kwangsin general steel Co., Ltd.</v>
          </cell>
          <cell r="E54" t="str">
            <v>Buyoun-ri</v>
          </cell>
          <cell r="F54" t="str">
            <v>130-3, 130-4, 130-5,     산30-1</v>
          </cell>
          <cell r="G54" t="str">
            <v>Auction</v>
          </cell>
          <cell r="H54" t="str">
            <v>Chongju</v>
          </cell>
          <cell r="I54" t="str">
            <v>1999-16824</v>
          </cell>
          <cell r="J54">
            <v>349038320</v>
          </cell>
          <cell r="K54">
            <v>0.18837473203515304</v>
          </cell>
          <cell r="L54">
            <v>36703</v>
          </cell>
          <cell r="M54">
            <v>65750000</v>
          </cell>
          <cell r="N54">
            <v>65750000</v>
          </cell>
          <cell r="P54">
            <v>0</v>
          </cell>
          <cell r="Q54">
            <v>11494</v>
          </cell>
          <cell r="R54">
            <v>6000</v>
          </cell>
          <cell r="T54" t="str">
            <v/>
          </cell>
          <cell r="U54">
            <v>1.1000000000000001</v>
          </cell>
          <cell r="V54">
            <v>0.95</v>
          </cell>
          <cell r="W54">
            <v>0.95</v>
          </cell>
          <cell r="X54">
            <v>3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18000</v>
          </cell>
          <cell r="AD54" t="str">
            <v/>
          </cell>
          <cell r="AK54" t="str">
            <v/>
          </cell>
          <cell r="AP54" t="str">
            <v/>
          </cell>
          <cell r="AR54" t="str">
            <v/>
          </cell>
          <cell r="AT54" t="str">
            <v/>
          </cell>
          <cell r="BC54" t="str">
            <v/>
          </cell>
          <cell r="BD54" t="str">
            <v/>
          </cell>
          <cell r="BK54" t="str">
            <v/>
          </cell>
          <cell r="BP54" t="str">
            <v/>
          </cell>
          <cell r="BR54" t="str">
            <v/>
          </cell>
          <cell r="BT54" t="str">
            <v/>
          </cell>
          <cell r="CC54" t="str">
            <v/>
          </cell>
          <cell r="CD54" t="str">
            <v/>
          </cell>
          <cell r="CE54">
            <v>18000</v>
          </cell>
          <cell r="CF54" t="str">
            <v/>
          </cell>
          <cell r="CG54">
            <v>38294.230000000003</v>
          </cell>
          <cell r="CH54" t="str">
            <v/>
          </cell>
          <cell r="CI54" t="e">
            <v>#VALUE!</v>
          </cell>
          <cell r="CJ54">
            <v>689000000</v>
          </cell>
          <cell r="CK54" t="e">
            <v>#VALUE!</v>
          </cell>
          <cell r="CL54" t="str">
            <v/>
          </cell>
        </row>
        <row r="55">
          <cell r="A55">
            <v>510</v>
          </cell>
          <cell r="B55" t="str">
            <v>A</v>
          </cell>
          <cell r="C55">
            <v>73</v>
          </cell>
          <cell r="D55" t="str">
            <v>Soulsong Co., Ltd.</v>
          </cell>
          <cell r="E55" t="str">
            <v>Damyang Wollsan-myun Wollsan-ri</v>
          </cell>
          <cell r="F55" t="str">
            <v>523, 523-1, 523-2</v>
          </cell>
          <cell r="G55" t="str">
            <v>Auction</v>
          </cell>
          <cell r="H55" t="str">
            <v>Kwangju</v>
          </cell>
          <cell r="I55" t="str">
            <v>1998-63467</v>
          </cell>
          <cell r="J55">
            <v>260012500</v>
          </cell>
          <cell r="K55">
            <v>0.44800000000000001</v>
          </cell>
          <cell r="L55">
            <v>36495</v>
          </cell>
          <cell r="M55">
            <v>116485600</v>
          </cell>
          <cell r="N55">
            <v>32650000</v>
          </cell>
          <cell r="O55">
            <v>54400000</v>
          </cell>
          <cell r="P55">
            <v>29435600</v>
          </cell>
          <cell r="Q55">
            <v>1306</v>
          </cell>
          <cell r="R55">
            <v>25000</v>
          </cell>
          <cell r="S55">
            <v>510</v>
          </cell>
          <cell r="T55">
            <v>107000</v>
          </cell>
          <cell r="U55">
            <v>0.9</v>
          </cell>
          <cell r="V55">
            <v>0.9</v>
          </cell>
          <cell r="W55">
            <v>0.9</v>
          </cell>
          <cell r="X55">
            <v>1</v>
          </cell>
          <cell r="Y55">
            <v>1.1000000000000001</v>
          </cell>
          <cell r="Z55">
            <v>1</v>
          </cell>
          <cell r="AA55">
            <v>1</v>
          </cell>
          <cell r="AB55">
            <v>1.0696000000000001</v>
          </cell>
          <cell r="AC55">
            <v>19000</v>
          </cell>
          <cell r="AD55">
            <v>126000</v>
          </cell>
          <cell r="AE55" t="str">
            <v>Damyang Wollsan-myn Woolsan-ri</v>
          </cell>
          <cell r="AF55" t="str">
            <v>856-12</v>
          </cell>
          <cell r="AG55" t="str">
            <v>Auction</v>
          </cell>
          <cell r="AH55" t="str">
            <v>Kwangju</v>
          </cell>
          <cell r="AI55" t="str">
            <v>1998-11824</v>
          </cell>
          <cell r="AJ55">
            <v>263268600</v>
          </cell>
          <cell r="AK55">
            <v>0.5169625242053173</v>
          </cell>
          <cell r="AL55">
            <v>36107</v>
          </cell>
          <cell r="AM55">
            <v>136100000</v>
          </cell>
          <cell r="AN55">
            <v>60000000</v>
          </cell>
          <cell r="AO55">
            <v>53000000</v>
          </cell>
          <cell r="AP55">
            <v>23100000</v>
          </cell>
          <cell r="AQ55">
            <v>4037</v>
          </cell>
          <cell r="AR55">
            <v>15000</v>
          </cell>
          <cell r="AS55">
            <v>922.4</v>
          </cell>
          <cell r="AT55">
            <v>57000</v>
          </cell>
          <cell r="AU55">
            <v>0.95</v>
          </cell>
          <cell r="AV55">
            <v>0.95</v>
          </cell>
          <cell r="AW55">
            <v>1</v>
          </cell>
          <cell r="AX55">
            <v>1</v>
          </cell>
          <cell r="AY55">
            <v>1.2</v>
          </cell>
          <cell r="AZ55">
            <v>1</v>
          </cell>
          <cell r="BA55">
            <v>1</v>
          </cell>
          <cell r="BB55">
            <v>1.0108999999999999</v>
          </cell>
          <cell r="BC55">
            <v>14000</v>
          </cell>
          <cell r="BD55">
            <v>69000</v>
          </cell>
          <cell r="BK55" t="str">
            <v/>
          </cell>
          <cell r="BP55" t="str">
            <v/>
          </cell>
          <cell r="BR55" t="str">
            <v/>
          </cell>
          <cell r="BT55" t="str">
            <v/>
          </cell>
          <cell r="CC55" t="str">
            <v/>
          </cell>
          <cell r="CD55" t="str">
            <v/>
          </cell>
          <cell r="CE55">
            <v>17000</v>
          </cell>
          <cell r="CF55">
            <v>98000</v>
          </cell>
          <cell r="CG55">
            <v>9864</v>
          </cell>
          <cell r="CH55">
            <v>3484.9</v>
          </cell>
          <cell r="CI55">
            <v>578183520</v>
          </cell>
          <cell r="CJ55">
            <v>168000000</v>
          </cell>
          <cell r="CK55">
            <v>342000000</v>
          </cell>
          <cell r="CL55">
            <v>68183520</v>
          </cell>
        </row>
        <row r="56">
          <cell r="A56">
            <v>520</v>
          </cell>
          <cell r="B56" t="str">
            <v>A</v>
          </cell>
          <cell r="C56" t="str">
            <v/>
          </cell>
          <cell r="D56" t="str">
            <v/>
          </cell>
          <cell r="K56" t="str">
            <v/>
          </cell>
          <cell r="P56" t="str">
            <v/>
          </cell>
          <cell r="R56" t="str">
            <v/>
          </cell>
          <cell r="T56" t="str">
            <v/>
          </cell>
          <cell r="AC56" t="str">
            <v/>
          </cell>
          <cell r="AD56" t="str">
            <v/>
          </cell>
          <cell r="AK56" t="str">
            <v/>
          </cell>
          <cell r="AP56" t="str">
            <v/>
          </cell>
          <cell r="AR56" t="str">
            <v/>
          </cell>
          <cell r="AT56" t="str">
            <v/>
          </cell>
          <cell r="BC56" t="str">
            <v/>
          </cell>
          <cell r="BD56" t="str">
            <v/>
          </cell>
          <cell r="BK56" t="str">
            <v/>
          </cell>
          <cell r="BP56" t="str">
            <v/>
          </cell>
          <cell r="BR56" t="str">
            <v/>
          </cell>
          <cell r="BT56" t="str">
            <v/>
          </cell>
          <cell r="CC56" t="str">
            <v/>
          </cell>
          <cell r="CD56" t="str">
            <v/>
          </cell>
          <cell r="CE56" t="str">
            <v/>
          </cell>
          <cell r="CF56" t="str">
            <v/>
          </cell>
          <cell r="CG56" t="str">
            <v/>
          </cell>
          <cell r="CH56" t="str">
            <v/>
          </cell>
          <cell r="CI56" t="str">
            <v/>
          </cell>
          <cell r="CJ56" t="str">
            <v/>
          </cell>
          <cell r="CK56" t="str">
            <v/>
          </cell>
          <cell r="CL56" t="str">
            <v/>
          </cell>
        </row>
        <row r="57">
          <cell r="A57">
            <v>530</v>
          </cell>
          <cell r="B57" t="str">
            <v>A</v>
          </cell>
          <cell r="C57" t="str">
            <v/>
          </cell>
          <cell r="D57" t="str">
            <v/>
          </cell>
          <cell r="K57" t="str">
            <v/>
          </cell>
          <cell r="P57" t="str">
            <v/>
          </cell>
          <cell r="R57" t="str">
            <v/>
          </cell>
          <cell r="T57" t="str">
            <v/>
          </cell>
          <cell r="AC57" t="str">
            <v/>
          </cell>
          <cell r="AD57" t="str">
            <v/>
          </cell>
          <cell r="AK57" t="str">
            <v/>
          </cell>
          <cell r="AP57" t="str">
            <v/>
          </cell>
          <cell r="AR57" t="str">
            <v/>
          </cell>
          <cell r="AT57" t="str">
            <v/>
          </cell>
          <cell r="BC57" t="str">
            <v/>
          </cell>
          <cell r="BD57" t="str">
            <v/>
          </cell>
          <cell r="BK57" t="str">
            <v/>
          </cell>
          <cell r="BP57" t="str">
            <v/>
          </cell>
          <cell r="BR57" t="str">
            <v/>
          </cell>
          <cell r="BT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</row>
        <row r="58">
          <cell r="A58">
            <v>540</v>
          </cell>
          <cell r="B58" t="str">
            <v>A</v>
          </cell>
          <cell r="C58" t="str">
            <v/>
          </cell>
          <cell r="D58" t="str">
            <v/>
          </cell>
          <cell r="K58" t="str">
            <v/>
          </cell>
          <cell r="P58" t="str">
            <v/>
          </cell>
          <cell r="R58" t="str">
            <v/>
          </cell>
          <cell r="T58" t="str">
            <v/>
          </cell>
          <cell r="AC58" t="str">
            <v/>
          </cell>
          <cell r="AD58" t="str">
            <v/>
          </cell>
          <cell r="AK58" t="str">
            <v/>
          </cell>
          <cell r="AP58" t="str">
            <v/>
          </cell>
          <cell r="AR58" t="str">
            <v/>
          </cell>
          <cell r="AT58" t="str">
            <v/>
          </cell>
          <cell r="BC58" t="str">
            <v/>
          </cell>
          <cell r="BD58" t="str">
            <v/>
          </cell>
          <cell r="BK58" t="str">
            <v/>
          </cell>
          <cell r="BP58" t="str">
            <v/>
          </cell>
          <cell r="BR58" t="str">
            <v/>
          </cell>
          <cell r="BT58" t="str">
            <v/>
          </cell>
          <cell r="CC58" t="str">
            <v/>
          </cell>
          <cell r="CD58" t="str">
            <v/>
          </cell>
          <cell r="CE58" t="str">
            <v/>
          </cell>
          <cell r="CF58" t="str">
            <v/>
          </cell>
          <cell r="CG58" t="str">
            <v/>
          </cell>
          <cell r="CH58" t="str">
            <v/>
          </cell>
          <cell r="CI58" t="str">
            <v/>
          </cell>
          <cell r="CJ58" t="str">
            <v/>
          </cell>
          <cell r="CK58" t="str">
            <v/>
          </cell>
          <cell r="CL58" t="str">
            <v/>
          </cell>
        </row>
        <row r="59">
          <cell r="A59">
            <v>550</v>
          </cell>
          <cell r="B59" t="str">
            <v>A</v>
          </cell>
          <cell r="C59" t="str">
            <v/>
          </cell>
          <cell r="D59" t="str">
            <v/>
          </cell>
          <cell r="K59" t="str">
            <v/>
          </cell>
          <cell r="P59" t="str">
            <v/>
          </cell>
          <cell r="R59" t="str">
            <v/>
          </cell>
          <cell r="T59" t="str">
            <v/>
          </cell>
          <cell r="AC59" t="str">
            <v/>
          </cell>
          <cell r="AD59" t="str">
            <v/>
          </cell>
          <cell r="AK59" t="str">
            <v/>
          </cell>
          <cell r="AP59" t="str">
            <v/>
          </cell>
          <cell r="AR59" t="str">
            <v/>
          </cell>
          <cell r="AT59" t="str">
            <v/>
          </cell>
          <cell r="BC59" t="str">
            <v/>
          </cell>
          <cell r="BD59" t="str">
            <v/>
          </cell>
          <cell r="BK59" t="str">
            <v/>
          </cell>
          <cell r="BP59" t="str">
            <v/>
          </cell>
          <cell r="BR59" t="str">
            <v/>
          </cell>
          <cell r="BT59" t="str">
            <v/>
          </cell>
          <cell r="CC59" t="str">
            <v/>
          </cell>
          <cell r="CD59" t="str">
            <v/>
          </cell>
          <cell r="CE59" t="str">
            <v/>
          </cell>
          <cell r="CF59" t="str">
            <v/>
          </cell>
          <cell r="CG59" t="str">
            <v/>
          </cell>
          <cell r="CH59" t="str">
            <v/>
          </cell>
          <cell r="CI59" t="str">
            <v/>
          </cell>
          <cell r="CJ59" t="str">
            <v/>
          </cell>
          <cell r="CK59" t="str">
            <v/>
          </cell>
          <cell r="CL59" t="str">
            <v/>
          </cell>
        </row>
        <row r="60">
          <cell r="A60">
            <v>560</v>
          </cell>
          <cell r="B60" t="str">
            <v>A</v>
          </cell>
          <cell r="C60">
            <v>86</v>
          </cell>
          <cell r="D60" t="str">
            <v>Dong-a Precistion Machinery Co., Ltd.</v>
          </cell>
          <cell r="E60" t="str">
            <v>Haman-dong</v>
          </cell>
          <cell r="F60" t="str">
            <v>508-1</v>
          </cell>
          <cell r="G60" t="str">
            <v>Auction</v>
          </cell>
          <cell r="H60" t="str">
            <v>Kwangju</v>
          </cell>
          <cell r="I60" t="str">
            <v>98-16942</v>
          </cell>
          <cell r="J60">
            <v>1660341376</v>
          </cell>
          <cell r="K60">
            <v>0.45840573932670581</v>
          </cell>
          <cell r="L60">
            <v>36273</v>
          </cell>
          <cell r="M60">
            <v>761110016</v>
          </cell>
          <cell r="N60">
            <v>243395200</v>
          </cell>
          <cell r="O60">
            <v>517714816</v>
          </cell>
          <cell r="P60">
            <v>0</v>
          </cell>
          <cell r="Q60">
            <v>3307</v>
          </cell>
          <cell r="R60">
            <v>74000</v>
          </cell>
          <cell r="S60">
            <v>2335.7649999999999</v>
          </cell>
          <cell r="T60">
            <v>222000</v>
          </cell>
          <cell r="U60">
            <v>1</v>
          </cell>
          <cell r="V60">
            <v>0.8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1.0174000000000001</v>
          </cell>
          <cell r="AC60">
            <v>60000</v>
          </cell>
          <cell r="AD60">
            <v>226000</v>
          </cell>
          <cell r="AE60" t="str">
            <v>Hanam-dong Kwang-gu</v>
          </cell>
          <cell r="AF60" t="str">
            <v>504-3</v>
          </cell>
          <cell r="AG60" t="str">
            <v>Auction</v>
          </cell>
          <cell r="AH60" t="str">
            <v>Kwangju</v>
          </cell>
          <cell r="AI60" t="str">
            <v>98-24691</v>
          </cell>
          <cell r="AJ60">
            <v>432016992</v>
          </cell>
          <cell r="AK60">
            <v>0.65622418851525177</v>
          </cell>
          <cell r="AL60">
            <v>36168</v>
          </cell>
          <cell r="AM60">
            <v>283500000</v>
          </cell>
          <cell r="AN60">
            <v>160287930</v>
          </cell>
          <cell r="AO60">
            <v>123212070</v>
          </cell>
          <cell r="AP60">
            <v>0</v>
          </cell>
          <cell r="AQ60">
            <v>1674.9</v>
          </cell>
          <cell r="AR60">
            <v>96000</v>
          </cell>
          <cell r="AS60">
            <v>885.24</v>
          </cell>
          <cell r="AT60">
            <v>139000</v>
          </cell>
          <cell r="AU60">
            <v>1</v>
          </cell>
          <cell r="AV60">
            <v>1</v>
          </cell>
          <cell r="AW60">
            <v>0.9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1.0174000000000001</v>
          </cell>
          <cell r="BC60">
            <v>88000</v>
          </cell>
          <cell r="BD60">
            <v>141000</v>
          </cell>
          <cell r="BK60" t="str">
            <v/>
          </cell>
          <cell r="BP60" t="str">
            <v/>
          </cell>
          <cell r="BR60" t="str">
            <v/>
          </cell>
          <cell r="BT60" t="str">
            <v/>
          </cell>
          <cell r="CC60" t="str">
            <v/>
          </cell>
          <cell r="CD60" t="str">
            <v/>
          </cell>
          <cell r="CE60">
            <v>74000</v>
          </cell>
          <cell r="CF60">
            <v>184000</v>
          </cell>
          <cell r="CG60">
            <v>3327.1</v>
          </cell>
          <cell r="CH60">
            <v>1599.12</v>
          </cell>
          <cell r="CI60">
            <v>540000000</v>
          </cell>
          <cell r="CJ60">
            <v>246000000</v>
          </cell>
          <cell r="CK60">
            <v>294000000</v>
          </cell>
          <cell r="CL60" t="str">
            <v/>
          </cell>
        </row>
        <row r="61">
          <cell r="A61">
            <v>570</v>
          </cell>
          <cell r="B61" t="str">
            <v>A</v>
          </cell>
          <cell r="C61">
            <v>87</v>
          </cell>
          <cell r="D61" t="str">
            <v>Dong-a Precistion Machinery Co., Ltd.</v>
          </cell>
          <cell r="E61" t="str">
            <v>Unam-dong</v>
          </cell>
          <cell r="F61" t="str">
            <v>465-1</v>
          </cell>
          <cell r="G61" t="str">
            <v>Auction</v>
          </cell>
          <cell r="H61" t="str">
            <v>Kwangju</v>
          </cell>
          <cell r="I61" t="str">
            <v>98-45322</v>
          </cell>
          <cell r="J61">
            <v>48600000</v>
          </cell>
          <cell r="K61">
            <v>0.51646090534979427</v>
          </cell>
          <cell r="L61">
            <v>36585</v>
          </cell>
          <cell r="M61">
            <v>25100000</v>
          </cell>
          <cell r="N61">
            <v>25100000</v>
          </cell>
          <cell r="P61">
            <v>0</v>
          </cell>
          <cell r="Q61">
            <v>162</v>
          </cell>
          <cell r="R61">
            <v>155000</v>
          </cell>
          <cell r="T61" t="str">
            <v/>
          </cell>
          <cell r="U61">
            <v>1.3</v>
          </cell>
          <cell r="V61">
            <v>1.1000000000000001</v>
          </cell>
          <cell r="W61">
            <v>1</v>
          </cell>
          <cell r="X61">
            <v>1</v>
          </cell>
          <cell r="AB61">
            <v>1</v>
          </cell>
          <cell r="AC61">
            <v>222000</v>
          </cell>
          <cell r="AD61" t="str">
            <v/>
          </cell>
          <cell r="AE61" t="str">
            <v>Unam-dong</v>
          </cell>
          <cell r="AF61" t="str">
            <v>154-28</v>
          </cell>
          <cell r="AG61" t="str">
            <v>Auction</v>
          </cell>
          <cell r="AH61" t="str">
            <v>Kwangju</v>
          </cell>
          <cell r="AI61" t="str">
            <v>98-79394</v>
          </cell>
          <cell r="AJ61">
            <v>123098800</v>
          </cell>
          <cell r="AK61">
            <v>0.5799406655466991</v>
          </cell>
          <cell r="AL61">
            <v>36493</v>
          </cell>
          <cell r="AM61">
            <v>71390000</v>
          </cell>
          <cell r="AN61">
            <v>71390000</v>
          </cell>
          <cell r="AP61">
            <v>0</v>
          </cell>
          <cell r="AQ61">
            <v>220</v>
          </cell>
          <cell r="AR61">
            <v>325000</v>
          </cell>
          <cell r="AS61">
            <v>99.15</v>
          </cell>
          <cell r="AT61" t="str">
            <v/>
          </cell>
          <cell r="AU61">
            <v>1.2</v>
          </cell>
          <cell r="AV61">
            <v>1.1499999999999999</v>
          </cell>
          <cell r="AW61">
            <v>1.1000000000000001</v>
          </cell>
          <cell r="AX61">
            <v>1</v>
          </cell>
          <cell r="BB61">
            <v>1.0174000000000001</v>
          </cell>
          <cell r="BC61">
            <v>502000</v>
          </cell>
          <cell r="BD61" t="str">
            <v/>
          </cell>
          <cell r="BK61" t="str">
            <v/>
          </cell>
          <cell r="BP61" t="str">
            <v/>
          </cell>
          <cell r="BR61" t="str">
            <v/>
          </cell>
          <cell r="BT61" t="str">
            <v/>
          </cell>
          <cell r="CC61" t="str">
            <v/>
          </cell>
          <cell r="CD61" t="str">
            <v/>
          </cell>
          <cell r="CE61">
            <v>362000</v>
          </cell>
          <cell r="CF61" t="str">
            <v/>
          </cell>
          <cell r="CG61">
            <v>265.10000000000002</v>
          </cell>
          <cell r="CH61" t="str">
            <v/>
          </cell>
          <cell r="CI61">
            <v>96000000</v>
          </cell>
          <cell r="CJ61">
            <v>96000000</v>
          </cell>
          <cell r="CK61" t="str">
            <v/>
          </cell>
          <cell r="CL61" t="str">
            <v/>
          </cell>
        </row>
        <row r="62">
          <cell r="A62">
            <v>580</v>
          </cell>
          <cell r="B62" t="str">
            <v>A</v>
          </cell>
          <cell r="C62">
            <v>89</v>
          </cell>
          <cell r="D62" t="str">
            <v>Daesong Machinery Co., Ltd.</v>
          </cell>
          <cell r="E62" t="str">
            <v>Guemoui-ri</v>
          </cell>
          <cell r="F62" t="str">
            <v>629-9</v>
          </cell>
          <cell r="G62" t="str">
            <v>Auction</v>
          </cell>
          <cell r="H62" t="str">
            <v>Suwon</v>
          </cell>
          <cell r="I62" t="str">
            <v>1999-52533</v>
          </cell>
          <cell r="J62">
            <v>644017780</v>
          </cell>
          <cell r="K62">
            <v>0.80700000000000005</v>
          </cell>
          <cell r="L62">
            <v>36642</v>
          </cell>
          <cell r="M62">
            <v>520100000</v>
          </cell>
          <cell r="N62">
            <v>320000000</v>
          </cell>
          <cell r="O62">
            <v>200100000</v>
          </cell>
          <cell r="P62">
            <v>0</v>
          </cell>
          <cell r="Q62">
            <v>6663</v>
          </cell>
          <cell r="R62">
            <v>48000</v>
          </cell>
          <cell r="S62">
            <v>1287</v>
          </cell>
          <cell r="T62">
            <v>155000</v>
          </cell>
          <cell r="U62">
            <v>1.2</v>
          </cell>
          <cell r="V62">
            <v>1.1000000000000001</v>
          </cell>
          <cell r="W62">
            <v>1</v>
          </cell>
          <cell r="X62">
            <v>1</v>
          </cell>
          <cell r="Y62">
            <v>0.8</v>
          </cell>
          <cell r="Z62">
            <v>0.85</v>
          </cell>
          <cell r="AA62">
            <v>1</v>
          </cell>
          <cell r="AB62">
            <v>1</v>
          </cell>
          <cell r="AC62">
            <v>63000</v>
          </cell>
          <cell r="AD62">
            <v>105000</v>
          </cell>
          <cell r="AE62" t="str">
            <v>Tokjong-ri</v>
          </cell>
          <cell r="AF62" t="str">
            <v>227-5</v>
          </cell>
          <cell r="AG62" t="str">
            <v>Auction</v>
          </cell>
          <cell r="AH62" t="str">
            <v>Suwon</v>
          </cell>
          <cell r="AI62" t="str">
            <v>1999-6646</v>
          </cell>
          <cell r="AJ62">
            <v>927000000</v>
          </cell>
          <cell r="AK62">
            <v>0.68</v>
          </cell>
          <cell r="AL62">
            <v>36684</v>
          </cell>
          <cell r="AM62">
            <v>628810000</v>
          </cell>
          <cell r="AN62">
            <v>325000000</v>
          </cell>
          <cell r="AO62">
            <v>138000000</v>
          </cell>
          <cell r="AP62">
            <v>165810000</v>
          </cell>
          <cell r="AQ62">
            <v>7397</v>
          </cell>
          <cell r="AR62">
            <v>44000</v>
          </cell>
          <cell r="AS62">
            <v>1372.8</v>
          </cell>
          <cell r="AT62">
            <v>101000</v>
          </cell>
          <cell r="AU62">
            <v>1.25</v>
          </cell>
          <cell r="AV62">
            <v>1.2</v>
          </cell>
          <cell r="AW62">
            <v>1</v>
          </cell>
          <cell r="AX62">
            <v>1</v>
          </cell>
          <cell r="AY62">
            <v>0.95</v>
          </cell>
          <cell r="AZ62">
            <v>0.95</v>
          </cell>
          <cell r="BA62">
            <v>1.1000000000000001</v>
          </cell>
          <cell r="BB62">
            <v>1</v>
          </cell>
          <cell r="BC62">
            <v>66000</v>
          </cell>
          <cell r="BD62">
            <v>100000</v>
          </cell>
          <cell r="BK62" t="str">
            <v/>
          </cell>
          <cell r="BP62" t="str">
            <v/>
          </cell>
          <cell r="BR62" t="str">
            <v/>
          </cell>
          <cell r="BT62" t="str">
            <v/>
          </cell>
          <cell r="CC62" t="str">
            <v/>
          </cell>
          <cell r="CD62" t="str">
            <v/>
          </cell>
          <cell r="CE62">
            <v>65000</v>
          </cell>
          <cell r="CF62">
            <v>103000</v>
          </cell>
          <cell r="CG62">
            <v>4291</v>
          </cell>
          <cell r="CH62">
            <v>600.66999999999996</v>
          </cell>
          <cell r="CI62">
            <v>380632390</v>
          </cell>
          <cell r="CJ62">
            <v>279000000</v>
          </cell>
          <cell r="CK62">
            <v>62000000</v>
          </cell>
          <cell r="CL62">
            <v>39632390</v>
          </cell>
        </row>
        <row r="63">
          <cell r="A63">
            <v>590</v>
          </cell>
          <cell r="B63" t="str">
            <v>A</v>
          </cell>
          <cell r="C63">
            <v>91</v>
          </cell>
          <cell r="D63" t="str">
            <v/>
          </cell>
          <cell r="K63" t="str">
            <v/>
          </cell>
          <cell r="P63" t="str">
            <v/>
          </cell>
          <cell r="R63" t="str">
            <v/>
          </cell>
          <cell r="T63" t="str">
            <v/>
          </cell>
          <cell r="AC63" t="str">
            <v/>
          </cell>
          <cell r="AD63" t="str">
            <v/>
          </cell>
          <cell r="AK63" t="str">
            <v/>
          </cell>
          <cell r="AP63" t="str">
            <v/>
          </cell>
          <cell r="AR63" t="str">
            <v/>
          </cell>
          <cell r="AT63" t="str">
            <v/>
          </cell>
          <cell r="BC63" t="str">
            <v/>
          </cell>
          <cell r="BD63" t="str">
            <v/>
          </cell>
          <cell r="BK63" t="str">
            <v/>
          </cell>
          <cell r="BP63" t="str">
            <v/>
          </cell>
          <cell r="BR63" t="str">
            <v/>
          </cell>
          <cell r="BT63" t="str">
            <v/>
          </cell>
          <cell r="CC63" t="str">
            <v/>
          </cell>
          <cell r="CD63" t="str">
            <v/>
          </cell>
          <cell r="CE63" t="str">
            <v/>
          </cell>
          <cell r="CF63" t="str">
            <v/>
          </cell>
          <cell r="CG63" t="str">
            <v/>
          </cell>
          <cell r="CH63" t="str">
            <v/>
          </cell>
          <cell r="CI63" t="str">
            <v/>
          </cell>
          <cell r="CJ63" t="str">
            <v/>
          </cell>
          <cell r="CK63" t="str">
            <v/>
          </cell>
          <cell r="CL63" t="str">
            <v/>
          </cell>
        </row>
        <row r="64">
          <cell r="A64">
            <v>600</v>
          </cell>
          <cell r="B64" t="str">
            <v>A</v>
          </cell>
          <cell r="C64">
            <v>90</v>
          </cell>
          <cell r="D64" t="str">
            <v/>
          </cell>
          <cell r="K64" t="str">
            <v/>
          </cell>
          <cell r="P64" t="str">
            <v/>
          </cell>
          <cell r="R64" t="str">
            <v/>
          </cell>
          <cell r="T64" t="str">
            <v/>
          </cell>
          <cell r="AC64" t="str">
            <v/>
          </cell>
          <cell r="AD64" t="str">
            <v/>
          </cell>
          <cell r="AK64" t="str">
            <v/>
          </cell>
          <cell r="AP64" t="str">
            <v/>
          </cell>
          <cell r="AR64" t="str">
            <v/>
          </cell>
          <cell r="AT64" t="str">
            <v/>
          </cell>
          <cell r="BC64" t="str">
            <v/>
          </cell>
          <cell r="BD64" t="str">
            <v/>
          </cell>
          <cell r="BK64" t="str">
            <v/>
          </cell>
          <cell r="BP64" t="str">
            <v/>
          </cell>
          <cell r="BR64" t="str">
            <v/>
          </cell>
          <cell r="BT64" t="str">
            <v/>
          </cell>
          <cell r="CC64" t="str">
            <v/>
          </cell>
          <cell r="CD64" t="str">
            <v/>
          </cell>
          <cell r="CE64" t="str">
            <v/>
          </cell>
          <cell r="CF64" t="str">
            <v/>
          </cell>
          <cell r="CG64" t="str">
            <v/>
          </cell>
          <cell r="CH64" t="str">
            <v/>
          </cell>
          <cell r="CI64" t="str">
            <v/>
          </cell>
          <cell r="CJ64" t="str">
            <v/>
          </cell>
          <cell r="CK64" t="str">
            <v/>
          </cell>
          <cell r="CL64" t="str">
            <v/>
          </cell>
        </row>
        <row r="65">
          <cell r="A65">
            <v>610</v>
          </cell>
          <cell r="B65" t="str">
            <v>A</v>
          </cell>
          <cell r="C65">
            <v>92</v>
          </cell>
          <cell r="D65" t="str">
            <v/>
          </cell>
          <cell r="K65" t="str">
            <v/>
          </cell>
          <cell r="P65" t="str">
            <v/>
          </cell>
          <cell r="R65" t="str">
            <v/>
          </cell>
          <cell r="T65" t="str">
            <v/>
          </cell>
          <cell r="AC65" t="str">
            <v/>
          </cell>
          <cell r="AD65" t="str">
            <v/>
          </cell>
          <cell r="AK65" t="str">
            <v/>
          </cell>
          <cell r="AP65" t="str">
            <v/>
          </cell>
          <cell r="AR65" t="str">
            <v/>
          </cell>
          <cell r="AT65" t="str">
            <v/>
          </cell>
          <cell r="BC65" t="str">
            <v/>
          </cell>
          <cell r="BD65" t="str">
            <v/>
          </cell>
          <cell r="BK65" t="str">
            <v/>
          </cell>
          <cell r="BP65" t="str">
            <v/>
          </cell>
          <cell r="BR65" t="str">
            <v/>
          </cell>
          <cell r="BT65" t="str">
            <v/>
          </cell>
          <cell r="CC65" t="str">
            <v/>
          </cell>
          <cell r="CD65" t="str">
            <v/>
          </cell>
          <cell r="CE65" t="str">
            <v/>
          </cell>
          <cell r="CF65" t="str">
            <v/>
          </cell>
          <cell r="CG65" t="str">
            <v/>
          </cell>
          <cell r="CH65" t="str">
            <v/>
          </cell>
          <cell r="CI65" t="str">
            <v/>
          </cell>
          <cell r="CJ65" t="str">
            <v/>
          </cell>
          <cell r="CK65" t="str">
            <v/>
          </cell>
          <cell r="CL65" t="str">
            <v/>
          </cell>
        </row>
        <row r="66">
          <cell r="A66">
            <v>620</v>
          </cell>
          <cell r="B66" t="str">
            <v>A</v>
          </cell>
          <cell r="C66">
            <v>93</v>
          </cell>
          <cell r="D66" t="str">
            <v>Daesung Mechanics Co. Ltd.</v>
          </cell>
          <cell r="E66" t="str">
            <v>Chowon-dong, Jangan-gu</v>
          </cell>
          <cell r="F66" t="str">
            <v>#202-703, Byuksan apt</v>
          </cell>
          <cell r="G66" t="str">
            <v>Auction</v>
          </cell>
          <cell r="H66" t="str">
            <v>Suwon</v>
          </cell>
          <cell r="I66" t="str">
            <v>98-81558</v>
          </cell>
          <cell r="J66">
            <v>130000000</v>
          </cell>
          <cell r="K66">
            <v>0.64884615384615385</v>
          </cell>
          <cell r="L66">
            <v>36192</v>
          </cell>
          <cell r="M66">
            <v>84350000</v>
          </cell>
          <cell r="O66">
            <v>84350000</v>
          </cell>
          <cell r="P66">
            <v>0</v>
          </cell>
          <cell r="R66" t="str">
            <v/>
          </cell>
          <cell r="S66">
            <v>109.94</v>
          </cell>
          <cell r="T66">
            <v>767000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 t="str">
            <v/>
          </cell>
          <cell r="AD66">
            <v>767000</v>
          </cell>
          <cell r="AE66" t="str">
            <v>Chowon-dong, Jangan-gu</v>
          </cell>
          <cell r="AF66" t="str">
            <v>#205-305, Byuksan apt</v>
          </cell>
          <cell r="AG66" t="str">
            <v>Auction</v>
          </cell>
          <cell r="AH66" t="str">
            <v>Suwon</v>
          </cell>
          <cell r="AI66" t="str">
            <v>99-78733</v>
          </cell>
          <cell r="AJ66">
            <v>82000000</v>
          </cell>
          <cell r="AK66">
            <v>0.78658536585365857</v>
          </cell>
          <cell r="AL66">
            <v>36557</v>
          </cell>
          <cell r="AM66">
            <v>64500000</v>
          </cell>
          <cell r="AO66">
            <v>64500000</v>
          </cell>
          <cell r="AP66">
            <v>0</v>
          </cell>
          <cell r="AR66" t="str">
            <v/>
          </cell>
          <cell r="AS66">
            <v>74.72</v>
          </cell>
          <cell r="AT66">
            <v>863000</v>
          </cell>
          <cell r="AU66">
            <v>1</v>
          </cell>
          <cell r="AV66">
            <v>1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 t="str">
            <v/>
          </cell>
          <cell r="BD66">
            <v>863000</v>
          </cell>
          <cell r="BK66" t="str">
            <v/>
          </cell>
          <cell r="BP66" t="str">
            <v/>
          </cell>
          <cell r="BR66" t="str">
            <v/>
          </cell>
          <cell r="BT66" t="str">
            <v/>
          </cell>
          <cell r="CC66" t="str">
            <v/>
          </cell>
          <cell r="CD66" t="str">
            <v/>
          </cell>
          <cell r="CE66" t="str">
            <v/>
          </cell>
          <cell r="CF66">
            <v>815000</v>
          </cell>
          <cell r="CG66">
            <v>42.39</v>
          </cell>
          <cell r="CH66">
            <v>74.72</v>
          </cell>
          <cell r="CI66">
            <v>61000000</v>
          </cell>
          <cell r="CJ66" t="str">
            <v/>
          </cell>
          <cell r="CK66">
            <v>61000000</v>
          </cell>
          <cell r="CL66" t="str">
            <v/>
          </cell>
        </row>
        <row r="67">
          <cell r="A67">
            <v>630</v>
          </cell>
          <cell r="B67" t="str">
            <v>A</v>
          </cell>
          <cell r="C67">
            <v>95</v>
          </cell>
          <cell r="D67" t="str">
            <v>Oh Joong Sup</v>
          </cell>
          <cell r="E67" t="str">
            <v>Duingwon-ri</v>
          </cell>
          <cell r="F67">
            <v>187</v>
          </cell>
          <cell r="G67" t="str">
            <v>Auction</v>
          </cell>
          <cell r="H67" t="str">
            <v>Uijongpu</v>
          </cell>
          <cell r="I67" t="str">
            <v>1999-19448</v>
          </cell>
          <cell r="J67">
            <v>318296700</v>
          </cell>
          <cell r="K67">
            <v>0.41</v>
          </cell>
          <cell r="L67">
            <v>36585</v>
          </cell>
          <cell r="M67">
            <v>130400000</v>
          </cell>
          <cell r="N67">
            <v>73000000</v>
          </cell>
          <cell r="O67">
            <v>57400000</v>
          </cell>
          <cell r="P67">
            <v>0</v>
          </cell>
          <cell r="Q67">
            <v>1113</v>
          </cell>
          <cell r="R67">
            <v>66000</v>
          </cell>
          <cell r="S67">
            <v>707.84</v>
          </cell>
          <cell r="T67">
            <v>81000</v>
          </cell>
          <cell r="U67">
            <v>1</v>
          </cell>
          <cell r="V67">
            <v>1</v>
          </cell>
          <cell r="W67">
            <v>0.95</v>
          </cell>
          <cell r="X67">
            <v>1</v>
          </cell>
          <cell r="Y67">
            <v>0.9</v>
          </cell>
          <cell r="Z67">
            <v>1</v>
          </cell>
          <cell r="AA67">
            <v>1</v>
          </cell>
          <cell r="AB67">
            <v>1</v>
          </cell>
          <cell r="AC67">
            <v>63000</v>
          </cell>
          <cell r="AD67">
            <v>73000</v>
          </cell>
          <cell r="AE67" t="str">
            <v>Nuingan-ri</v>
          </cell>
          <cell r="AF67" t="str">
            <v>36-4 etc</v>
          </cell>
          <cell r="AG67" t="str">
            <v>Auction</v>
          </cell>
          <cell r="AH67" t="str">
            <v>Uijongpu</v>
          </cell>
          <cell r="AI67" t="str">
            <v>1998-115660</v>
          </cell>
          <cell r="AJ67">
            <v>924868700</v>
          </cell>
          <cell r="AK67">
            <v>0.34</v>
          </cell>
          <cell r="AL67">
            <v>36532</v>
          </cell>
          <cell r="AM67">
            <v>315200000</v>
          </cell>
          <cell r="AN67">
            <v>64000000</v>
          </cell>
          <cell r="AO67">
            <v>117400000</v>
          </cell>
          <cell r="AP67">
            <v>133800000</v>
          </cell>
          <cell r="AQ67">
            <v>1647</v>
          </cell>
          <cell r="AR67">
            <v>39000</v>
          </cell>
          <cell r="AS67">
            <v>832.5</v>
          </cell>
          <cell r="AT67">
            <v>141000</v>
          </cell>
          <cell r="AU67">
            <v>1.25</v>
          </cell>
          <cell r="AV67">
            <v>1</v>
          </cell>
          <cell r="AW67">
            <v>0.95</v>
          </cell>
          <cell r="AX67">
            <v>1</v>
          </cell>
          <cell r="AY67">
            <v>0.9</v>
          </cell>
          <cell r="AZ67">
            <v>1</v>
          </cell>
          <cell r="BA67">
            <v>1</v>
          </cell>
          <cell r="BB67">
            <v>1</v>
          </cell>
          <cell r="BC67">
            <v>46000</v>
          </cell>
          <cell r="BD67">
            <v>127000</v>
          </cell>
          <cell r="BK67" t="str">
            <v/>
          </cell>
          <cell r="BP67" t="str">
            <v/>
          </cell>
          <cell r="BR67" t="str">
            <v/>
          </cell>
          <cell r="BT67" t="str">
            <v/>
          </cell>
          <cell r="CC67" t="str">
            <v/>
          </cell>
          <cell r="CD67" t="str">
            <v/>
          </cell>
          <cell r="CE67">
            <v>55000</v>
          </cell>
          <cell r="CF67">
            <v>100000</v>
          </cell>
          <cell r="CG67">
            <v>5458</v>
          </cell>
          <cell r="CH67">
            <v>1934.25</v>
          </cell>
          <cell r="CI67">
            <v>493000000</v>
          </cell>
          <cell r="CJ67">
            <v>300000000</v>
          </cell>
          <cell r="CK67">
            <v>193000000</v>
          </cell>
          <cell r="CL67">
            <v>0</v>
          </cell>
        </row>
        <row r="68">
          <cell r="A68">
            <v>640</v>
          </cell>
          <cell r="B68" t="str">
            <v>A</v>
          </cell>
          <cell r="C68">
            <v>96</v>
          </cell>
          <cell r="D68" t="str">
            <v/>
          </cell>
          <cell r="K68" t="str">
            <v/>
          </cell>
          <cell r="P68" t="str">
            <v/>
          </cell>
          <cell r="R68" t="str">
            <v/>
          </cell>
          <cell r="T68" t="str">
            <v/>
          </cell>
          <cell r="AC68" t="str">
            <v/>
          </cell>
          <cell r="AD68" t="str">
            <v/>
          </cell>
          <cell r="AK68" t="str">
            <v/>
          </cell>
          <cell r="AP68" t="str">
            <v/>
          </cell>
          <cell r="AR68" t="str">
            <v/>
          </cell>
          <cell r="AT68" t="str">
            <v/>
          </cell>
          <cell r="BC68" t="str">
            <v/>
          </cell>
          <cell r="BD68" t="str">
            <v/>
          </cell>
          <cell r="BK68" t="str">
            <v/>
          </cell>
          <cell r="BP68" t="str">
            <v/>
          </cell>
          <cell r="BR68" t="str">
            <v/>
          </cell>
          <cell r="BT68" t="str">
            <v/>
          </cell>
          <cell r="CC68" t="str">
            <v/>
          </cell>
          <cell r="CD68" t="str">
            <v/>
          </cell>
          <cell r="CE68" t="str">
            <v/>
          </cell>
          <cell r="CF68" t="str">
            <v/>
          </cell>
          <cell r="CG68" t="str">
            <v/>
          </cell>
          <cell r="CH68" t="str">
            <v/>
          </cell>
          <cell r="CI68" t="str">
            <v/>
          </cell>
          <cell r="CJ68" t="str">
            <v/>
          </cell>
          <cell r="CK68" t="str">
            <v/>
          </cell>
          <cell r="CL68" t="str">
            <v/>
          </cell>
        </row>
        <row r="69">
          <cell r="A69">
            <v>650</v>
          </cell>
          <cell r="B69" t="str">
            <v>A</v>
          </cell>
          <cell r="C69">
            <v>98</v>
          </cell>
          <cell r="D69" t="str">
            <v>Sinwoo</v>
          </cell>
          <cell r="E69" t="str">
            <v xml:space="preserve">Kumho-dong 3-ga </v>
          </cell>
          <cell r="F69">
            <v>629</v>
          </cell>
          <cell r="G69" t="str">
            <v>Auction</v>
          </cell>
          <cell r="H69" t="str">
            <v>Seoul district court-4part</v>
          </cell>
          <cell r="I69" t="str">
            <v>99-14222</v>
          </cell>
          <cell r="J69">
            <v>168303100</v>
          </cell>
          <cell r="K69">
            <v>0.53659142344971666</v>
          </cell>
          <cell r="L69">
            <v>36568</v>
          </cell>
          <cell r="M69">
            <v>90310000</v>
          </cell>
          <cell r="N69">
            <v>63864000</v>
          </cell>
          <cell r="O69">
            <v>26446000</v>
          </cell>
          <cell r="P69">
            <v>0</v>
          </cell>
          <cell r="Q69">
            <v>78.7</v>
          </cell>
          <cell r="R69">
            <v>811000</v>
          </cell>
          <cell r="S69">
            <v>169.16</v>
          </cell>
          <cell r="T69">
            <v>156000</v>
          </cell>
          <cell r="U69">
            <v>1.05</v>
          </cell>
          <cell r="V69">
            <v>1</v>
          </cell>
          <cell r="W69">
            <v>1.1000000000000001</v>
          </cell>
          <cell r="X69">
            <v>1</v>
          </cell>
          <cell r="Y69">
            <v>1.05</v>
          </cell>
          <cell r="Z69">
            <v>1.2</v>
          </cell>
          <cell r="AA69">
            <v>1</v>
          </cell>
          <cell r="AB69">
            <v>1.05</v>
          </cell>
          <cell r="AC69">
            <v>984000</v>
          </cell>
          <cell r="AD69">
            <v>206000</v>
          </cell>
          <cell r="AE69" t="str">
            <v xml:space="preserve">Kumho-dong 2-ga </v>
          </cell>
          <cell r="AF69">
            <v>861</v>
          </cell>
          <cell r="AG69" t="str">
            <v>Auction</v>
          </cell>
          <cell r="AH69" t="str">
            <v>Seoul district court-6part</v>
          </cell>
          <cell r="AI69" t="str">
            <v>98-31862</v>
          </cell>
          <cell r="AJ69">
            <v>183018000</v>
          </cell>
          <cell r="AK69">
            <v>0.48257548437858572</v>
          </cell>
          <cell r="AL69">
            <v>36414</v>
          </cell>
          <cell r="AM69">
            <v>88320000</v>
          </cell>
          <cell r="AN69">
            <v>52000000</v>
          </cell>
          <cell r="AO69">
            <v>36320000</v>
          </cell>
          <cell r="AP69">
            <v>0</v>
          </cell>
          <cell r="AQ69">
            <v>52.9</v>
          </cell>
          <cell r="AR69">
            <v>983000</v>
          </cell>
          <cell r="AS69">
            <v>139.59</v>
          </cell>
          <cell r="AT69">
            <v>260000</v>
          </cell>
          <cell r="AU69">
            <v>1</v>
          </cell>
          <cell r="AV69">
            <v>0.9</v>
          </cell>
          <cell r="AW69">
            <v>1.1000000000000001</v>
          </cell>
          <cell r="AX69">
            <v>1</v>
          </cell>
          <cell r="AY69">
            <v>1.05</v>
          </cell>
          <cell r="AZ69">
            <v>1.05</v>
          </cell>
          <cell r="BA69">
            <v>1</v>
          </cell>
          <cell r="BB69">
            <v>1</v>
          </cell>
          <cell r="BC69">
            <v>973000</v>
          </cell>
          <cell r="BD69">
            <v>287000</v>
          </cell>
          <cell r="BK69" t="str">
            <v/>
          </cell>
          <cell r="BP69" t="str">
            <v/>
          </cell>
          <cell r="BR69" t="str">
            <v/>
          </cell>
          <cell r="BT69" t="str">
            <v/>
          </cell>
          <cell r="CC69" t="str">
            <v/>
          </cell>
          <cell r="CD69" t="str">
            <v/>
          </cell>
          <cell r="CE69">
            <v>979000</v>
          </cell>
          <cell r="CF69">
            <v>247000</v>
          </cell>
          <cell r="CG69">
            <v>414.1</v>
          </cell>
          <cell r="CH69">
            <v>1203.9100000000001</v>
          </cell>
          <cell r="CI69">
            <v>702000000</v>
          </cell>
          <cell r="CJ69">
            <v>405000000</v>
          </cell>
          <cell r="CK69">
            <v>297000000</v>
          </cell>
          <cell r="CL69" t="str">
            <v/>
          </cell>
        </row>
        <row r="70">
          <cell r="A70">
            <v>660</v>
          </cell>
          <cell r="B70" t="str">
            <v>A</v>
          </cell>
          <cell r="C70">
            <v>97</v>
          </cell>
          <cell r="D70" t="str">
            <v>Sinwoo Construction Co,.Ltd</v>
          </cell>
          <cell r="E70" t="str">
            <v>Yoson-dong</v>
          </cell>
          <cell r="F70" t="str">
            <v>8-5</v>
          </cell>
          <cell r="G70" t="str">
            <v>Auction</v>
          </cell>
          <cell r="H70" t="str">
            <v>Chunchon</v>
          </cell>
          <cell r="I70" t="str">
            <v>1998-25777</v>
          </cell>
          <cell r="J70">
            <v>469709100</v>
          </cell>
          <cell r="K70">
            <v>0.39</v>
          </cell>
          <cell r="L70">
            <v>36684</v>
          </cell>
          <cell r="M70">
            <v>181210000</v>
          </cell>
          <cell r="N70">
            <v>71000000</v>
          </cell>
          <cell r="O70">
            <v>110210000</v>
          </cell>
          <cell r="P70">
            <v>0</v>
          </cell>
          <cell r="Q70">
            <v>152.69999999999999</v>
          </cell>
          <cell r="R70">
            <v>465000</v>
          </cell>
          <cell r="S70">
            <v>638.84</v>
          </cell>
          <cell r="T70">
            <v>173000</v>
          </cell>
          <cell r="U70">
            <v>1.2</v>
          </cell>
          <cell r="V70">
            <v>1</v>
          </cell>
          <cell r="W70">
            <v>1</v>
          </cell>
          <cell r="X70">
            <v>0.9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502000</v>
          </cell>
          <cell r="AD70">
            <v>173000</v>
          </cell>
          <cell r="AE70" t="str">
            <v>Yoson-dong</v>
          </cell>
          <cell r="AF70" t="str">
            <v>8-8</v>
          </cell>
          <cell r="AG70" t="str">
            <v>Auction</v>
          </cell>
          <cell r="AH70" t="str">
            <v>Chunchon</v>
          </cell>
          <cell r="AI70" t="str">
            <v>1999-15678</v>
          </cell>
          <cell r="AJ70">
            <v>55072310</v>
          </cell>
          <cell r="AK70">
            <v>0.56000000000000005</v>
          </cell>
          <cell r="AL70">
            <v>36662</v>
          </cell>
          <cell r="AM70">
            <v>31100000</v>
          </cell>
          <cell r="AN70">
            <v>22600000</v>
          </cell>
          <cell r="AO70">
            <v>8500000</v>
          </cell>
          <cell r="AP70">
            <v>0</v>
          </cell>
          <cell r="AQ70">
            <v>33.700000000000003</v>
          </cell>
          <cell r="AR70">
            <v>671000</v>
          </cell>
          <cell r="AS70">
            <v>86.6</v>
          </cell>
          <cell r="AT70">
            <v>98000</v>
          </cell>
          <cell r="AU70">
            <v>1</v>
          </cell>
          <cell r="AV70">
            <v>1</v>
          </cell>
          <cell r="AW70">
            <v>1</v>
          </cell>
          <cell r="AX70">
            <v>0.9</v>
          </cell>
          <cell r="AY70">
            <v>1</v>
          </cell>
          <cell r="AZ70">
            <v>1</v>
          </cell>
          <cell r="BA70">
            <v>1</v>
          </cell>
          <cell r="BB70">
            <v>1</v>
          </cell>
          <cell r="BC70">
            <v>604000</v>
          </cell>
          <cell r="BD70">
            <v>98000</v>
          </cell>
          <cell r="BK70" t="str">
            <v/>
          </cell>
          <cell r="BP70" t="str">
            <v/>
          </cell>
          <cell r="BR70" t="str">
            <v/>
          </cell>
          <cell r="BT70" t="str">
            <v/>
          </cell>
          <cell r="CC70" t="str">
            <v/>
          </cell>
          <cell r="CD70" t="str">
            <v/>
          </cell>
          <cell r="CE70">
            <v>553000</v>
          </cell>
          <cell r="CF70">
            <v>136000</v>
          </cell>
          <cell r="CG70">
            <v>111.7</v>
          </cell>
          <cell r="CH70">
            <v>251.65</v>
          </cell>
          <cell r="CI70">
            <v>96000000</v>
          </cell>
          <cell r="CJ70">
            <v>62000000</v>
          </cell>
          <cell r="CK70">
            <v>34000000</v>
          </cell>
          <cell r="CL70" t="str">
            <v/>
          </cell>
        </row>
        <row r="71">
          <cell r="A71">
            <v>670</v>
          </cell>
          <cell r="B71" t="str">
            <v>A</v>
          </cell>
          <cell r="C71">
            <v>100</v>
          </cell>
          <cell r="D71" t="str">
            <v>Daero Construction Co., Ltd.</v>
          </cell>
          <cell r="E71" t="str">
            <v xml:space="preserve">Chungju-City Sotae-myun yangchon-ri </v>
          </cell>
          <cell r="F71" t="str">
            <v>468-2</v>
          </cell>
          <cell r="G71" t="str">
            <v>Auction</v>
          </cell>
          <cell r="H71" t="str">
            <v>Chungju</v>
          </cell>
          <cell r="I71" t="str">
            <v>1999-14163</v>
          </cell>
          <cell r="J71">
            <v>549572880</v>
          </cell>
          <cell r="K71">
            <v>0.50402778244807134</v>
          </cell>
          <cell r="L71">
            <v>36661</v>
          </cell>
          <cell r="M71">
            <v>277000000</v>
          </cell>
          <cell r="N71">
            <v>25000000</v>
          </cell>
          <cell r="O71">
            <v>252000000</v>
          </cell>
          <cell r="P71">
            <v>0</v>
          </cell>
          <cell r="Q71">
            <v>1082</v>
          </cell>
          <cell r="R71">
            <v>23000</v>
          </cell>
          <cell r="S71">
            <v>734.17</v>
          </cell>
          <cell r="T71">
            <v>343000</v>
          </cell>
          <cell r="U71">
            <v>0.8</v>
          </cell>
          <cell r="V71">
            <v>0.85</v>
          </cell>
          <cell r="W71">
            <v>0.95</v>
          </cell>
          <cell r="X71">
            <v>1.2</v>
          </cell>
          <cell r="Y71">
            <v>1.1000000000000001</v>
          </cell>
          <cell r="Z71">
            <v>1</v>
          </cell>
          <cell r="AA71">
            <v>1.2</v>
          </cell>
          <cell r="AB71">
            <v>1</v>
          </cell>
          <cell r="AC71">
            <v>18000</v>
          </cell>
          <cell r="AD71">
            <v>453000</v>
          </cell>
          <cell r="BC71" t="str">
            <v/>
          </cell>
          <cell r="BD71" t="str">
            <v/>
          </cell>
          <cell r="BK71" t="str">
            <v/>
          </cell>
          <cell r="BP71" t="str">
            <v/>
          </cell>
          <cell r="BR71" t="str">
            <v/>
          </cell>
          <cell r="BT71" t="str">
            <v/>
          </cell>
          <cell r="CC71" t="str">
            <v/>
          </cell>
          <cell r="CD71" t="str">
            <v/>
          </cell>
          <cell r="CE71">
            <v>18000</v>
          </cell>
          <cell r="CF71">
            <v>453000</v>
          </cell>
          <cell r="CG71">
            <v>11776</v>
          </cell>
          <cell r="CH71">
            <v>1234.44</v>
          </cell>
          <cell r="CI71">
            <v>771000000</v>
          </cell>
          <cell r="CJ71">
            <v>212000000</v>
          </cell>
          <cell r="CK71">
            <v>559000000</v>
          </cell>
          <cell r="CL71" t="str">
            <v/>
          </cell>
        </row>
        <row r="72">
          <cell r="A72">
            <v>680</v>
          </cell>
          <cell r="B72" t="str">
            <v>A</v>
          </cell>
          <cell r="C72" t="str">
            <v/>
          </cell>
          <cell r="D72" t="str">
            <v/>
          </cell>
          <cell r="K72" t="str">
            <v/>
          </cell>
          <cell r="P72" t="str">
            <v/>
          </cell>
          <cell r="R72" t="str">
            <v/>
          </cell>
          <cell r="T72" t="str">
            <v/>
          </cell>
          <cell r="AC72" t="str">
            <v/>
          </cell>
          <cell r="AD72" t="str">
            <v/>
          </cell>
          <cell r="AK72" t="str">
            <v/>
          </cell>
          <cell r="AP72" t="str">
            <v/>
          </cell>
          <cell r="AR72" t="str">
            <v/>
          </cell>
          <cell r="AT72" t="str">
            <v/>
          </cell>
          <cell r="BC72" t="str">
            <v/>
          </cell>
          <cell r="BD72" t="str">
            <v/>
          </cell>
          <cell r="BK72" t="str">
            <v/>
          </cell>
          <cell r="BP72" t="str">
            <v/>
          </cell>
          <cell r="BR72" t="str">
            <v/>
          </cell>
          <cell r="BT72" t="str">
            <v/>
          </cell>
          <cell r="CC72" t="str">
            <v/>
          </cell>
          <cell r="CD72" t="str">
            <v/>
          </cell>
          <cell r="CE72" t="str">
            <v/>
          </cell>
          <cell r="CF72" t="str">
            <v/>
          </cell>
          <cell r="CG72" t="str">
            <v/>
          </cell>
          <cell r="CH72" t="str">
            <v/>
          </cell>
          <cell r="CI72" t="str">
            <v/>
          </cell>
          <cell r="CJ72" t="str">
            <v/>
          </cell>
          <cell r="CK72" t="str">
            <v/>
          </cell>
          <cell r="CL72" t="str">
            <v/>
          </cell>
        </row>
        <row r="73">
          <cell r="A73">
            <v>690</v>
          </cell>
          <cell r="B73" t="str">
            <v>A</v>
          </cell>
          <cell r="C73" t="str">
            <v/>
          </cell>
          <cell r="D73" t="str">
            <v/>
          </cell>
          <cell r="K73" t="str">
            <v/>
          </cell>
          <cell r="P73" t="str">
            <v/>
          </cell>
          <cell r="R73" t="str">
            <v/>
          </cell>
          <cell r="T73" t="str">
            <v/>
          </cell>
          <cell r="AC73" t="str">
            <v/>
          </cell>
          <cell r="AD73" t="str">
            <v/>
          </cell>
          <cell r="AK73" t="str">
            <v/>
          </cell>
          <cell r="AP73" t="str">
            <v/>
          </cell>
          <cell r="AR73" t="str">
            <v/>
          </cell>
          <cell r="AT73" t="str">
            <v/>
          </cell>
          <cell r="BC73" t="str">
            <v/>
          </cell>
          <cell r="BD73" t="str">
            <v/>
          </cell>
          <cell r="BK73" t="str">
            <v/>
          </cell>
          <cell r="BP73" t="str">
            <v/>
          </cell>
          <cell r="BR73" t="str">
            <v/>
          </cell>
          <cell r="BT73" t="str">
            <v/>
          </cell>
          <cell r="CC73" t="str">
            <v/>
          </cell>
          <cell r="CD73" t="str">
            <v/>
          </cell>
          <cell r="CE73" t="str">
            <v/>
          </cell>
          <cell r="CF73" t="str">
            <v/>
          </cell>
          <cell r="CG73" t="str">
            <v/>
          </cell>
          <cell r="CH73" t="str">
            <v/>
          </cell>
          <cell r="CI73" t="str">
            <v/>
          </cell>
          <cell r="CJ73" t="str">
            <v/>
          </cell>
          <cell r="CK73" t="str">
            <v/>
          </cell>
          <cell r="CL73" t="str">
            <v/>
          </cell>
        </row>
        <row r="74">
          <cell r="A74">
            <v>700</v>
          </cell>
          <cell r="B74" t="str">
            <v>A</v>
          </cell>
          <cell r="C74">
            <v>107</v>
          </cell>
          <cell r="D74" t="str">
            <v>Hanwoo Co., Ltd.</v>
          </cell>
          <cell r="E74" t="str">
            <v>Taehwa-dong</v>
          </cell>
          <cell r="F74" t="str">
            <v>343-1</v>
          </cell>
          <cell r="G74" t="str">
            <v>Auction</v>
          </cell>
          <cell r="H74" t="str">
            <v>Taejon</v>
          </cell>
          <cell r="I74" t="str">
            <v>99-36341</v>
          </cell>
          <cell r="J74">
            <v>1287146950</v>
          </cell>
          <cell r="K74">
            <v>0.62152965518039727</v>
          </cell>
          <cell r="L74">
            <v>36570</v>
          </cell>
          <cell r="M74">
            <v>800000000</v>
          </cell>
          <cell r="N74">
            <v>800000000</v>
          </cell>
          <cell r="O74">
            <v>0</v>
          </cell>
          <cell r="P74">
            <v>0</v>
          </cell>
          <cell r="Q74">
            <v>4208</v>
          </cell>
          <cell r="R74">
            <v>190000</v>
          </cell>
          <cell r="S74">
            <v>1100</v>
          </cell>
          <cell r="T74">
            <v>0</v>
          </cell>
          <cell r="U74">
            <v>1</v>
          </cell>
          <cell r="V74">
            <v>1.05</v>
          </cell>
          <cell r="W74">
            <v>1.05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209000</v>
          </cell>
          <cell r="AD74">
            <v>0</v>
          </cell>
          <cell r="AE74" t="str">
            <v>Taehwa-dong</v>
          </cell>
          <cell r="AF74" t="str">
            <v>1-20,-21</v>
          </cell>
          <cell r="AG74" t="str">
            <v>Auction</v>
          </cell>
          <cell r="AH74" t="str">
            <v>Taejon</v>
          </cell>
          <cell r="AI74" t="str">
            <v>99-21042</v>
          </cell>
          <cell r="AJ74">
            <v>7811076230</v>
          </cell>
          <cell r="AK74">
            <v>0.49288982550359772</v>
          </cell>
          <cell r="AL74">
            <v>36696</v>
          </cell>
          <cell r="AM74">
            <v>3850000000</v>
          </cell>
          <cell r="AN74">
            <v>2630000000</v>
          </cell>
          <cell r="AO74">
            <v>0</v>
          </cell>
          <cell r="AP74">
            <v>1220000000</v>
          </cell>
          <cell r="AQ74">
            <v>17574</v>
          </cell>
          <cell r="AR74">
            <v>150000</v>
          </cell>
          <cell r="AS74">
            <v>14625.33</v>
          </cell>
          <cell r="AT74">
            <v>0</v>
          </cell>
          <cell r="AU74">
            <v>1</v>
          </cell>
          <cell r="AV74">
            <v>0.95</v>
          </cell>
          <cell r="AW74">
            <v>1.1499999999999999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164000</v>
          </cell>
          <cell r="BD74">
            <v>0</v>
          </cell>
          <cell r="BK74" t="str">
            <v/>
          </cell>
          <cell r="BP74" t="str">
            <v/>
          </cell>
          <cell r="BR74" t="str">
            <v/>
          </cell>
          <cell r="BT74" t="str">
            <v/>
          </cell>
          <cell r="CC74" t="str">
            <v/>
          </cell>
          <cell r="CD74" t="str">
            <v/>
          </cell>
          <cell r="CE74">
            <v>187000</v>
          </cell>
          <cell r="CF74">
            <v>0</v>
          </cell>
          <cell r="CG74">
            <v>4959</v>
          </cell>
          <cell r="CH74">
            <v>3493.5</v>
          </cell>
          <cell r="CI74">
            <v>977000000</v>
          </cell>
          <cell r="CJ74">
            <v>927000000</v>
          </cell>
          <cell r="CK74">
            <v>0</v>
          </cell>
          <cell r="CL74">
            <v>50000000</v>
          </cell>
        </row>
        <row r="75">
          <cell r="A75">
            <v>710</v>
          </cell>
          <cell r="B75" t="str">
            <v>A</v>
          </cell>
          <cell r="C75" t="str">
            <v/>
          </cell>
          <cell r="D75" t="str">
            <v/>
          </cell>
          <cell r="K75" t="str">
            <v/>
          </cell>
          <cell r="P75" t="str">
            <v/>
          </cell>
          <cell r="R75" t="str">
            <v/>
          </cell>
          <cell r="T75" t="str">
            <v/>
          </cell>
          <cell r="AC75" t="str">
            <v/>
          </cell>
          <cell r="AD75" t="str">
            <v/>
          </cell>
          <cell r="AK75" t="str">
            <v/>
          </cell>
          <cell r="AP75" t="str">
            <v/>
          </cell>
          <cell r="AR75" t="str">
            <v/>
          </cell>
          <cell r="AT75" t="str">
            <v/>
          </cell>
          <cell r="BC75" t="str">
            <v/>
          </cell>
          <cell r="BD75" t="str">
            <v/>
          </cell>
          <cell r="BK75" t="str">
            <v/>
          </cell>
          <cell r="BP75" t="str">
            <v/>
          </cell>
          <cell r="BR75" t="str">
            <v/>
          </cell>
          <cell r="BT75" t="str">
            <v/>
          </cell>
          <cell r="CC75" t="str">
            <v/>
          </cell>
          <cell r="CD75" t="str">
            <v/>
          </cell>
          <cell r="CE75" t="str">
            <v/>
          </cell>
          <cell r="CF75" t="str">
            <v/>
          </cell>
          <cell r="CG75" t="str">
            <v/>
          </cell>
          <cell r="CH75" t="str">
            <v/>
          </cell>
          <cell r="CI75" t="str">
            <v/>
          </cell>
          <cell r="CJ75" t="str">
            <v/>
          </cell>
          <cell r="CK75" t="str">
            <v/>
          </cell>
          <cell r="CL75" t="str">
            <v/>
          </cell>
        </row>
        <row r="76">
          <cell r="A76">
            <v>720</v>
          </cell>
          <cell r="B76" t="str">
            <v>A</v>
          </cell>
          <cell r="C76" t="str">
            <v/>
          </cell>
          <cell r="D76" t="str">
            <v/>
          </cell>
          <cell r="K76" t="str">
            <v/>
          </cell>
          <cell r="P76" t="str">
            <v/>
          </cell>
          <cell r="R76" t="str">
            <v/>
          </cell>
          <cell r="T76" t="str">
            <v/>
          </cell>
          <cell r="AC76" t="str">
            <v/>
          </cell>
          <cell r="AD76" t="str">
            <v/>
          </cell>
          <cell r="AK76" t="str">
            <v/>
          </cell>
          <cell r="AP76" t="str">
            <v/>
          </cell>
          <cell r="AR76" t="str">
            <v/>
          </cell>
          <cell r="AT76" t="str">
            <v/>
          </cell>
          <cell r="BC76" t="str">
            <v/>
          </cell>
          <cell r="BD76" t="str">
            <v/>
          </cell>
          <cell r="BK76" t="str">
            <v/>
          </cell>
          <cell r="BP76" t="str">
            <v/>
          </cell>
          <cell r="BR76" t="str">
            <v/>
          </cell>
          <cell r="BT76" t="str">
            <v/>
          </cell>
          <cell r="CC76" t="str">
            <v/>
          </cell>
          <cell r="CD76" t="str">
            <v/>
          </cell>
          <cell r="CE76" t="str">
            <v/>
          </cell>
          <cell r="CF76" t="str">
            <v/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</row>
        <row r="77">
          <cell r="A77">
            <v>730</v>
          </cell>
          <cell r="B77" t="str">
            <v>A</v>
          </cell>
          <cell r="C77" t="str">
            <v/>
          </cell>
          <cell r="D77" t="str">
            <v/>
          </cell>
          <cell r="K77" t="str">
            <v/>
          </cell>
          <cell r="P77" t="str">
            <v/>
          </cell>
          <cell r="R77" t="str">
            <v/>
          </cell>
          <cell r="T77" t="str">
            <v/>
          </cell>
          <cell r="AC77" t="str">
            <v/>
          </cell>
          <cell r="AD77" t="str">
            <v/>
          </cell>
          <cell r="AK77" t="str">
            <v/>
          </cell>
          <cell r="AP77" t="str">
            <v/>
          </cell>
          <cell r="AR77" t="str">
            <v/>
          </cell>
          <cell r="AT77" t="str">
            <v/>
          </cell>
          <cell r="BC77" t="str">
            <v/>
          </cell>
          <cell r="BD77" t="str">
            <v/>
          </cell>
          <cell r="BK77" t="str">
            <v/>
          </cell>
          <cell r="BP77" t="str">
            <v/>
          </cell>
          <cell r="BR77" t="str">
            <v/>
          </cell>
          <cell r="BT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</row>
        <row r="78">
          <cell r="A78">
            <v>740</v>
          </cell>
          <cell r="B78" t="str">
            <v>A</v>
          </cell>
          <cell r="C78" t="str">
            <v/>
          </cell>
          <cell r="D78" t="str">
            <v/>
          </cell>
          <cell r="K78" t="str">
            <v/>
          </cell>
          <cell r="P78" t="str">
            <v/>
          </cell>
          <cell r="R78" t="str">
            <v/>
          </cell>
          <cell r="T78" t="str">
            <v/>
          </cell>
          <cell r="AC78" t="str">
            <v/>
          </cell>
          <cell r="AD78" t="str">
            <v/>
          </cell>
          <cell r="AK78" t="str">
            <v/>
          </cell>
          <cell r="AP78" t="str">
            <v/>
          </cell>
          <cell r="AR78" t="str">
            <v/>
          </cell>
          <cell r="AT78" t="str">
            <v/>
          </cell>
          <cell r="BC78" t="str">
            <v/>
          </cell>
          <cell r="BD78" t="str">
            <v/>
          </cell>
          <cell r="BK78" t="str">
            <v/>
          </cell>
          <cell r="BP78" t="str">
            <v/>
          </cell>
          <cell r="BR78" t="str">
            <v/>
          </cell>
          <cell r="BT78" t="str">
            <v/>
          </cell>
          <cell r="CC78" t="str">
            <v/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</row>
        <row r="79">
          <cell r="A79">
            <v>750</v>
          </cell>
          <cell r="B79" t="str">
            <v>A</v>
          </cell>
          <cell r="C79" t="str">
            <v/>
          </cell>
          <cell r="D79" t="str">
            <v/>
          </cell>
          <cell r="K79" t="str">
            <v/>
          </cell>
          <cell r="P79" t="str">
            <v/>
          </cell>
          <cell r="R79" t="str">
            <v/>
          </cell>
          <cell r="T79" t="str">
            <v/>
          </cell>
          <cell r="AC79" t="str">
            <v/>
          </cell>
          <cell r="AD79" t="str">
            <v/>
          </cell>
          <cell r="AK79" t="str">
            <v/>
          </cell>
          <cell r="AP79" t="str">
            <v/>
          </cell>
          <cell r="AR79" t="str">
            <v/>
          </cell>
          <cell r="AT79" t="str">
            <v/>
          </cell>
          <cell r="BC79" t="str">
            <v/>
          </cell>
          <cell r="BD79" t="str">
            <v/>
          </cell>
          <cell r="BK79" t="str">
            <v/>
          </cell>
          <cell r="BP79" t="str">
            <v/>
          </cell>
          <cell r="BR79" t="str">
            <v/>
          </cell>
          <cell r="BT79" t="str">
            <v/>
          </cell>
          <cell r="CC79" t="str">
            <v/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</row>
        <row r="80">
          <cell r="A80">
            <v>760</v>
          </cell>
          <cell r="B80" t="str">
            <v>A</v>
          </cell>
          <cell r="C80" t="str">
            <v/>
          </cell>
          <cell r="D80" t="str">
            <v/>
          </cell>
          <cell r="K80" t="str">
            <v/>
          </cell>
          <cell r="P80" t="str">
            <v/>
          </cell>
          <cell r="R80" t="str">
            <v/>
          </cell>
          <cell r="T80" t="str">
            <v/>
          </cell>
          <cell r="AC80" t="str">
            <v/>
          </cell>
          <cell r="AD80" t="str">
            <v/>
          </cell>
          <cell r="AK80" t="str">
            <v/>
          </cell>
          <cell r="AP80" t="str">
            <v/>
          </cell>
          <cell r="AR80" t="str">
            <v/>
          </cell>
          <cell r="AT80" t="str">
            <v/>
          </cell>
          <cell r="BC80" t="str">
            <v/>
          </cell>
          <cell r="BD80" t="str">
            <v/>
          </cell>
          <cell r="BK80" t="str">
            <v/>
          </cell>
          <cell r="BP80" t="str">
            <v/>
          </cell>
          <cell r="BR80" t="str">
            <v/>
          </cell>
          <cell r="BT80" t="str">
            <v/>
          </cell>
          <cell r="CC80" t="str">
            <v/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</row>
        <row r="81">
          <cell r="A81">
            <v>770</v>
          </cell>
          <cell r="B81" t="str">
            <v>A</v>
          </cell>
          <cell r="C81" t="str">
            <v/>
          </cell>
          <cell r="D81" t="str">
            <v/>
          </cell>
          <cell r="K81" t="str">
            <v/>
          </cell>
          <cell r="P81" t="str">
            <v/>
          </cell>
          <cell r="R81" t="str">
            <v/>
          </cell>
          <cell r="T81" t="str">
            <v/>
          </cell>
          <cell r="AC81" t="str">
            <v/>
          </cell>
          <cell r="AD81" t="str">
            <v/>
          </cell>
          <cell r="AK81" t="str">
            <v/>
          </cell>
          <cell r="AP81" t="str">
            <v/>
          </cell>
          <cell r="AR81" t="str">
            <v/>
          </cell>
          <cell r="AT81" t="str">
            <v/>
          </cell>
          <cell r="BC81" t="str">
            <v/>
          </cell>
          <cell r="BD81" t="str">
            <v/>
          </cell>
          <cell r="BK81" t="str">
            <v/>
          </cell>
          <cell r="BP81" t="str">
            <v/>
          </cell>
          <cell r="BR81" t="str">
            <v/>
          </cell>
          <cell r="BT81" t="str">
            <v/>
          </cell>
          <cell r="CC81" t="str">
            <v/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</row>
        <row r="82">
          <cell r="A82">
            <v>780</v>
          </cell>
          <cell r="B82" t="str">
            <v>A</v>
          </cell>
          <cell r="C82">
            <v>125</v>
          </cell>
          <cell r="D82" t="str">
            <v>Lee Bokgun</v>
          </cell>
          <cell r="E82" t="str">
            <v>Sogu Kajwa-dong</v>
          </cell>
          <cell r="F82" t="str">
            <v>602-36 (#A-203)</v>
          </cell>
          <cell r="G82" t="str">
            <v>Auction</v>
          </cell>
          <cell r="H82" t="str">
            <v>Inchon District court-19part</v>
          </cell>
          <cell r="I82" t="str">
            <v>99-215199</v>
          </cell>
          <cell r="J82">
            <v>95000000</v>
          </cell>
          <cell r="K82">
            <v>0.70526315789473681</v>
          </cell>
          <cell r="L82">
            <v>36613</v>
          </cell>
          <cell r="M82">
            <v>67000000</v>
          </cell>
          <cell r="N82">
            <v>0</v>
          </cell>
          <cell r="O82">
            <v>67000000</v>
          </cell>
          <cell r="P82">
            <v>0</v>
          </cell>
          <cell r="Q82">
            <v>68.760000000000005</v>
          </cell>
          <cell r="R82">
            <v>0</v>
          </cell>
          <cell r="S82">
            <v>180.07599999999999</v>
          </cell>
          <cell r="T82">
            <v>372000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1.3</v>
          </cell>
          <cell r="Z82">
            <v>1</v>
          </cell>
          <cell r="AA82">
            <v>1</v>
          </cell>
          <cell r="AB82">
            <v>1</v>
          </cell>
          <cell r="AC82">
            <v>0</v>
          </cell>
          <cell r="AD82">
            <v>484000</v>
          </cell>
          <cell r="AE82" t="str">
            <v>Sogu Kajwa-dong</v>
          </cell>
          <cell r="AF82" t="str">
            <v>602-33(#105)</v>
          </cell>
          <cell r="AG82" t="str">
            <v>General</v>
          </cell>
          <cell r="AK82" t="str">
            <v/>
          </cell>
          <cell r="AL82">
            <v>36413</v>
          </cell>
          <cell r="AM82">
            <v>200000000</v>
          </cell>
          <cell r="AN82">
            <v>0</v>
          </cell>
          <cell r="AO82">
            <v>200000000</v>
          </cell>
          <cell r="AP82">
            <v>0</v>
          </cell>
          <cell r="AQ82">
            <v>75.475999999999999</v>
          </cell>
          <cell r="AR82">
            <v>0</v>
          </cell>
          <cell r="AS82">
            <v>256.36700000000002</v>
          </cell>
          <cell r="AT82">
            <v>780000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</v>
          </cell>
          <cell r="AZ82">
            <v>1</v>
          </cell>
          <cell r="BA82">
            <v>0.6</v>
          </cell>
          <cell r="BB82">
            <v>1</v>
          </cell>
          <cell r="BC82">
            <v>0</v>
          </cell>
          <cell r="BD82">
            <v>468000</v>
          </cell>
          <cell r="BP82" t="str">
            <v/>
          </cell>
          <cell r="BR82" t="str">
            <v/>
          </cell>
          <cell r="BT82" t="str">
            <v/>
          </cell>
          <cell r="CC82" t="str">
            <v/>
          </cell>
          <cell r="CD82" t="str">
            <v/>
          </cell>
          <cell r="CE82">
            <v>0</v>
          </cell>
          <cell r="CF82">
            <v>476000</v>
          </cell>
          <cell r="CG82">
            <v>75.475999999999999</v>
          </cell>
          <cell r="CH82">
            <v>256.36700000000002</v>
          </cell>
          <cell r="CI82">
            <v>252000000</v>
          </cell>
          <cell r="CJ82">
            <v>0</v>
          </cell>
          <cell r="CK82">
            <v>122000000</v>
          </cell>
          <cell r="CL82">
            <v>130000000</v>
          </cell>
        </row>
        <row r="83">
          <cell r="A83">
            <v>790</v>
          </cell>
          <cell r="B83" t="str">
            <v>A</v>
          </cell>
          <cell r="C83" t="str">
            <v/>
          </cell>
          <cell r="D83" t="str">
            <v/>
          </cell>
          <cell r="K83" t="str">
            <v/>
          </cell>
          <cell r="P83" t="str">
            <v/>
          </cell>
          <cell r="R83" t="str">
            <v/>
          </cell>
          <cell r="T83" t="str">
            <v/>
          </cell>
          <cell r="AC83" t="str">
            <v/>
          </cell>
          <cell r="AD83" t="str">
            <v/>
          </cell>
          <cell r="AK83" t="str">
            <v/>
          </cell>
          <cell r="AP83" t="str">
            <v/>
          </cell>
          <cell r="AR83" t="str">
            <v/>
          </cell>
          <cell r="AT83" t="str">
            <v/>
          </cell>
          <cell r="BC83" t="str">
            <v/>
          </cell>
          <cell r="BD83" t="str">
            <v/>
          </cell>
          <cell r="BK83" t="str">
            <v/>
          </cell>
          <cell r="BP83" t="str">
            <v/>
          </cell>
          <cell r="BR83" t="str">
            <v/>
          </cell>
          <cell r="BT83" t="str">
            <v/>
          </cell>
          <cell r="CC83" t="str">
            <v/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</row>
        <row r="84">
          <cell r="A84">
            <v>800</v>
          </cell>
          <cell r="B84" t="str">
            <v>A</v>
          </cell>
          <cell r="C84" t="str">
            <v/>
          </cell>
          <cell r="D84" t="str">
            <v/>
          </cell>
          <cell r="K84" t="str">
            <v/>
          </cell>
          <cell r="P84" t="str">
            <v/>
          </cell>
          <cell r="R84" t="str">
            <v/>
          </cell>
          <cell r="T84" t="str">
            <v/>
          </cell>
          <cell r="AC84" t="str">
            <v/>
          </cell>
          <cell r="AD84" t="str">
            <v/>
          </cell>
          <cell r="AK84" t="str">
            <v/>
          </cell>
          <cell r="AP84" t="str">
            <v/>
          </cell>
          <cell r="AR84" t="str">
            <v/>
          </cell>
          <cell r="AT84" t="str">
            <v/>
          </cell>
          <cell r="BC84" t="str">
            <v/>
          </cell>
          <cell r="BD84" t="str">
            <v/>
          </cell>
          <cell r="BK84" t="str">
            <v/>
          </cell>
          <cell r="BP84" t="str">
            <v/>
          </cell>
          <cell r="BR84" t="str">
            <v/>
          </cell>
          <cell r="BT84" t="str">
            <v/>
          </cell>
          <cell r="CC84" t="str">
            <v/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</row>
        <row r="85">
          <cell r="A85">
            <v>810</v>
          </cell>
          <cell r="B85" t="str">
            <v>A</v>
          </cell>
          <cell r="C85" t="str">
            <v/>
          </cell>
          <cell r="D85" t="str">
            <v/>
          </cell>
          <cell r="K85" t="str">
            <v/>
          </cell>
          <cell r="P85" t="str">
            <v/>
          </cell>
          <cell r="R85" t="str">
            <v/>
          </cell>
          <cell r="T85" t="str">
            <v/>
          </cell>
          <cell r="AC85" t="str">
            <v/>
          </cell>
          <cell r="AD85" t="str">
            <v/>
          </cell>
          <cell r="AK85" t="str">
            <v/>
          </cell>
          <cell r="AP85" t="str">
            <v/>
          </cell>
          <cell r="AR85" t="str">
            <v/>
          </cell>
          <cell r="AT85" t="str">
            <v/>
          </cell>
          <cell r="BC85" t="str">
            <v/>
          </cell>
          <cell r="BD85" t="str">
            <v/>
          </cell>
          <cell r="BK85" t="str">
            <v/>
          </cell>
          <cell r="BP85" t="str">
            <v/>
          </cell>
          <cell r="BR85" t="str">
            <v/>
          </cell>
          <cell r="BT85" t="str">
            <v/>
          </cell>
          <cell r="CC85" t="str">
            <v/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</row>
        <row r="86">
          <cell r="A86">
            <v>820</v>
          </cell>
          <cell r="B86" t="str">
            <v>A</v>
          </cell>
          <cell r="C86" t="str">
            <v/>
          </cell>
          <cell r="D86" t="str">
            <v/>
          </cell>
          <cell r="K86" t="str">
            <v/>
          </cell>
          <cell r="P86" t="str">
            <v/>
          </cell>
          <cell r="R86" t="str">
            <v/>
          </cell>
          <cell r="T86" t="str">
            <v/>
          </cell>
          <cell r="AC86" t="str">
            <v/>
          </cell>
          <cell r="AD86" t="str">
            <v/>
          </cell>
          <cell r="AK86" t="str">
            <v/>
          </cell>
          <cell r="AP86" t="str">
            <v/>
          </cell>
          <cell r="AR86" t="str">
            <v/>
          </cell>
          <cell r="AT86" t="str">
            <v/>
          </cell>
          <cell r="BC86" t="str">
            <v/>
          </cell>
          <cell r="BD86" t="str">
            <v/>
          </cell>
          <cell r="BK86" t="str">
            <v/>
          </cell>
          <cell r="BP86" t="str">
            <v/>
          </cell>
          <cell r="BR86" t="str">
            <v/>
          </cell>
          <cell r="BT86" t="str">
            <v/>
          </cell>
          <cell r="CC86" t="str">
            <v/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</row>
        <row r="87">
          <cell r="A87">
            <v>830</v>
          </cell>
          <cell r="B87" t="str">
            <v>A</v>
          </cell>
          <cell r="C87" t="str">
            <v/>
          </cell>
          <cell r="D87" t="str">
            <v/>
          </cell>
          <cell r="K87" t="str">
            <v/>
          </cell>
          <cell r="P87" t="str">
            <v/>
          </cell>
          <cell r="R87" t="str">
            <v/>
          </cell>
          <cell r="T87" t="str">
            <v/>
          </cell>
          <cell r="AC87" t="str">
            <v/>
          </cell>
          <cell r="AD87" t="str">
            <v/>
          </cell>
          <cell r="AK87" t="str">
            <v/>
          </cell>
          <cell r="AP87" t="str">
            <v/>
          </cell>
          <cell r="AR87" t="str">
            <v/>
          </cell>
          <cell r="AT87" t="str">
            <v/>
          </cell>
          <cell r="BC87" t="str">
            <v/>
          </cell>
          <cell r="BD87" t="str">
            <v/>
          </cell>
          <cell r="BK87" t="str">
            <v/>
          </cell>
          <cell r="BP87" t="str">
            <v/>
          </cell>
          <cell r="BR87" t="str">
            <v/>
          </cell>
          <cell r="BT87" t="str">
            <v/>
          </cell>
          <cell r="CC87" t="str">
            <v/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</row>
        <row r="88">
          <cell r="A88">
            <v>840</v>
          </cell>
          <cell r="B88" t="str">
            <v>A</v>
          </cell>
          <cell r="C88" t="str">
            <v/>
          </cell>
          <cell r="D88" t="str">
            <v/>
          </cell>
          <cell r="K88" t="str">
            <v/>
          </cell>
          <cell r="P88" t="str">
            <v/>
          </cell>
          <cell r="R88" t="str">
            <v/>
          </cell>
          <cell r="T88" t="str">
            <v/>
          </cell>
          <cell r="AC88" t="str">
            <v/>
          </cell>
          <cell r="AD88" t="str">
            <v/>
          </cell>
          <cell r="AK88" t="str">
            <v/>
          </cell>
          <cell r="AP88" t="str">
            <v/>
          </cell>
          <cell r="AR88" t="str">
            <v/>
          </cell>
          <cell r="AT88" t="str">
            <v/>
          </cell>
          <cell r="BC88" t="str">
            <v/>
          </cell>
          <cell r="BD88" t="str">
            <v/>
          </cell>
          <cell r="BK88" t="str">
            <v/>
          </cell>
          <cell r="BP88" t="str">
            <v/>
          </cell>
          <cell r="BR88" t="str">
            <v/>
          </cell>
          <cell r="BT88" t="str">
            <v/>
          </cell>
          <cell r="CC88" t="str">
            <v/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</row>
        <row r="89">
          <cell r="A89">
            <v>850</v>
          </cell>
          <cell r="B89" t="str">
            <v>A</v>
          </cell>
          <cell r="C89" t="str">
            <v/>
          </cell>
          <cell r="D89" t="str">
            <v/>
          </cell>
          <cell r="K89" t="str">
            <v/>
          </cell>
          <cell r="P89" t="str">
            <v/>
          </cell>
          <cell r="R89" t="str">
            <v/>
          </cell>
          <cell r="T89" t="str">
            <v/>
          </cell>
          <cell r="AC89" t="str">
            <v/>
          </cell>
          <cell r="AD89" t="str">
            <v/>
          </cell>
          <cell r="AK89" t="str">
            <v/>
          </cell>
          <cell r="AP89" t="str">
            <v/>
          </cell>
          <cell r="AR89" t="str">
            <v/>
          </cell>
          <cell r="AT89" t="str">
            <v/>
          </cell>
          <cell r="BC89" t="str">
            <v/>
          </cell>
          <cell r="BD89" t="str">
            <v/>
          </cell>
          <cell r="BK89" t="str">
            <v/>
          </cell>
          <cell r="BP89" t="str">
            <v/>
          </cell>
          <cell r="BR89" t="str">
            <v/>
          </cell>
          <cell r="BT89" t="str">
            <v/>
          </cell>
          <cell r="CC89" t="str">
            <v/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</row>
        <row r="90">
          <cell r="A90">
            <v>860</v>
          </cell>
          <cell r="B90" t="str">
            <v>A</v>
          </cell>
          <cell r="C90" t="str">
            <v/>
          </cell>
          <cell r="D90" t="str">
            <v/>
          </cell>
          <cell r="K90" t="str">
            <v/>
          </cell>
          <cell r="P90" t="str">
            <v/>
          </cell>
          <cell r="R90" t="str">
            <v/>
          </cell>
          <cell r="T90" t="str">
            <v/>
          </cell>
          <cell r="AC90" t="str">
            <v/>
          </cell>
          <cell r="AD90" t="str">
            <v/>
          </cell>
          <cell r="AK90" t="str">
            <v/>
          </cell>
          <cell r="AP90" t="str">
            <v/>
          </cell>
          <cell r="AR90" t="str">
            <v/>
          </cell>
          <cell r="AT90" t="str">
            <v/>
          </cell>
          <cell r="BC90" t="str">
            <v/>
          </cell>
          <cell r="BD90" t="str">
            <v/>
          </cell>
          <cell r="BK90" t="str">
            <v/>
          </cell>
          <cell r="BP90" t="str">
            <v/>
          </cell>
          <cell r="BR90" t="str">
            <v/>
          </cell>
          <cell r="BT90" t="str">
            <v/>
          </cell>
          <cell r="CC90" t="str">
            <v/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</row>
        <row r="91">
          <cell r="A91">
            <v>870</v>
          </cell>
          <cell r="B91" t="str">
            <v>A</v>
          </cell>
          <cell r="C91">
            <v>143</v>
          </cell>
          <cell r="D91" t="str">
            <v>Kim HongSik</v>
          </cell>
          <cell r="E91" t="str">
            <v>Doksan-dong, Gumcheon-gu</v>
          </cell>
          <cell r="F91" t="str">
            <v>181-1</v>
          </cell>
          <cell r="G91" t="str">
            <v>Auction</v>
          </cell>
          <cell r="H91" t="str">
            <v>Seoul-South</v>
          </cell>
          <cell r="I91" t="str">
            <v>1998-35287</v>
          </cell>
          <cell r="J91">
            <v>109949160</v>
          </cell>
          <cell r="K91">
            <v>0.4301988300774649</v>
          </cell>
          <cell r="L91">
            <v>36342</v>
          </cell>
          <cell r="M91">
            <v>47300000</v>
          </cell>
          <cell r="N91">
            <v>47300000</v>
          </cell>
          <cell r="O91">
            <v>0</v>
          </cell>
          <cell r="P91">
            <v>0</v>
          </cell>
          <cell r="Q91">
            <v>94.9</v>
          </cell>
          <cell r="R91">
            <v>498000</v>
          </cell>
          <cell r="S91">
            <v>105.81</v>
          </cell>
          <cell r="T91">
            <v>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1.1000000000000001</v>
          </cell>
          <cell r="AC91">
            <v>548000</v>
          </cell>
          <cell r="AD91">
            <v>0</v>
          </cell>
          <cell r="AE91" t="str">
            <v>Doksan-dong, Gumcheon-gu</v>
          </cell>
          <cell r="AF91" t="str">
            <v>184-14</v>
          </cell>
          <cell r="AG91" t="str">
            <v>Auction</v>
          </cell>
          <cell r="AH91" t="str">
            <v>Seoul-South</v>
          </cell>
          <cell r="AI91" t="str">
            <v>1999-16887</v>
          </cell>
          <cell r="AJ91">
            <v>642022680</v>
          </cell>
          <cell r="AK91">
            <v>0.48440656333199944</v>
          </cell>
          <cell r="AL91">
            <v>36647</v>
          </cell>
          <cell r="AM91">
            <v>311000000</v>
          </cell>
          <cell r="AN91">
            <v>311000000</v>
          </cell>
          <cell r="AO91">
            <v>0</v>
          </cell>
          <cell r="AP91">
            <v>0</v>
          </cell>
          <cell r="AQ91">
            <v>225.9</v>
          </cell>
          <cell r="AR91">
            <v>1377000</v>
          </cell>
          <cell r="AS91">
            <v>567.38</v>
          </cell>
          <cell r="AT91">
            <v>0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1</v>
          </cell>
          <cell r="BC91">
            <v>1377000</v>
          </cell>
          <cell r="BD91">
            <v>0</v>
          </cell>
          <cell r="BK91" t="str">
            <v/>
          </cell>
          <cell r="BP91" t="str">
            <v/>
          </cell>
          <cell r="BR91" t="str">
            <v/>
          </cell>
          <cell r="BT91" t="str">
            <v/>
          </cell>
          <cell r="CC91" t="str">
            <v/>
          </cell>
          <cell r="CD91" t="str">
            <v/>
          </cell>
          <cell r="CE91">
            <v>963000</v>
          </cell>
          <cell r="CF91">
            <v>0</v>
          </cell>
          <cell r="CG91">
            <v>181.5</v>
          </cell>
          <cell r="CH91">
            <v>129.88999999999999</v>
          </cell>
          <cell r="CI91">
            <v>175000000</v>
          </cell>
          <cell r="CJ91">
            <v>175000000</v>
          </cell>
          <cell r="CK91">
            <v>0</v>
          </cell>
          <cell r="CL91" t="str">
            <v/>
          </cell>
        </row>
        <row r="92">
          <cell r="A92">
            <v>880</v>
          </cell>
          <cell r="B92" t="str">
            <v>A</v>
          </cell>
          <cell r="C92">
            <v>142</v>
          </cell>
          <cell r="D92" t="str">
            <v>Kim Hongsik</v>
          </cell>
          <cell r="E92" t="str">
            <v>songhae-myon hado-ri</v>
          </cell>
          <cell r="F92">
            <v>413</v>
          </cell>
          <cell r="G92" t="str">
            <v>Auction</v>
          </cell>
          <cell r="H92" t="str">
            <v>Inchon District court-1part</v>
          </cell>
          <cell r="I92" t="str">
            <v>99-67392</v>
          </cell>
          <cell r="J92">
            <v>60502000</v>
          </cell>
          <cell r="K92">
            <v>0.34874880169250605</v>
          </cell>
          <cell r="L92">
            <v>36533</v>
          </cell>
          <cell r="M92">
            <v>21100000</v>
          </cell>
          <cell r="N92">
            <v>8440000</v>
          </cell>
          <cell r="O92">
            <v>12660000</v>
          </cell>
          <cell r="P92">
            <v>0</v>
          </cell>
          <cell r="Q92">
            <v>355</v>
          </cell>
          <cell r="R92">
            <v>24000</v>
          </cell>
          <cell r="S92">
            <v>171.5</v>
          </cell>
          <cell r="T92">
            <v>74000</v>
          </cell>
          <cell r="U92">
            <v>0.7</v>
          </cell>
          <cell r="V92">
            <v>1</v>
          </cell>
          <cell r="W92">
            <v>1</v>
          </cell>
          <cell r="X92">
            <v>1</v>
          </cell>
          <cell r="Y92">
            <v>0.9</v>
          </cell>
          <cell r="Z92">
            <v>0.9</v>
          </cell>
          <cell r="AA92">
            <v>1</v>
          </cell>
          <cell r="AB92">
            <v>1</v>
          </cell>
          <cell r="AC92">
            <v>17000</v>
          </cell>
          <cell r="AD92">
            <v>60000</v>
          </cell>
          <cell r="AE92" t="str">
            <v>Kilsang-myon Kilgik-ri</v>
          </cell>
          <cell r="AF92" t="str">
            <v>92-1</v>
          </cell>
          <cell r="AG92" t="str">
            <v>Auction</v>
          </cell>
          <cell r="AH92" t="str">
            <v>Inchon District court-21part</v>
          </cell>
          <cell r="AI92" t="str">
            <v>99-82704</v>
          </cell>
          <cell r="AJ92">
            <v>521127800</v>
          </cell>
          <cell r="AK92">
            <v>0.25195355150886212</v>
          </cell>
          <cell r="AL92">
            <v>36622</v>
          </cell>
          <cell r="AM92">
            <v>131300000</v>
          </cell>
          <cell r="AN92">
            <v>43000000</v>
          </cell>
          <cell r="AO92">
            <v>43000000</v>
          </cell>
          <cell r="AP92">
            <v>45300000</v>
          </cell>
          <cell r="AQ92">
            <v>1130</v>
          </cell>
          <cell r="AR92">
            <v>38000</v>
          </cell>
          <cell r="AS92">
            <v>497.82</v>
          </cell>
          <cell r="AT92">
            <v>86000</v>
          </cell>
          <cell r="AU92">
            <v>0.6</v>
          </cell>
          <cell r="AV92">
            <v>1</v>
          </cell>
          <cell r="AW92">
            <v>1</v>
          </cell>
          <cell r="AX92">
            <v>1</v>
          </cell>
          <cell r="AY92">
            <v>0.8</v>
          </cell>
          <cell r="AZ92">
            <v>0.7</v>
          </cell>
          <cell r="BA92">
            <v>1</v>
          </cell>
          <cell r="BB92">
            <v>1</v>
          </cell>
          <cell r="BC92">
            <v>23000</v>
          </cell>
          <cell r="BD92">
            <v>48000</v>
          </cell>
          <cell r="BK92" t="str">
            <v/>
          </cell>
          <cell r="BP92" t="str">
            <v/>
          </cell>
          <cell r="BR92" t="str">
            <v/>
          </cell>
          <cell r="BT92" t="str">
            <v/>
          </cell>
          <cell r="CC92" t="str">
            <v/>
          </cell>
          <cell r="CD92" t="str">
            <v/>
          </cell>
          <cell r="CE92">
            <v>20000</v>
          </cell>
          <cell r="CF92">
            <v>54000</v>
          </cell>
          <cell r="CG92">
            <v>1930</v>
          </cell>
          <cell r="CH92">
            <v>832.92</v>
          </cell>
          <cell r="CI92">
            <v>91000000</v>
          </cell>
          <cell r="CJ92">
            <v>39000000</v>
          </cell>
          <cell r="CK92">
            <v>45000000</v>
          </cell>
          <cell r="CL92">
            <v>7000000</v>
          </cell>
        </row>
        <row r="93">
          <cell r="A93">
            <v>890</v>
          </cell>
          <cell r="B93" t="str">
            <v>A</v>
          </cell>
          <cell r="C93" t="str">
            <v/>
          </cell>
          <cell r="D93" t="str">
            <v/>
          </cell>
          <cell r="K93" t="str">
            <v/>
          </cell>
          <cell r="P93" t="str">
            <v/>
          </cell>
          <cell r="R93" t="str">
            <v/>
          </cell>
          <cell r="T93" t="str">
            <v/>
          </cell>
          <cell r="AC93" t="str">
            <v/>
          </cell>
          <cell r="AD93" t="str">
            <v/>
          </cell>
          <cell r="AK93" t="str">
            <v/>
          </cell>
          <cell r="AP93" t="str">
            <v/>
          </cell>
          <cell r="AR93" t="str">
            <v/>
          </cell>
          <cell r="AT93" t="str">
            <v/>
          </cell>
          <cell r="BC93" t="str">
            <v/>
          </cell>
          <cell r="BD93" t="str">
            <v/>
          </cell>
          <cell r="BK93" t="str">
            <v/>
          </cell>
          <cell r="BP93" t="str">
            <v/>
          </cell>
          <cell r="BR93" t="str">
            <v/>
          </cell>
          <cell r="BT93" t="str">
            <v/>
          </cell>
          <cell r="CC93" t="str">
            <v/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</row>
        <row r="94">
          <cell r="A94">
            <v>900</v>
          </cell>
          <cell r="B94" t="str">
            <v>A</v>
          </cell>
          <cell r="C94" t="str">
            <v/>
          </cell>
          <cell r="D94" t="str">
            <v/>
          </cell>
          <cell r="K94" t="str">
            <v/>
          </cell>
          <cell r="P94" t="str">
            <v/>
          </cell>
          <cell r="R94" t="str">
            <v/>
          </cell>
          <cell r="T94" t="str">
            <v/>
          </cell>
          <cell r="AC94" t="str">
            <v/>
          </cell>
          <cell r="AD94" t="str">
            <v/>
          </cell>
          <cell r="AK94" t="str">
            <v/>
          </cell>
          <cell r="AP94" t="str">
            <v/>
          </cell>
          <cell r="AR94" t="str">
            <v/>
          </cell>
          <cell r="AT94" t="str">
            <v/>
          </cell>
          <cell r="BC94" t="str">
            <v/>
          </cell>
          <cell r="BD94" t="str">
            <v/>
          </cell>
          <cell r="BK94" t="str">
            <v/>
          </cell>
          <cell r="BP94" t="str">
            <v/>
          </cell>
          <cell r="BR94" t="str">
            <v/>
          </cell>
          <cell r="BT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</row>
        <row r="95">
          <cell r="A95">
            <v>910</v>
          </cell>
          <cell r="B95" t="str">
            <v>A</v>
          </cell>
          <cell r="C95" t="str">
            <v/>
          </cell>
          <cell r="D95" t="str">
            <v/>
          </cell>
          <cell r="K95" t="str">
            <v/>
          </cell>
          <cell r="P95" t="str">
            <v/>
          </cell>
          <cell r="R95" t="str">
            <v/>
          </cell>
          <cell r="T95" t="str">
            <v/>
          </cell>
          <cell r="AC95" t="str">
            <v/>
          </cell>
          <cell r="AD95" t="str">
            <v/>
          </cell>
          <cell r="AK95" t="str">
            <v/>
          </cell>
          <cell r="AP95" t="str">
            <v/>
          </cell>
          <cell r="AR95" t="str">
            <v/>
          </cell>
          <cell r="AT95" t="str">
            <v/>
          </cell>
          <cell r="BC95" t="str">
            <v/>
          </cell>
          <cell r="BD95" t="str">
            <v/>
          </cell>
          <cell r="BK95" t="str">
            <v/>
          </cell>
          <cell r="BP95" t="str">
            <v/>
          </cell>
          <cell r="BR95" t="str">
            <v/>
          </cell>
          <cell r="BT95" t="str">
            <v/>
          </cell>
          <cell r="CC95" t="str">
            <v/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</row>
        <row r="96">
          <cell r="A96">
            <v>920</v>
          </cell>
          <cell r="B96" t="str">
            <v>A</v>
          </cell>
          <cell r="C96" t="str">
            <v/>
          </cell>
          <cell r="D96" t="str">
            <v/>
          </cell>
          <cell r="K96" t="str">
            <v/>
          </cell>
          <cell r="P96" t="str">
            <v/>
          </cell>
          <cell r="R96" t="str">
            <v/>
          </cell>
          <cell r="T96" t="str">
            <v/>
          </cell>
          <cell r="AC96" t="str">
            <v/>
          </cell>
          <cell r="AD96" t="str">
            <v/>
          </cell>
          <cell r="AK96" t="str">
            <v/>
          </cell>
          <cell r="AP96" t="str">
            <v/>
          </cell>
          <cell r="AR96" t="str">
            <v/>
          </cell>
          <cell r="AT96" t="str">
            <v/>
          </cell>
          <cell r="BC96" t="str">
            <v/>
          </cell>
          <cell r="BD96" t="str">
            <v/>
          </cell>
          <cell r="BK96" t="str">
            <v/>
          </cell>
          <cell r="BP96" t="str">
            <v/>
          </cell>
          <cell r="BR96" t="str">
            <v/>
          </cell>
          <cell r="BT96" t="str">
            <v/>
          </cell>
          <cell r="CC96" t="str">
            <v/>
          </cell>
          <cell r="CD96" t="str">
            <v/>
          </cell>
          <cell r="CE96" t="str">
            <v/>
          </cell>
          <cell r="CF96" t="str">
            <v/>
          </cell>
          <cell r="CG96" t="str">
            <v/>
          </cell>
          <cell r="CH96" t="str">
            <v/>
          </cell>
          <cell r="CI96" t="str">
            <v/>
          </cell>
          <cell r="CJ96" t="str">
            <v/>
          </cell>
          <cell r="CK96" t="str">
            <v/>
          </cell>
          <cell r="CL96" t="str">
            <v/>
          </cell>
        </row>
        <row r="97">
          <cell r="A97">
            <v>930</v>
          </cell>
          <cell r="B97" t="str">
            <v>A</v>
          </cell>
          <cell r="C97" t="str">
            <v/>
          </cell>
          <cell r="D97" t="str">
            <v/>
          </cell>
          <cell r="K97" t="str">
            <v/>
          </cell>
          <cell r="P97" t="str">
            <v/>
          </cell>
          <cell r="R97" t="str">
            <v/>
          </cell>
          <cell r="T97" t="str">
            <v/>
          </cell>
          <cell r="AC97" t="str">
            <v/>
          </cell>
          <cell r="AD97" t="str">
            <v/>
          </cell>
          <cell r="AK97" t="str">
            <v/>
          </cell>
          <cell r="AP97" t="str">
            <v/>
          </cell>
          <cell r="AR97" t="str">
            <v/>
          </cell>
          <cell r="AT97" t="str">
            <v/>
          </cell>
          <cell r="BC97" t="str">
            <v/>
          </cell>
          <cell r="BD97" t="str">
            <v/>
          </cell>
          <cell r="BK97" t="str">
            <v/>
          </cell>
          <cell r="BP97" t="str">
            <v/>
          </cell>
          <cell r="BR97" t="str">
            <v/>
          </cell>
          <cell r="BT97" t="str">
            <v/>
          </cell>
          <cell r="CC97" t="str">
            <v/>
          </cell>
          <cell r="CD97" t="str">
            <v/>
          </cell>
          <cell r="CE97" t="str">
            <v/>
          </cell>
          <cell r="CF97" t="str">
            <v/>
          </cell>
          <cell r="CG97" t="str">
            <v/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</row>
        <row r="98">
          <cell r="A98">
            <v>940</v>
          </cell>
          <cell r="B98" t="str">
            <v>A</v>
          </cell>
          <cell r="C98" t="str">
            <v/>
          </cell>
          <cell r="D98" t="str">
            <v/>
          </cell>
          <cell r="K98" t="str">
            <v/>
          </cell>
          <cell r="P98" t="str">
            <v/>
          </cell>
          <cell r="R98" t="str">
            <v/>
          </cell>
          <cell r="T98" t="str">
            <v/>
          </cell>
          <cell r="AC98" t="str">
            <v/>
          </cell>
          <cell r="AD98" t="str">
            <v/>
          </cell>
          <cell r="AK98" t="str">
            <v/>
          </cell>
          <cell r="AP98" t="str">
            <v/>
          </cell>
          <cell r="AR98" t="str">
            <v/>
          </cell>
          <cell r="AT98" t="str">
            <v/>
          </cell>
          <cell r="BC98" t="str">
            <v/>
          </cell>
          <cell r="BD98" t="str">
            <v/>
          </cell>
          <cell r="BK98" t="str">
            <v/>
          </cell>
          <cell r="BP98" t="str">
            <v/>
          </cell>
          <cell r="BR98" t="str">
            <v/>
          </cell>
          <cell r="BT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</row>
        <row r="99">
          <cell r="A99">
            <v>950</v>
          </cell>
          <cell r="B99" t="str">
            <v>A</v>
          </cell>
          <cell r="C99">
            <v>153</v>
          </cell>
          <cell r="D99" t="str">
            <v>Kim Young Woon</v>
          </cell>
          <cell r="E99" t="str">
            <v>Kuhang-myn chungkang-ri</v>
          </cell>
          <cell r="F99" t="str">
            <v>26-10, 64-11</v>
          </cell>
          <cell r="G99" t="str">
            <v>Auction</v>
          </cell>
          <cell r="H99" t="str">
            <v>Taejun</v>
          </cell>
          <cell r="I99" t="str">
            <v>1998-20038</v>
          </cell>
          <cell r="J99">
            <v>1858866920</v>
          </cell>
          <cell r="K99">
            <v>0.26910479422593631</v>
          </cell>
          <cell r="L99">
            <v>36584</v>
          </cell>
          <cell r="M99">
            <v>500230000</v>
          </cell>
          <cell r="N99">
            <v>160000000</v>
          </cell>
          <cell r="O99">
            <v>230000000</v>
          </cell>
          <cell r="P99">
            <v>110230000</v>
          </cell>
          <cell r="Q99">
            <v>7355</v>
          </cell>
          <cell r="R99">
            <v>22000</v>
          </cell>
          <cell r="S99">
            <v>4632</v>
          </cell>
          <cell r="T99">
            <v>50000</v>
          </cell>
          <cell r="U99">
            <v>1.4</v>
          </cell>
          <cell r="V99">
            <v>1.4</v>
          </cell>
          <cell r="W99">
            <v>1.2</v>
          </cell>
          <cell r="X99">
            <v>1.8</v>
          </cell>
          <cell r="Y99">
            <v>0.9</v>
          </cell>
          <cell r="Z99">
            <v>1</v>
          </cell>
          <cell r="AA99">
            <v>1.8</v>
          </cell>
          <cell r="AB99">
            <v>1</v>
          </cell>
          <cell r="AC99">
            <v>93000</v>
          </cell>
          <cell r="AD99">
            <v>81000</v>
          </cell>
          <cell r="AK99" t="str">
            <v/>
          </cell>
          <cell r="AP99" t="str">
            <v/>
          </cell>
          <cell r="AR99" t="str">
            <v/>
          </cell>
          <cell r="AT99" t="str">
            <v/>
          </cell>
          <cell r="BC99" t="str">
            <v/>
          </cell>
          <cell r="BD99" t="str">
            <v/>
          </cell>
          <cell r="BK99" t="str">
            <v/>
          </cell>
          <cell r="BP99" t="str">
            <v/>
          </cell>
          <cell r="BT99" t="str">
            <v/>
          </cell>
          <cell r="CC99" t="str">
            <v/>
          </cell>
          <cell r="CD99" t="str">
            <v/>
          </cell>
          <cell r="CE99">
            <v>93000</v>
          </cell>
          <cell r="CF99">
            <v>81000</v>
          </cell>
          <cell r="CG99">
            <v>8390</v>
          </cell>
          <cell r="CH99">
            <v>1477.25</v>
          </cell>
          <cell r="CI99">
            <v>900000000</v>
          </cell>
          <cell r="CJ99">
            <v>780000000</v>
          </cell>
          <cell r="CK99">
            <v>120000000</v>
          </cell>
          <cell r="CL99" t="str">
            <v/>
          </cell>
        </row>
        <row r="100">
          <cell r="A100">
            <v>960</v>
          </cell>
          <cell r="B100" t="str">
            <v>A</v>
          </cell>
          <cell r="C100" t="str">
            <v/>
          </cell>
          <cell r="D100" t="str">
            <v/>
          </cell>
          <cell r="K100" t="str">
            <v/>
          </cell>
          <cell r="P100" t="str">
            <v/>
          </cell>
          <cell r="R100" t="str">
            <v/>
          </cell>
          <cell r="T100" t="str">
            <v/>
          </cell>
          <cell r="AC100" t="str">
            <v/>
          </cell>
          <cell r="AD100" t="str">
            <v/>
          </cell>
          <cell r="AK100" t="str">
            <v/>
          </cell>
          <cell r="AP100" t="str">
            <v/>
          </cell>
          <cell r="AR100" t="str">
            <v/>
          </cell>
          <cell r="AT100" t="str">
            <v/>
          </cell>
          <cell r="BC100" t="str">
            <v/>
          </cell>
          <cell r="BD100" t="str">
            <v/>
          </cell>
          <cell r="BK100" t="str">
            <v/>
          </cell>
          <cell r="BP100" t="str">
            <v/>
          </cell>
          <cell r="BR100" t="str">
            <v/>
          </cell>
          <cell r="BT100" t="str">
            <v/>
          </cell>
          <cell r="CC100" t="str">
            <v/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</row>
        <row r="101">
          <cell r="A101">
            <v>970</v>
          </cell>
          <cell r="B101" t="str">
            <v>A</v>
          </cell>
          <cell r="C101" t="str">
            <v/>
          </cell>
          <cell r="D101" t="str">
            <v/>
          </cell>
          <cell r="K101" t="str">
            <v/>
          </cell>
          <cell r="P101" t="str">
            <v/>
          </cell>
          <cell r="R101" t="str">
            <v/>
          </cell>
          <cell r="T101" t="str">
            <v/>
          </cell>
          <cell r="AC101" t="str">
            <v/>
          </cell>
          <cell r="AD101" t="str">
            <v/>
          </cell>
          <cell r="AK101" t="str">
            <v/>
          </cell>
          <cell r="AP101" t="str">
            <v/>
          </cell>
          <cell r="AR101" t="str">
            <v/>
          </cell>
          <cell r="AT101" t="str">
            <v/>
          </cell>
          <cell r="BC101" t="str">
            <v/>
          </cell>
          <cell r="BD101" t="str">
            <v/>
          </cell>
          <cell r="BK101" t="str">
            <v/>
          </cell>
          <cell r="BP101" t="str">
            <v/>
          </cell>
          <cell r="BR101" t="str">
            <v/>
          </cell>
          <cell r="BT101" t="str">
            <v/>
          </cell>
          <cell r="CC101" t="str">
            <v/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</row>
        <row r="102">
          <cell r="A102">
            <v>980</v>
          </cell>
          <cell r="B102" t="str">
            <v>A</v>
          </cell>
          <cell r="C102" t="str">
            <v/>
          </cell>
          <cell r="D102" t="str">
            <v/>
          </cell>
          <cell r="K102" t="str">
            <v/>
          </cell>
          <cell r="P102" t="str">
            <v/>
          </cell>
          <cell r="R102" t="str">
            <v/>
          </cell>
          <cell r="T102" t="str">
            <v/>
          </cell>
          <cell r="AC102" t="str">
            <v/>
          </cell>
          <cell r="AD102" t="str">
            <v/>
          </cell>
          <cell r="AK102" t="str">
            <v/>
          </cell>
          <cell r="AP102" t="str">
            <v/>
          </cell>
          <cell r="AR102" t="str">
            <v/>
          </cell>
          <cell r="AT102" t="str">
            <v/>
          </cell>
          <cell r="BC102" t="str">
            <v/>
          </cell>
          <cell r="BD102" t="str">
            <v/>
          </cell>
          <cell r="BK102" t="str">
            <v/>
          </cell>
          <cell r="BP102" t="str">
            <v/>
          </cell>
          <cell r="BR102" t="str">
            <v/>
          </cell>
          <cell r="BT102" t="str">
            <v/>
          </cell>
          <cell r="CC102" t="str">
            <v/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</row>
        <row r="103">
          <cell r="A103">
            <v>990</v>
          </cell>
          <cell r="B103" t="str">
            <v>A</v>
          </cell>
          <cell r="C103" t="str">
            <v/>
          </cell>
          <cell r="D103" t="str">
            <v/>
          </cell>
          <cell r="K103" t="str">
            <v/>
          </cell>
          <cell r="P103" t="str">
            <v/>
          </cell>
          <cell r="R103" t="str">
            <v/>
          </cell>
          <cell r="T103" t="str">
            <v/>
          </cell>
          <cell r="AC103" t="str">
            <v/>
          </cell>
          <cell r="AD103" t="str">
            <v/>
          </cell>
          <cell r="AK103" t="str">
            <v/>
          </cell>
          <cell r="AP103" t="str">
            <v/>
          </cell>
          <cell r="AR103" t="str">
            <v/>
          </cell>
          <cell r="AT103" t="str">
            <v/>
          </cell>
          <cell r="BC103" t="str">
            <v/>
          </cell>
          <cell r="BD103" t="str">
            <v/>
          </cell>
          <cell r="BK103" t="str">
            <v/>
          </cell>
          <cell r="BP103" t="str">
            <v/>
          </cell>
          <cell r="BR103" t="str">
            <v/>
          </cell>
          <cell r="BT103" t="str">
            <v/>
          </cell>
          <cell r="CC103" t="str">
            <v/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</row>
        <row r="104">
          <cell r="A104">
            <v>1000</v>
          </cell>
          <cell r="B104" t="str">
            <v>A</v>
          </cell>
          <cell r="C104">
            <v>159</v>
          </cell>
          <cell r="D104" t="str">
            <v>Komi Corp.</v>
          </cell>
          <cell r="E104" t="str">
            <v>Shinsa-dong</v>
          </cell>
          <cell r="F104" t="str">
            <v>525-10</v>
          </cell>
          <cell r="G104" t="str">
            <v>Auction</v>
          </cell>
          <cell r="H104" t="str">
            <v>Seoul district court-1part</v>
          </cell>
          <cell r="I104" t="str">
            <v>98-70897</v>
          </cell>
          <cell r="J104">
            <v>1506718500</v>
          </cell>
          <cell r="K104">
            <v>0.68367114892396952</v>
          </cell>
          <cell r="L104">
            <v>36273</v>
          </cell>
          <cell r="M104">
            <v>1030099968</v>
          </cell>
          <cell r="N104">
            <v>1030099968</v>
          </cell>
          <cell r="P104">
            <v>0</v>
          </cell>
          <cell r="Q104">
            <v>550.5</v>
          </cell>
          <cell r="R104">
            <v>1871000</v>
          </cell>
          <cell r="S104" t="str">
            <v xml:space="preserve"> </v>
          </cell>
          <cell r="T104" t="str">
            <v/>
          </cell>
          <cell r="U104">
            <v>1.2</v>
          </cell>
          <cell r="V104">
            <v>1</v>
          </cell>
          <cell r="W104">
            <v>1</v>
          </cell>
          <cell r="X104">
            <v>1</v>
          </cell>
          <cell r="AB104">
            <v>1.05</v>
          </cell>
          <cell r="AC104">
            <v>2357000</v>
          </cell>
          <cell r="AD104" t="str">
            <v/>
          </cell>
          <cell r="AE104" t="str">
            <v>shinsa-dong</v>
          </cell>
          <cell r="AF104">
            <v>510</v>
          </cell>
          <cell r="AG104" t="str">
            <v>Auction</v>
          </cell>
          <cell r="AH104" t="str">
            <v>Seoul district court-13part</v>
          </cell>
          <cell r="AI104" t="str">
            <v>1999-40099</v>
          </cell>
          <cell r="AJ104">
            <v>2379465000</v>
          </cell>
          <cell r="AK104">
            <v>0.40959997310319757</v>
          </cell>
          <cell r="AL104">
            <v>36573</v>
          </cell>
          <cell r="AM104">
            <v>974628800</v>
          </cell>
          <cell r="AN104">
            <v>974628000</v>
          </cell>
          <cell r="AP104">
            <v>800</v>
          </cell>
          <cell r="AQ104">
            <v>834.9</v>
          </cell>
          <cell r="AR104">
            <v>1167000</v>
          </cell>
          <cell r="AS104" t="str">
            <v xml:space="preserve"> </v>
          </cell>
          <cell r="AT104" t="str">
            <v/>
          </cell>
          <cell r="AU104">
            <v>1.3</v>
          </cell>
          <cell r="AV104">
            <v>0.9</v>
          </cell>
          <cell r="AW104">
            <v>0.95</v>
          </cell>
          <cell r="AX104">
            <v>1</v>
          </cell>
          <cell r="BB104">
            <v>1</v>
          </cell>
          <cell r="BC104">
            <v>1297000</v>
          </cell>
          <cell r="BD104" t="str">
            <v/>
          </cell>
          <cell r="BK104" t="str">
            <v/>
          </cell>
          <cell r="BP104" t="str">
            <v/>
          </cell>
          <cell r="BQ104" t="str">
            <v xml:space="preserve"> </v>
          </cell>
          <cell r="BR104" t="str">
            <v/>
          </cell>
          <cell r="BS104" t="str">
            <v xml:space="preserve"> </v>
          </cell>
          <cell r="BT104" t="str">
            <v/>
          </cell>
          <cell r="BU104" t="str">
            <v xml:space="preserve"> </v>
          </cell>
          <cell r="BV104" t="str">
            <v xml:space="preserve"> </v>
          </cell>
          <cell r="BW104" t="str">
            <v xml:space="preserve"> </v>
          </cell>
          <cell r="BX104" t="str">
            <v xml:space="preserve"> </v>
          </cell>
          <cell r="BY104" t="str">
            <v xml:space="preserve"> </v>
          </cell>
          <cell r="BZ104" t="str">
            <v xml:space="preserve"> </v>
          </cell>
          <cell r="CA104" t="str">
            <v xml:space="preserve"> </v>
          </cell>
          <cell r="CB104" t="str">
            <v xml:space="preserve"> </v>
          </cell>
          <cell r="CC104" t="str">
            <v/>
          </cell>
          <cell r="CD104" t="str">
            <v/>
          </cell>
          <cell r="CE104">
            <v>1827000</v>
          </cell>
          <cell r="CF104" t="str">
            <v/>
          </cell>
          <cell r="CG104">
            <v>330.5</v>
          </cell>
          <cell r="CH104" t="str">
            <v/>
          </cell>
          <cell r="CI104">
            <v>604000000</v>
          </cell>
          <cell r="CJ104">
            <v>604000000</v>
          </cell>
          <cell r="CL104" t="str">
            <v/>
          </cell>
        </row>
        <row r="105">
          <cell r="A105">
            <v>1010</v>
          </cell>
          <cell r="B105" t="str">
            <v/>
          </cell>
          <cell r="C105" t="str">
            <v/>
          </cell>
          <cell r="D105" t="str">
            <v/>
          </cell>
          <cell r="K105" t="str">
            <v/>
          </cell>
          <cell r="P105" t="str">
            <v/>
          </cell>
          <cell r="R105" t="str">
            <v/>
          </cell>
          <cell r="T105" t="str">
            <v/>
          </cell>
          <cell r="AC105" t="str">
            <v/>
          </cell>
          <cell r="AD105" t="str">
            <v/>
          </cell>
          <cell r="AK105" t="str">
            <v/>
          </cell>
          <cell r="AP105" t="str">
            <v/>
          </cell>
          <cell r="AR105" t="str">
            <v/>
          </cell>
          <cell r="AT105" t="str">
            <v/>
          </cell>
          <cell r="BC105" t="str">
            <v/>
          </cell>
          <cell r="BD105" t="str">
            <v/>
          </cell>
          <cell r="BK105" t="str">
            <v/>
          </cell>
          <cell r="BP105" t="str">
            <v/>
          </cell>
          <cell r="BR105" t="str">
            <v/>
          </cell>
          <cell r="BT105" t="str">
            <v/>
          </cell>
          <cell r="CC105" t="str">
            <v/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</row>
        <row r="106">
          <cell r="A106">
            <v>1020</v>
          </cell>
          <cell r="B106" t="str">
            <v/>
          </cell>
          <cell r="C106" t="str">
            <v/>
          </cell>
          <cell r="D106" t="str">
            <v/>
          </cell>
          <cell r="K106" t="str">
            <v/>
          </cell>
          <cell r="P106" t="str">
            <v/>
          </cell>
          <cell r="R106" t="str">
            <v/>
          </cell>
          <cell r="T106" t="str">
            <v/>
          </cell>
          <cell r="AC106" t="str">
            <v/>
          </cell>
          <cell r="AD106" t="str">
            <v/>
          </cell>
          <cell r="AK106" t="str">
            <v/>
          </cell>
          <cell r="AP106" t="str">
            <v/>
          </cell>
          <cell r="AR106" t="str">
            <v/>
          </cell>
          <cell r="AT106" t="str">
            <v/>
          </cell>
          <cell r="BC106" t="str">
            <v/>
          </cell>
          <cell r="BD106" t="str">
            <v/>
          </cell>
          <cell r="BK106" t="str">
            <v/>
          </cell>
          <cell r="BP106" t="str">
            <v/>
          </cell>
          <cell r="BR106" t="str">
            <v/>
          </cell>
          <cell r="BT106" t="str">
            <v/>
          </cell>
          <cell r="CC106" t="str">
            <v/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</row>
        <row r="107">
          <cell r="A107">
            <v>1030</v>
          </cell>
          <cell r="B107" t="str">
            <v/>
          </cell>
          <cell r="C107" t="str">
            <v/>
          </cell>
          <cell r="D107" t="str">
            <v/>
          </cell>
          <cell r="K107" t="str">
            <v/>
          </cell>
          <cell r="P107" t="str">
            <v/>
          </cell>
          <cell r="R107" t="str">
            <v/>
          </cell>
          <cell r="T107" t="str">
            <v/>
          </cell>
          <cell r="AC107" t="str">
            <v/>
          </cell>
          <cell r="AD107" t="str">
            <v/>
          </cell>
          <cell r="AK107" t="str">
            <v/>
          </cell>
          <cell r="AP107" t="str">
            <v/>
          </cell>
          <cell r="AR107" t="str">
            <v/>
          </cell>
          <cell r="AT107" t="str">
            <v/>
          </cell>
          <cell r="BC107" t="str">
            <v/>
          </cell>
          <cell r="BD107" t="str">
            <v/>
          </cell>
          <cell r="BK107" t="str">
            <v/>
          </cell>
          <cell r="BP107" t="str">
            <v/>
          </cell>
          <cell r="BR107" t="str">
            <v/>
          </cell>
          <cell r="BT107" t="str">
            <v/>
          </cell>
          <cell r="CC107" t="str">
            <v/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</row>
        <row r="108">
          <cell r="A108">
            <v>1040</v>
          </cell>
          <cell r="B108" t="str">
            <v/>
          </cell>
          <cell r="C108" t="str">
            <v/>
          </cell>
          <cell r="D108" t="str">
            <v/>
          </cell>
          <cell r="K108" t="str">
            <v/>
          </cell>
          <cell r="P108" t="str">
            <v/>
          </cell>
          <cell r="R108" t="str">
            <v/>
          </cell>
          <cell r="T108" t="str">
            <v/>
          </cell>
          <cell r="AC108" t="str">
            <v/>
          </cell>
          <cell r="AD108" t="str">
            <v/>
          </cell>
          <cell r="AK108" t="str">
            <v/>
          </cell>
          <cell r="AP108" t="str">
            <v/>
          </cell>
          <cell r="AR108" t="str">
            <v/>
          </cell>
          <cell r="AT108" t="str">
            <v/>
          </cell>
          <cell r="BC108" t="str">
            <v/>
          </cell>
          <cell r="BD108" t="str">
            <v/>
          </cell>
          <cell r="BK108" t="str">
            <v/>
          </cell>
          <cell r="BP108" t="str">
            <v/>
          </cell>
          <cell r="BR108" t="str">
            <v/>
          </cell>
          <cell r="BT108" t="str">
            <v/>
          </cell>
          <cell r="CC108" t="str">
            <v/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</row>
        <row r="109">
          <cell r="A109">
            <v>1050</v>
          </cell>
          <cell r="B109" t="str">
            <v/>
          </cell>
          <cell r="C109" t="str">
            <v/>
          </cell>
          <cell r="D109" t="str">
            <v/>
          </cell>
          <cell r="K109" t="str">
            <v/>
          </cell>
          <cell r="P109" t="str">
            <v/>
          </cell>
          <cell r="R109" t="str">
            <v/>
          </cell>
          <cell r="T109" t="str">
            <v/>
          </cell>
          <cell r="AC109" t="str">
            <v/>
          </cell>
          <cell r="AD109" t="str">
            <v/>
          </cell>
          <cell r="AK109" t="str">
            <v/>
          </cell>
          <cell r="AP109" t="str">
            <v/>
          </cell>
          <cell r="AR109" t="str">
            <v/>
          </cell>
          <cell r="AT109" t="str">
            <v/>
          </cell>
          <cell r="BC109" t="str">
            <v/>
          </cell>
          <cell r="BD109" t="str">
            <v/>
          </cell>
          <cell r="BK109" t="str">
            <v/>
          </cell>
          <cell r="BP109" t="str">
            <v/>
          </cell>
          <cell r="BR109" t="str">
            <v/>
          </cell>
          <cell r="BT109" t="str">
            <v/>
          </cell>
          <cell r="CC109" t="str">
            <v/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</row>
        <row r="110">
          <cell r="A110">
            <v>1060</v>
          </cell>
          <cell r="B110" t="str">
            <v/>
          </cell>
          <cell r="C110" t="str">
            <v/>
          </cell>
          <cell r="D110" t="str">
            <v/>
          </cell>
          <cell r="K110" t="str">
            <v/>
          </cell>
          <cell r="P110" t="str">
            <v/>
          </cell>
          <cell r="R110" t="str">
            <v/>
          </cell>
          <cell r="T110" t="str">
            <v/>
          </cell>
          <cell r="AC110" t="str">
            <v/>
          </cell>
          <cell r="AD110" t="str">
            <v/>
          </cell>
          <cell r="AK110" t="str">
            <v/>
          </cell>
          <cell r="AP110" t="str">
            <v/>
          </cell>
          <cell r="AR110" t="str">
            <v/>
          </cell>
          <cell r="AT110" t="str">
            <v/>
          </cell>
          <cell r="BC110" t="str">
            <v/>
          </cell>
          <cell r="BD110" t="str">
            <v/>
          </cell>
          <cell r="BK110" t="str">
            <v/>
          </cell>
          <cell r="BP110" t="str">
            <v/>
          </cell>
          <cell r="BR110" t="str">
            <v/>
          </cell>
          <cell r="BT110" t="str">
            <v/>
          </cell>
          <cell r="CC110" t="str">
            <v/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</row>
        <row r="111">
          <cell r="A111">
            <v>1070</v>
          </cell>
          <cell r="B111" t="str">
            <v/>
          </cell>
          <cell r="C111" t="str">
            <v/>
          </cell>
          <cell r="D111" t="str">
            <v/>
          </cell>
          <cell r="K111" t="str">
            <v/>
          </cell>
          <cell r="P111" t="str">
            <v/>
          </cell>
          <cell r="R111" t="str">
            <v/>
          </cell>
          <cell r="T111" t="str">
            <v/>
          </cell>
          <cell r="AC111" t="str">
            <v/>
          </cell>
          <cell r="AD111" t="str">
            <v/>
          </cell>
          <cell r="AK111" t="str">
            <v/>
          </cell>
          <cell r="AP111" t="str">
            <v/>
          </cell>
          <cell r="AR111" t="str">
            <v/>
          </cell>
          <cell r="AT111" t="str">
            <v/>
          </cell>
          <cell r="BC111" t="str">
            <v/>
          </cell>
          <cell r="BD111" t="str">
            <v/>
          </cell>
          <cell r="BK111" t="str">
            <v/>
          </cell>
          <cell r="BP111" t="str">
            <v/>
          </cell>
          <cell r="BR111" t="str">
            <v/>
          </cell>
          <cell r="BT111" t="str">
            <v/>
          </cell>
          <cell r="CC111" t="str">
            <v/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</row>
        <row r="112">
          <cell r="A112">
            <v>1080</v>
          </cell>
          <cell r="B112" t="str">
            <v/>
          </cell>
          <cell r="C112" t="str">
            <v/>
          </cell>
          <cell r="D112" t="str">
            <v/>
          </cell>
          <cell r="K112" t="str">
            <v/>
          </cell>
          <cell r="P112" t="str">
            <v/>
          </cell>
          <cell r="R112" t="str">
            <v/>
          </cell>
          <cell r="T112" t="str">
            <v/>
          </cell>
          <cell r="AC112" t="str">
            <v/>
          </cell>
          <cell r="AD112" t="str">
            <v/>
          </cell>
          <cell r="AK112" t="str">
            <v/>
          </cell>
          <cell r="AP112" t="str">
            <v/>
          </cell>
          <cell r="AR112" t="str">
            <v/>
          </cell>
          <cell r="AT112" t="str">
            <v/>
          </cell>
          <cell r="BC112" t="str">
            <v/>
          </cell>
          <cell r="BD112" t="str">
            <v/>
          </cell>
          <cell r="BK112" t="str">
            <v/>
          </cell>
          <cell r="BP112" t="str">
            <v/>
          </cell>
          <cell r="BR112" t="str">
            <v/>
          </cell>
          <cell r="BT112" t="str">
            <v/>
          </cell>
          <cell r="CC112" t="str">
            <v/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</row>
        <row r="113">
          <cell r="A113">
            <v>1090</v>
          </cell>
          <cell r="B113" t="str">
            <v/>
          </cell>
          <cell r="C113" t="str">
            <v/>
          </cell>
          <cell r="D113" t="str">
            <v/>
          </cell>
          <cell r="K113" t="str">
            <v/>
          </cell>
          <cell r="P113" t="str">
            <v/>
          </cell>
          <cell r="R113" t="str">
            <v/>
          </cell>
          <cell r="T113" t="str">
            <v/>
          </cell>
          <cell r="AC113" t="str">
            <v/>
          </cell>
          <cell r="AD113" t="str">
            <v/>
          </cell>
          <cell r="AK113" t="str">
            <v/>
          </cell>
          <cell r="AP113" t="str">
            <v/>
          </cell>
          <cell r="AR113" t="str">
            <v/>
          </cell>
          <cell r="AT113" t="str">
            <v/>
          </cell>
          <cell r="BC113" t="str">
            <v/>
          </cell>
          <cell r="BD113" t="str">
            <v/>
          </cell>
          <cell r="BK113" t="str">
            <v/>
          </cell>
          <cell r="BP113" t="str">
            <v/>
          </cell>
          <cell r="BR113" t="str">
            <v/>
          </cell>
          <cell r="BT113" t="str">
            <v/>
          </cell>
          <cell r="CC113" t="str">
            <v/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</row>
        <row r="114">
          <cell r="A114">
            <v>1100</v>
          </cell>
          <cell r="B114" t="str">
            <v/>
          </cell>
          <cell r="C114" t="str">
            <v/>
          </cell>
          <cell r="D114" t="str">
            <v/>
          </cell>
          <cell r="K114" t="str">
            <v/>
          </cell>
          <cell r="P114" t="str">
            <v/>
          </cell>
          <cell r="R114" t="str">
            <v/>
          </cell>
          <cell r="T114" t="str">
            <v/>
          </cell>
          <cell r="AC114" t="str">
            <v/>
          </cell>
          <cell r="AD114" t="str">
            <v/>
          </cell>
          <cell r="AK114" t="str">
            <v/>
          </cell>
          <cell r="AP114" t="str">
            <v/>
          </cell>
          <cell r="AR114" t="str">
            <v/>
          </cell>
          <cell r="AT114" t="str">
            <v/>
          </cell>
          <cell r="BC114" t="str">
            <v/>
          </cell>
          <cell r="BD114" t="str">
            <v/>
          </cell>
          <cell r="BK114" t="str">
            <v/>
          </cell>
          <cell r="BP114" t="str">
            <v/>
          </cell>
          <cell r="BR114" t="str">
            <v/>
          </cell>
          <cell r="BT114" t="str">
            <v/>
          </cell>
          <cell r="CC114" t="str">
            <v/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</row>
        <row r="115">
          <cell r="A115">
            <v>1110</v>
          </cell>
          <cell r="B115" t="str">
            <v/>
          </cell>
          <cell r="C115" t="str">
            <v/>
          </cell>
          <cell r="D115" t="str">
            <v/>
          </cell>
          <cell r="K115" t="str">
            <v/>
          </cell>
          <cell r="P115" t="str">
            <v/>
          </cell>
          <cell r="R115" t="str">
            <v/>
          </cell>
          <cell r="T115" t="str">
            <v/>
          </cell>
          <cell r="AC115" t="str">
            <v/>
          </cell>
          <cell r="AD115" t="str">
            <v/>
          </cell>
          <cell r="AK115" t="str">
            <v/>
          </cell>
          <cell r="AP115" t="str">
            <v/>
          </cell>
          <cell r="AR115" t="str">
            <v/>
          </cell>
          <cell r="AT115" t="str">
            <v/>
          </cell>
          <cell r="BC115" t="str">
            <v/>
          </cell>
          <cell r="BD115" t="str">
            <v/>
          </cell>
          <cell r="BK115" t="str">
            <v/>
          </cell>
          <cell r="BP115" t="str">
            <v/>
          </cell>
          <cell r="BR115" t="str">
            <v/>
          </cell>
          <cell r="BT115" t="str">
            <v/>
          </cell>
          <cell r="CC115" t="str">
            <v/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</row>
        <row r="116">
          <cell r="A116">
            <v>1120</v>
          </cell>
          <cell r="B116" t="str">
            <v/>
          </cell>
          <cell r="C116" t="str">
            <v/>
          </cell>
          <cell r="D116" t="str">
            <v/>
          </cell>
          <cell r="K116" t="str">
            <v/>
          </cell>
          <cell r="P116" t="str">
            <v/>
          </cell>
          <cell r="R116" t="str">
            <v/>
          </cell>
          <cell r="T116" t="str">
            <v/>
          </cell>
          <cell r="AC116" t="str">
            <v/>
          </cell>
          <cell r="AD116" t="str">
            <v/>
          </cell>
          <cell r="AK116" t="str">
            <v/>
          </cell>
          <cell r="AP116" t="str">
            <v/>
          </cell>
          <cell r="AR116" t="str">
            <v/>
          </cell>
          <cell r="AT116" t="str">
            <v/>
          </cell>
          <cell r="BC116" t="str">
            <v/>
          </cell>
          <cell r="BD116" t="str">
            <v/>
          </cell>
          <cell r="BK116" t="str">
            <v/>
          </cell>
          <cell r="BP116" t="str">
            <v/>
          </cell>
          <cell r="BR116" t="str">
            <v/>
          </cell>
          <cell r="BT116" t="str">
            <v/>
          </cell>
          <cell r="CC116" t="str">
            <v/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</row>
        <row r="117">
          <cell r="A117">
            <v>1130</v>
          </cell>
          <cell r="B117" t="str">
            <v/>
          </cell>
          <cell r="C117" t="str">
            <v/>
          </cell>
          <cell r="D117" t="str">
            <v/>
          </cell>
          <cell r="K117" t="str">
            <v/>
          </cell>
          <cell r="P117" t="str">
            <v/>
          </cell>
          <cell r="R117" t="str">
            <v/>
          </cell>
          <cell r="T117" t="str">
            <v/>
          </cell>
          <cell r="AC117" t="str">
            <v/>
          </cell>
          <cell r="AD117" t="str">
            <v/>
          </cell>
          <cell r="AK117" t="str">
            <v/>
          </cell>
          <cell r="AP117" t="str">
            <v/>
          </cell>
          <cell r="AR117" t="str">
            <v/>
          </cell>
          <cell r="AT117" t="str">
            <v/>
          </cell>
          <cell r="BC117" t="str">
            <v/>
          </cell>
          <cell r="BD117" t="str">
            <v/>
          </cell>
          <cell r="BK117" t="str">
            <v/>
          </cell>
          <cell r="BP117" t="str">
            <v/>
          </cell>
          <cell r="BR117" t="str">
            <v/>
          </cell>
          <cell r="BT117" t="str">
            <v/>
          </cell>
          <cell r="CC117" t="str">
            <v/>
          </cell>
          <cell r="CD117" t="str">
            <v/>
          </cell>
          <cell r="CE117" t="str">
            <v/>
          </cell>
          <cell r="CF117" t="str">
            <v/>
          </cell>
          <cell r="CG117" t="str">
            <v/>
          </cell>
          <cell r="CH117" t="str">
            <v/>
          </cell>
          <cell r="CI117" t="str">
            <v/>
          </cell>
          <cell r="CJ117" t="str">
            <v/>
          </cell>
          <cell r="CK117" t="str">
            <v/>
          </cell>
          <cell r="CL117" t="str">
            <v/>
          </cell>
        </row>
        <row r="118">
          <cell r="A118">
            <v>1140</v>
          </cell>
          <cell r="B118" t="str">
            <v/>
          </cell>
          <cell r="C118" t="str">
            <v/>
          </cell>
          <cell r="D118" t="str">
            <v/>
          </cell>
          <cell r="K118" t="str">
            <v/>
          </cell>
          <cell r="P118" t="str">
            <v/>
          </cell>
          <cell r="R118" t="str">
            <v/>
          </cell>
          <cell r="T118" t="str">
            <v/>
          </cell>
          <cell r="AC118" t="str">
            <v/>
          </cell>
          <cell r="AD118" t="str">
            <v/>
          </cell>
          <cell r="AK118" t="str">
            <v/>
          </cell>
          <cell r="AP118" t="str">
            <v/>
          </cell>
          <cell r="AR118" t="str">
            <v/>
          </cell>
          <cell r="AT118" t="str">
            <v/>
          </cell>
          <cell r="BC118" t="str">
            <v/>
          </cell>
          <cell r="BD118" t="str">
            <v/>
          </cell>
          <cell r="BK118" t="str">
            <v/>
          </cell>
          <cell r="BP118" t="str">
            <v/>
          </cell>
          <cell r="BR118" t="str">
            <v/>
          </cell>
          <cell r="BT118" t="str">
            <v/>
          </cell>
          <cell r="CC118" t="str">
            <v/>
          </cell>
          <cell r="CD118" t="str">
            <v/>
          </cell>
          <cell r="CE118" t="str">
            <v/>
          </cell>
          <cell r="CF118" t="str">
            <v/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</row>
        <row r="119">
          <cell r="A119">
            <v>1150</v>
          </cell>
          <cell r="B119" t="str">
            <v/>
          </cell>
          <cell r="C119" t="str">
            <v/>
          </cell>
          <cell r="D119" t="str">
            <v/>
          </cell>
          <cell r="K119" t="str">
            <v/>
          </cell>
          <cell r="P119" t="str">
            <v/>
          </cell>
          <cell r="R119" t="str">
            <v/>
          </cell>
          <cell r="T119" t="str">
            <v/>
          </cell>
          <cell r="AC119" t="str">
            <v/>
          </cell>
          <cell r="AD119" t="str">
            <v/>
          </cell>
          <cell r="AK119" t="str">
            <v/>
          </cell>
          <cell r="AP119" t="str">
            <v/>
          </cell>
          <cell r="AR119" t="str">
            <v/>
          </cell>
          <cell r="AT119" t="str">
            <v/>
          </cell>
          <cell r="BC119" t="str">
            <v/>
          </cell>
          <cell r="BD119" t="str">
            <v/>
          </cell>
          <cell r="BK119" t="str">
            <v/>
          </cell>
          <cell r="BP119" t="str">
            <v/>
          </cell>
          <cell r="BR119" t="str">
            <v/>
          </cell>
          <cell r="BT119" t="str">
            <v/>
          </cell>
          <cell r="CC119" t="str">
            <v/>
          </cell>
          <cell r="CD119" t="str">
            <v/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</row>
        <row r="120">
          <cell r="A120">
            <v>1160</v>
          </cell>
          <cell r="B120" t="str">
            <v/>
          </cell>
          <cell r="C120" t="str">
            <v/>
          </cell>
          <cell r="D120" t="str">
            <v/>
          </cell>
          <cell r="K120" t="str">
            <v/>
          </cell>
          <cell r="P120" t="str">
            <v/>
          </cell>
          <cell r="R120" t="str">
            <v/>
          </cell>
          <cell r="T120" t="str">
            <v/>
          </cell>
          <cell r="AC120" t="str">
            <v/>
          </cell>
          <cell r="AD120" t="str">
            <v/>
          </cell>
          <cell r="AK120" t="str">
            <v/>
          </cell>
          <cell r="AP120" t="str">
            <v/>
          </cell>
          <cell r="AR120" t="str">
            <v/>
          </cell>
          <cell r="AT120" t="str">
            <v/>
          </cell>
          <cell r="BC120" t="str">
            <v/>
          </cell>
          <cell r="BD120" t="str">
            <v/>
          </cell>
          <cell r="BK120" t="str">
            <v/>
          </cell>
          <cell r="BP120" t="str">
            <v/>
          </cell>
          <cell r="BR120" t="str">
            <v/>
          </cell>
          <cell r="BT120" t="str">
            <v/>
          </cell>
          <cell r="CC120" t="str">
            <v/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</row>
        <row r="121">
          <cell r="A121">
            <v>1170</v>
          </cell>
          <cell r="B121" t="str">
            <v/>
          </cell>
          <cell r="C121" t="str">
            <v/>
          </cell>
          <cell r="D121" t="str">
            <v/>
          </cell>
          <cell r="K121" t="str">
            <v/>
          </cell>
          <cell r="P121" t="str">
            <v/>
          </cell>
          <cell r="R121" t="str">
            <v/>
          </cell>
          <cell r="T121" t="str">
            <v/>
          </cell>
          <cell r="AC121" t="str">
            <v/>
          </cell>
          <cell r="AD121" t="str">
            <v/>
          </cell>
          <cell r="AK121" t="str">
            <v/>
          </cell>
          <cell r="AP121" t="str">
            <v/>
          </cell>
          <cell r="AR121" t="str">
            <v/>
          </cell>
          <cell r="AT121" t="str">
            <v/>
          </cell>
          <cell r="BC121" t="str">
            <v/>
          </cell>
          <cell r="BD121" t="str">
            <v/>
          </cell>
          <cell r="BK121" t="str">
            <v/>
          </cell>
          <cell r="BP121" t="str">
            <v/>
          </cell>
          <cell r="BR121" t="str">
            <v/>
          </cell>
          <cell r="BT121" t="str">
            <v/>
          </cell>
          <cell r="CC121" t="str">
            <v/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</row>
        <row r="122">
          <cell r="A122">
            <v>1180</v>
          </cell>
          <cell r="B122" t="str">
            <v/>
          </cell>
          <cell r="C122" t="str">
            <v/>
          </cell>
          <cell r="D122" t="str">
            <v/>
          </cell>
          <cell r="K122" t="str">
            <v/>
          </cell>
          <cell r="P122" t="str">
            <v/>
          </cell>
          <cell r="R122" t="str">
            <v/>
          </cell>
          <cell r="T122" t="str">
            <v/>
          </cell>
          <cell r="AC122" t="str">
            <v/>
          </cell>
          <cell r="AD122" t="str">
            <v/>
          </cell>
          <cell r="AK122" t="str">
            <v/>
          </cell>
          <cell r="AP122" t="str">
            <v/>
          </cell>
          <cell r="AR122" t="str">
            <v/>
          </cell>
          <cell r="AT122" t="str">
            <v/>
          </cell>
          <cell r="BC122" t="str">
            <v/>
          </cell>
          <cell r="BD122" t="str">
            <v/>
          </cell>
          <cell r="BK122" t="str">
            <v/>
          </cell>
          <cell r="BP122" t="str">
            <v/>
          </cell>
          <cell r="BR122" t="str">
            <v/>
          </cell>
          <cell r="BT122" t="str">
            <v/>
          </cell>
          <cell r="CC122" t="str">
            <v/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</row>
        <row r="123">
          <cell r="A123">
            <v>1190</v>
          </cell>
          <cell r="B123" t="str">
            <v/>
          </cell>
          <cell r="C123" t="str">
            <v/>
          </cell>
          <cell r="D123" t="str">
            <v/>
          </cell>
          <cell r="K123" t="str">
            <v/>
          </cell>
          <cell r="P123" t="str">
            <v/>
          </cell>
          <cell r="R123" t="str">
            <v/>
          </cell>
          <cell r="T123" t="str">
            <v/>
          </cell>
          <cell r="AC123" t="str">
            <v/>
          </cell>
          <cell r="AD123" t="str">
            <v/>
          </cell>
          <cell r="AK123" t="str">
            <v/>
          </cell>
          <cell r="AP123" t="str">
            <v/>
          </cell>
          <cell r="AR123" t="str">
            <v/>
          </cell>
          <cell r="AT123" t="str">
            <v/>
          </cell>
          <cell r="BC123" t="str">
            <v/>
          </cell>
          <cell r="BD123" t="str">
            <v/>
          </cell>
          <cell r="BK123" t="str">
            <v/>
          </cell>
          <cell r="BP123" t="str">
            <v/>
          </cell>
          <cell r="BR123" t="str">
            <v/>
          </cell>
          <cell r="BT123" t="str">
            <v/>
          </cell>
          <cell r="CC123" t="str">
            <v/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</row>
        <row r="124">
          <cell r="A124">
            <v>1200</v>
          </cell>
          <cell r="B124" t="str">
            <v/>
          </cell>
          <cell r="C124" t="str">
            <v/>
          </cell>
          <cell r="D124" t="str">
            <v/>
          </cell>
          <cell r="K124" t="str">
            <v/>
          </cell>
          <cell r="P124" t="str">
            <v/>
          </cell>
          <cell r="R124" t="str">
            <v/>
          </cell>
          <cell r="T124" t="str">
            <v/>
          </cell>
          <cell r="AC124" t="str">
            <v/>
          </cell>
          <cell r="AD124" t="str">
            <v/>
          </cell>
          <cell r="AK124" t="str">
            <v/>
          </cell>
          <cell r="AP124" t="str">
            <v/>
          </cell>
          <cell r="AR124" t="str">
            <v/>
          </cell>
          <cell r="AT124" t="str">
            <v/>
          </cell>
          <cell r="BC124" t="str">
            <v/>
          </cell>
          <cell r="BD124" t="str">
            <v/>
          </cell>
          <cell r="BK124" t="str">
            <v/>
          </cell>
          <cell r="BP124" t="str">
            <v/>
          </cell>
          <cell r="BR124" t="str">
            <v/>
          </cell>
          <cell r="BT124" t="str">
            <v/>
          </cell>
          <cell r="CC124" t="str">
            <v/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</row>
        <row r="125">
          <cell r="A125">
            <v>1210</v>
          </cell>
          <cell r="B125" t="str">
            <v/>
          </cell>
          <cell r="C125" t="str">
            <v/>
          </cell>
          <cell r="D125" t="str">
            <v/>
          </cell>
          <cell r="K125" t="str">
            <v/>
          </cell>
          <cell r="P125" t="str">
            <v/>
          </cell>
          <cell r="R125" t="str">
            <v/>
          </cell>
          <cell r="T125" t="str">
            <v/>
          </cell>
          <cell r="AC125" t="str">
            <v/>
          </cell>
          <cell r="AD125" t="str">
            <v/>
          </cell>
          <cell r="AK125" t="str">
            <v/>
          </cell>
          <cell r="AP125" t="str">
            <v/>
          </cell>
          <cell r="AR125" t="str">
            <v/>
          </cell>
          <cell r="AT125" t="str">
            <v/>
          </cell>
          <cell r="BC125" t="str">
            <v/>
          </cell>
          <cell r="BD125" t="str">
            <v/>
          </cell>
          <cell r="BK125" t="str">
            <v/>
          </cell>
          <cell r="BP125" t="str">
            <v/>
          </cell>
          <cell r="BR125" t="str">
            <v/>
          </cell>
          <cell r="BT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</row>
        <row r="126">
          <cell r="A126">
            <v>1220</v>
          </cell>
          <cell r="B126" t="str">
            <v/>
          </cell>
          <cell r="C126" t="str">
            <v/>
          </cell>
          <cell r="D126" t="str">
            <v/>
          </cell>
          <cell r="K126" t="str">
            <v/>
          </cell>
          <cell r="P126" t="str">
            <v/>
          </cell>
          <cell r="R126" t="str">
            <v/>
          </cell>
          <cell r="T126" t="str">
            <v/>
          </cell>
          <cell r="AC126" t="str">
            <v/>
          </cell>
          <cell r="AD126" t="str">
            <v/>
          </cell>
          <cell r="AK126" t="str">
            <v/>
          </cell>
          <cell r="AP126" t="str">
            <v/>
          </cell>
          <cell r="AR126" t="str">
            <v/>
          </cell>
          <cell r="AT126" t="str">
            <v/>
          </cell>
          <cell r="BC126" t="str">
            <v/>
          </cell>
          <cell r="BD126" t="str">
            <v/>
          </cell>
          <cell r="BK126" t="str">
            <v/>
          </cell>
          <cell r="BP126" t="str">
            <v/>
          </cell>
          <cell r="BR126" t="str">
            <v/>
          </cell>
          <cell r="BT126" t="str">
            <v/>
          </cell>
          <cell r="CC126" t="str">
            <v/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</row>
        <row r="127">
          <cell r="A127">
            <v>1230</v>
          </cell>
          <cell r="B127" t="str">
            <v/>
          </cell>
          <cell r="C127" t="str">
            <v/>
          </cell>
          <cell r="D127" t="str">
            <v/>
          </cell>
          <cell r="K127" t="str">
            <v/>
          </cell>
          <cell r="P127" t="str">
            <v/>
          </cell>
          <cell r="R127" t="str">
            <v/>
          </cell>
          <cell r="T127" t="str">
            <v/>
          </cell>
          <cell r="AC127" t="str">
            <v/>
          </cell>
          <cell r="AD127" t="str">
            <v/>
          </cell>
          <cell r="AK127" t="str">
            <v/>
          </cell>
          <cell r="AP127" t="str">
            <v/>
          </cell>
          <cell r="AR127" t="str">
            <v/>
          </cell>
          <cell r="AT127" t="str">
            <v/>
          </cell>
          <cell r="BC127" t="str">
            <v/>
          </cell>
          <cell r="BD127" t="str">
            <v/>
          </cell>
          <cell r="BK127" t="str">
            <v/>
          </cell>
          <cell r="BP127" t="str">
            <v/>
          </cell>
          <cell r="BR127" t="str">
            <v/>
          </cell>
          <cell r="BT127" t="str">
            <v/>
          </cell>
          <cell r="CC127" t="str">
            <v/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</row>
        <row r="128">
          <cell r="A128">
            <v>1240</v>
          </cell>
          <cell r="B128" t="str">
            <v/>
          </cell>
          <cell r="C128" t="str">
            <v/>
          </cell>
          <cell r="D128" t="str">
            <v/>
          </cell>
          <cell r="K128" t="str">
            <v/>
          </cell>
          <cell r="P128" t="str">
            <v/>
          </cell>
          <cell r="R128" t="str">
            <v/>
          </cell>
          <cell r="T128" t="str">
            <v/>
          </cell>
          <cell r="AC128" t="str">
            <v/>
          </cell>
          <cell r="AD128" t="str">
            <v/>
          </cell>
          <cell r="AK128" t="str">
            <v/>
          </cell>
          <cell r="AP128" t="str">
            <v/>
          </cell>
          <cell r="AR128" t="str">
            <v/>
          </cell>
          <cell r="AT128" t="str">
            <v/>
          </cell>
          <cell r="BC128" t="str">
            <v/>
          </cell>
          <cell r="BD128" t="str">
            <v/>
          </cell>
          <cell r="BK128" t="str">
            <v/>
          </cell>
          <cell r="BP128" t="str">
            <v/>
          </cell>
          <cell r="BR128" t="str">
            <v/>
          </cell>
          <cell r="BT128" t="str">
            <v/>
          </cell>
          <cell r="CC128" t="str">
            <v/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</row>
        <row r="129">
          <cell r="A129">
            <v>1250</v>
          </cell>
          <cell r="B129" t="str">
            <v/>
          </cell>
          <cell r="C129" t="str">
            <v/>
          </cell>
          <cell r="D129" t="str">
            <v/>
          </cell>
          <cell r="K129" t="str">
            <v/>
          </cell>
          <cell r="P129" t="str">
            <v/>
          </cell>
          <cell r="R129" t="str">
            <v/>
          </cell>
          <cell r="T129" t="str">
            <v/>
          </cell>
          <cell r="AC129" t="str">
            <v/>
          </cell>
          <cell r="AD129" t="str">
            <v/>
          </cell>
          <cell r="AK129" t="str">
            <v/>
          </cell>
          <cell r="AP129" t="str">
            <v/>
          </cell>
          <cell r="AR129" t="str">
            <v/>
          </cell>
          <cell r="AT129" t="str">
            <v/>
          </cell>
          <cell r="BC129" t="str">
            <v/>
          </cell>
          <cell r="BD129" t="str">
            <v/>
          </cell>
          <cell r="BK129" t="str">
            <v/>
          </cell>
          <cell r="BP129" t="str">
            <v/>
          </cell>
          <cell r="BR129" t="str">
            <v/>
          </cell>
          <cell r="BT129" t="str">
            <v/>
          </cell>
          <cell r="CC129" t="str">
            <v/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</row>
        <row r="130">
          <cell r="A130">
            <v>1260</v>
          </cell>
          <cell r="B130" t="str">
            <v/>
          </cell>
          <cell r="C130" t="str">
            <v/>
          </cell>
          <cell r="D130" t="str">
            <v/>
          </cell>
          <cell r="K130" t="str">
            <v/>
          </cell>
          <cell r="P130" t="str">
            <v/>
          </cell>
          <cell r="R130" t="str">
            <v/>
          </cell>
          <cell r="T130" t="str">
            <v/>
          </cell>
          <cell r="AC130" t="str">
            <v/>
          </cell>
          <cell r="AD130" t="str">
            <v/>
          </cell>
          <cell r="AK130" t="str">
            <v/>
          </cell>
          <cell r="AP130" t="str">
            <v/>
          </cell>
          <cell r="AR130" t="str">
            <v/>
          </cell>
          <cell r="AT130" t="str">
            <v/>
          </cell>
          <cell r="BC130" t="str">
            <v/>
          </cell>
          <cell r="BD130" t="str">
            <v/>
          </cell>
          <cell r="BK130" t="str">
            <v/>
          </cell>
          <cell r="BP130" t="str">
            <v/>
          </cell>
          <cell r="BR130" t="str">
            <v/>
          </cell>
          <cell r="BT130" t="str">
            <v/>
          </cell>
          <cell r="CC130" t="str">
            <v/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</row>
        <row r="131">
          <cell r="A131">
            <v>1270</v>
          </cell>
          <cell r="B131" t="str">
            <v/>
          </cell>
          <cell r="C131" t="str">
            <v/>
          </cell>
          <cell r="D131" t="str">
            <v/>
          </cell>
          <cell r="K131" t="str">
            <v/>
          </cell>
          <cell r="P131" t="str">
            <v/>
          </cell>
          <cell r="R131" t="str">
            <v/>
          </cell>
          <cell r="T131" t="str">
            <v/>
          </cell>
          <cell r="AC131" t="str">
            <v/>
          </cell>
          <cell r="AD131" t="str">
            <v/>
          </cell>
          <cell r="AK131" t="str">
            <v/>
          </cell>
          <cell r="AP131" t="str">
            <v/>
          </cell>
          <cell r="AR131" t="str">
            <v/>
          </cell>
          <cell r="AT131" t="str">
            <v/>
          </cell>
          <cell r="BC131" t="str">
            <v/>
          </cell>
          <cell r="BD131" t="str">
            <v/>
          </cell>
          <cell r="BK131" t="str">
            <v/>
          </cell>
          <cell r="BP131" t="str">
            <v/>
          </cell>
          <cell r="BR131" t="str">
            <v/>
          </cell>
          <cell r="BT131" t="str">
            <v/>
          </cell>
          <cell r="CC131" t="str">
            <v/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</row>
        <row r="132">
          <cell r="A132">
            <v>1280</v>
          </cell>
          <cell r="B132" t="str">
            <v/>
          </cell>
          <cell r="C132" t="str">
            <v/>
          </cell>
          <cell r="D132" t="str">
            <v/>
          </cell>
          <cell r="K132" t="str">
            <v/>
          </cell>
          <cell r="P132" t="str">
            <v/>
          </cell>
          <cell r="R132" t="str">
            <v/>
          </cell>
          <cell r="T132" t="str">
            <v/>
          </cell>
          <cell r="AC132" t="str">
            <v/>
          </cell>
          <cell r="AD132" t="str">
            <v/>
          </cell>
          <cell r="AK132" t="str">
            <v/>
          </cell>
          <cell r="AP132" t="str">
            <v/>
          </cell>
          <cell r="AR132" t="str">
            <v/>
          </cell>
          <cell r="AT132" t="str">
            <v/>
          </cell>
          <cell r="BC132" t="str">
            <v/>
          </cell>
          <cell r="BD132" t="str">
            <v/>
          </cell>
          <cell r="BK132" t="str">
            <v/>
          </cell>
          <cell r="BP132" t="str">
            <v/>
          </cell>
          <cell r="BR132" t="str">
            <v/>
          </cell>
          <cell r="BT132" t="str">
            <v/>
          </cell>
          <cell r="CC132" t="str">
            <v/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</row>
        <row r="133">
          <cell r="A133">
            <v>1290</v>
          </cell>
          <cell r="B133" t="str">
            <v/>
          </cell>
          <cell r="C133" t="str">
            <v/>
          </cell>
          <cell r="D133" t="str">
            <v/>
          </cell>
          <cell r="K133" t="str">
            <v/>
          </cell>
          <cell r="P133" t="str">
            <v/>
          </cell>
          <cell r="R133" t="str">
            <v/>
          </cell>
          <cell r="T133" t="str">
            <v/>
          </cell>
          <cell r="AC133" t="str">
            <v/>
          </cell>
          <cell r="AD133" t="str">
            <v/>
          </cell>
          <cell r="AK133" t="str">
            <v/>
          </cell>
          <cell r="AP133" t="str">
            <v/>
          </cell>
          <cell r="AR133" t="str">
            <v/>
          </cell>
          <cell r="AT133" t="str">
            <v/>
          </cell>
          <cell r="BC133" t="str">
            <v/>
          </cell>
          <cell r="BD133" t="str">
            <v/>
          </cell>
          <cell r="BK133" t="str">
            <v/>
          </cell>
          <cell r="BP133" t="str">
            <v/>
          </cell>
          <cell r="BR133" t="str">
            <v/>
          </cell>
          <cell r="BT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</row>
        <row r="134">
          <cell r="A134">
            <v>1300</v>
          </cell>
          <cell r="B134" t="str">
            <v/>
          </cell>
          <cell r="C134" t="str">
            <v/>
          </cell>
          <cell r="D134" t="str">
            <v/>
          </cell>
          <cell r="K134" t="str">
            <v/>
          </cell>
          <cell r="P134" t="str">
            <v/>
          </cell>
          <cell r="R134" t="str">
            <v/>
          </cell>
          <cell r="T134" t="str">
            <v/>
          </cell>
          <cell r="AC134" t="str">
            <v/>
          </cell>
          <cell r="AD134" t="str">
            <v/>
          </cell>
          <cell r="AK134" t="str">
            <v/>
          </cell>
          <cell r="AP134" t="str">
            <v/>
          </cell>
          <cell r="AR134" t="str">
            <v/>
          </cell>
          <cell r="AT134" t="str">
            <v/>
          </cell>
          <cell r="BC134" t="str">
            <v/>
          </cell>
          <cell r="BD134" t="str">
            <v/>
          </cell>
          <cell r="BK134" t="str">
            <v/>
          </cell>
          <cell r="BP134" t="str">
            <v/>
          </cell>
          <cell r="BR134" t="str">
            <v/>
          </cell>
          <cell r="BT134" t="str">
            <v/>
          </cell>
          <cell r="CC134" t="str">
            <v/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</row>
        <row r="135">
          <cell r="A135">
            <v>1310</v>
          </cell>
          <cell r="B135" t="str">
            <v/>
          </cell>
          <cell r="C135" t="str">
            <v/>
          </cell>
          <cell r="D135" t="str">
            <v/>
          </cell>
          <cell r="K135" t="str">
            <v/>
          </cell>
          <cell r="P135" t="str">
            <v/>
          </cell>
          <cell r="R135" t="str">
            <v/>
          </cell>
          <cell r="T135" t="str">
            <v/>
          </cell>
          <cell r="AC135" t="str">
            <v/>
          </cell>
          <cell r="AD135" t="str">
            <v/>
          </cell>
          <cell r="AK135" t="str">
            <v/>
          </cell>
          <cell r="AP135" t="str">
            <v/>
          </cell>
          <cell r="AR135" t="str">
            <v/>
          </cell>
          <cell r="AT135" t="str">
            <v/>
          </cell>
          <cell r="BC135" t="str">
            <v/>
          </cell>
          <cell r="BD135" t="str">
            <v/>
          </cell>
          <cell r="BK135" t="str">
            <v/>
          </cell>
          <cell r="BP135" t="str">
            <v/>
          </cell>
          <cell r="BR135" t="str">
            <v/>
          </cell>
          <cell r="BT135" t="str">
            <v/>
          </cell>
          <cell r="CC135" t="str">
            <v/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</row>
        <row r="136">
          <cell r="A136">
            <v>1320</v>
          </cell>
          <cell r="B136" t="str">
            <v/>
          </cell>
          <cell r="C136" t="str">
            <v/>
          </cell>
          <cell r="D136" t="str">
            <v/>
          </cell>
          <cell r="K136" t="str">
            <v/>
          </cell>
          <cell r="P136" t="str">
            <v/>
          </cell>
          <cell r="R136" t="str">
            <v/>
          </cell>
          <cell r="T136" t="str">
            <v/>
          </cell>
          <cell r="AC136" t="str">
            <v/>
          </cell>
          <cell r="AD136" t="str">
            <v/>
          </cell>
          <cell r="AK136" t="str">
            <v/>
          </cell>
          <cell r="AP136" t="str">
            <v/>
          </cell>
          <cell r="AR136" t="str">
            <v/>
          </cell>
          <cell r="AT136" t="str">
            <v/>
          </cell>
          <cell r="BC136" t="str">
            <v/>
          </cell>
          <cell r="BD136" t="str">
            <v/>
          </cell>
          <cell r="BK136" t="str">
            <v/>
          </cell>
          <cell r="BP136" t="str">
            <v/>
          </cell>
          <cell r="BR136" t="str">
            <v/>
          </cell>
          <cell r="BT136" t="str">
            <v/>
          </cell>
          <cell r="CC136" t="str">
            <v/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</row>
        <row r="137">
          <cell r="A137">
            <v>1330</v>
          </cell>
          <cell r="B137" t="str">
            <v/>
          </cell>
          <cell r="C137" t="str">
            <v/>
          </cell>
          <cell r="D137" t="str">
            <v/>
          </cell>
          <cell r="K137" t="str">
            <v/>
          </cell>
          <cell r="P137" t="str">
            <v/>
          </cell>
          <cell r="R137" t="str">
            <v/>
          </cell>
          <cell r="T137" t="str">
            <v/>
          </cell>
          <cell r="AC137" t="str">
            <v/>
          </cell>
          <cell r="AD137" t="str">
            <v/>
          </cell>
          <cell r="AK137" t="str">
            <v/>
          </cell>
          <cell r="AP137" t="str">
            <v/>
          </cell>
          <cell r="AR137" t="str">
            <v/>
          </cell>
          <cell r="AT137" t="str">
            <v/>
          </cell>
          <cell r="BC137" t="str">
            <v/>
          </cell>
          <cell r="BD137" t="str">
            <v/>
          </cell>
          <cell r="BK137" t="str">
            <v/>
          </cell>
          <cell r="BP137" t="str">
            <v/>
          </cell>
          <cell r="BR137" t="str">
            <v/>
          </cell>
          <cell r="BT137" t="str">
            <v/>
          </cell>
          <cell r="CC137" t="str">
            <v/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</row>
        <row r="138">
          <cell r="A138">
            <v>1340</v>
          </cell>
          <cell r="B138" t="str">
            <v/>
          </cell>
          <cell r="C138" t="str">
            <v/>
          </cell>
          <cell r="D138" t="str">
            <v/>
          </cell>
          <cell r="K138" t="str">
            <v/>
          </cell>
          <cell r="P138" t="str">
            <v/>
          </cell>
          <cell r="R138" t="str">
            <v/>
          </cell>
          <cell r="T138" t="str">
            <v/>
          </cell>
          <cell r="AC138" t="str">
            <v/>
          </cell>
          <cell r="AD138" t="str">
            <v/>
          </cell>
          <cell r="AK138" t="str">
            <v/>
          </cell>
          <cell r="AP138" t="str">
            <v/>
          </cell>
          <cell r="AR138" t="str">
            <v/>
          </cell>
          <cell r="AT138" t="str">
            <v/>
          </cell>
          <cell r="BC138" t="str">
            <v/>
          </cell>
          <cell r="BD138" t="str">
            <v/>
          </cell>
          <cell r="BK138" t="str">
            <v/>
          </cell>
          <cell r="BP138" t="str">
            <v/>
          </cell>
          <cell r="BR138" t="str">
            <v/>
          </cell>
          <cell r="BT138" t="str">
            <v/>
          </cell>
          <cell r="CC138" t="str">
            <v/>
          </cell>
          <cell r="CD138" t="str">
            <v/>
          </cell>
          <cell r="CE138" t="str">
            <v/>
          </cell>
          <cell r="CF138" t="str">
            <v/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  <cell r="CK138" t="str">
            <v/>
          </cell>
          <cell r="CL138" t="str">
            <v/>
          </cell>
        </row>
        <row r="139">
          <cell r="A139">
            <v>1350</v>
          </cell>
          <cell r="B139" t="str">
            <v/>
          </cell>
          <cell r="C139" t="str">
            <v/>
          </cell>
          <cell r="D139" t="str">
            <v/>
          </cell>
          <cell r="K139" t="str">
            <v/>
          </cell>
          <cell r="P139" t="str">
            <v/>
          </cell>
          <cell r="R139" t="str">
            <v/>
          </cell>
          <cell r="T139" t="str">
            <v/>
          </cell>
          <cell r="AC139" t="str">
            <v/>
          </cell>
          <cell r="AD139" t="str">
            <v/>
          </cell>
          <cell r="AK139" t="str">
            <v/>
          </cell>
          <cell r="AP139" t="str">
            <v/>
          </cell>
          <cell r="AR139" t="str">
            <v/>
          </cell>
          <cell r="AT139" t="str">
            <v/>
          </cell>
          <cell r="BC139" t="str">
            <v/>
          </cell>
          <cell r="BD139" t="str">
            <v/>
          </cell>
          <cell r="BK139" t="str">
            <v/>
          </cell>
          <cell r="BP139" t="str">
            <v/>
          </cell>
          <cell r="BR139" t="str">
            <v/>
          </cell>
          <cell r="BT139" t="str">
            <v/>
          </cell>
          <cell r="CC139" t="str">
            <v/>
          </cell>
          <cell r="CD139" t="str">
            <v/>
          </cell>
          <cell r="CE139" t="str">
            <v/>
          </cell>
          <cell r="CF139" t="str">
            <v/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  <cell r="CK139" t="str">
            <v/>
          </cell>
          <cell r="CL139" t="str">
            <v/>
          </cell>
        </row>
        <row r="140">
          <cell r="A140">
            <v>1360</v>
          </cell>
          <cell r="B140" t="str">
            <v/>
          </cell>
          <cell r="C140" t="str">
            <v/>
          </cell>
          <cell r="D140" t="str">
            <v/>
          </cell>
          <cell r="K140" t="str">
            <v/>
          </cell>
          <cell r="P140" t="str">
            <v/>
          </cell>
          <cell r="R140" t="str">
            <v/>
          </cell>
          <cell r="T140" t="str">
            <v/>
          </cell>
          <cell r="AC140" t="str">
            <v/>
          </cell>
          <cell r="AD140" t="str">
            <v/>
          </cell>
          <cell r="AK140" t="str">
            <v/>
          </cell>
          <cell r="AP140" t="str">
            <v/>
          </cell>
          <cell r="AR140" t="str">
            <v/>
          </cell>
          <cell r="AT140" t="str">
            <v/>
          </cell>
          <cell r="BC140" t="str">
            <v/>
          </cell>
          <cell r="BD140" t="str">
            <v/>
          </cell>
          <cell r="BK140" t="str">
            <v/>
          </cell>
          <cell r="BP140" t="str">
            <v/>
          </cell>
          <cell r="BR140" t="str">
            <v/>
          </cell>
          <cell r="BT140" t="str">
            <v/>
          </cell>
          <cell r="CC140" t="str">
            <v/>
          </cell>
          <cell r="CD140" t="str">
            <v/>
          </cell>
          <cell r="CE140" t="str">
            <v/>
          </cell>
          <cell r="CF140" t="str">
            <v/>
          </cell>
          <cell r="CG140" t="str">
            <v/>
          </cell>
          <cell r="CH140" t="str">
            <v/>
          </cell>
          <cell r="CI140" t="str">
            <v/>
          </cell>
          <cell r="CJ140" t="str">
            <v/>
          </cell>
          <cell r="CK140" t="str">
            <v/>
          </cell>
          <cell r="CL140" t="str">
            <v/>
          </cell>
        </row>
        <row r="141">
          <cell r="A141">
            <v>1370</v>
          </cell>
          <cell r="B141" t="str">
            <v/>
          </cell>
          <cell r="C141" t="str">
            <v/>
          </cell>
          <cell r="D141" t="str">
            <v/>
          </cell>
          <cell r="K141" t="str">
            <v/>
          </cell>
          <cell r="P141" t="str">
            <v/>
          </cell>
          <cell r="R141" t="str">
            <v/>
          </cell>
          <cell r="T141" t="str">
            <v/>
          </cell>
          <cell r="AC141" t="str">
            <v/>
          </cell>
          <cell r="AD141" t="str">
            <v/>
          </cell>
          <cell r="AK141" t="str">
            <v/>
          </cell>
          <cell r="AP141" t="str">
            <v/>
          </cell>
          <cell r="AR141" t="str">
            <v/>
          </cell>
          <cell r="AT141" t="str">
            <v/>
          </cell>
          <cell r="BC141" t="str">
            <v/>
          </cell>
          <cell r="BD141" t="str">
            <v/>
          </cell>
          <cell r="BK141" t="str">
            <v/>
          </cell>
          <cell r="BP141" t="str">
            <v/>
          </cell>
          <cell r="BR141" t="str">
            <v/>
          </cell>
          <cell r="BT141" t="str">
            <v/>
          </cell>
          <cell r="CC141" t="str">
            <v/>
          </cell>
          <cell r="CD141" t="str">
            <v/>
          </cell>
          <cell r="CE141" t="str">
            <v/>
          </cell>
          <cell r="CF141" t="str">
            <v/>
          </cell>
          <cell r="CG141" t="str">
            <v/>
          </cell>
          <cell r="CH141" t="str">
            <v/>
          </cell>
          <cell r="CI141" t="str">
            <v/>
          </cell>
          <cell r="CJ141" t="str">
            <v/>
          </cell>
          <cell r="CK141" t="str">
            <v/>
          </cell>
          <cell r="CL141" t="str">
            <v/>
          </cell>
        </row>
        <row r="142">
          <cell r="A142">
            <v>1380</v>
          </cell>
          <cell r="B142" t="str">
            <v/>
          </cell>
          <cell r="C142" t="str">
            <v/>
          </cell>
          <cell r="D142" t="str">
            <v/>
          </cell>
          <cell r="K142" t="str">
            <v/>
          </cell>
          <cell r="P142" t="str">
            <v/>
          </cell>
          <cell r="R142" t="str">
            <v/>
          </cell>
          <cell r="T142" t="str">
            <v/>
          </cell>
          <cell r="AC142" t="str">
            <v/>
          </cell>
          <cell r="AD142" t="str">
            <v/>
          </cell>
          <cell r="AK142" t="str">
            <v/>
          </cell>
          <cell r="AP142" t="str">
            <v/>
          </cell>
          <cell r="AR142" t="str">
            <v/>
          </cell>
          <cell r="AT142" t="str">
            <v/>
          </cell>
          <cell r="BC142" t="str">
            <v/>
          </cell>
          <cell r="BD142" t="str">
            <v/>
          </cell>
          <cell r="BK142" t="str">
            <v/>
          </cell>
          <cell r="BP142" t="str">
            <v/>
          </cell>
          <cell r="BR142" t="str">
            <v/>
          </cell>
          <cell r="BT142" t="str">
            <v/>
          </cell>
          <cell r="CC142" t="str">
            <v/>
          </cell>
          <cell r="CD142" t="str">
            <v/>
          </cell>
          <cell r="CE142" t="str">
            <v/>
          </cell>
          <cell r="CF142" t="str">
            <v/>
          </cell>
          <cell r="CG142" t="str">
            <v/>
          </cell>
          <cell r="CH142" t="str">
            <v/>
          </cell>
          <cell r="CI142" t="str">
            <v/>
          </cell>
          <cell r="CJ142" t="str">
            <v/>
          </cell>
          <cell r="CK142" t="str">
            <v/>
          </cell>
          <cell r="CL142" t="str">
            <v/>
          </cell>
        </row>
        <row r="143">
          <cell r="A143">
            <v>1390</v>
          </cell>
          <cell r="B143" t="str">
            <v/>
          </cell>
          <cell r="C143" t="str">
            <v/>
          </cell>
          <cell r="D143" t="str">
            <v/>
          </cell>
          <cell r="K143" t="str">
            <v/>
          </cell>
          <cell r="P143" t="str">
            <v/>
          </cell>
          <cell r="R143" t="str">
            <v/>
          </cell>
          <cell r="T143" t="str">
            <v/>
          </cell>
          <cell r="AC143" t="str">
            <v/>
          </cell>
          <cell r="AD143" t="str">
            <v/>
          </cell>
          <cell r="AK143" t="str">
            <v/>
          </cell>
          <cell r="AP143" t="str">
            <v/>
          </cell>
          <cell r="AR143" t="str">
            <v/>
          </cell>
          <cell r="AT143" t="str">
            <v/>
          </cell>
          <cell r="BC143" t="str">
            <v/>
          </cell>
          <cell r="BD143" t="str">
            <v/>
          </cell>
          <cell r="BK143" t="str">
            <v/>
          </cell>
          <cell r="BP143" t="str">
            <v/>
          </cell>
          <cell r="BR143" t="str">
            <v/>
          </cell>
          <cell r="BT143" t="str">
            <v/>
          </cell>
          <cell r="CC143" t="str">
            <v/>
          </cell>
          <cell r="CD143" t="str">
            <v/>
          </cell>
          <cell r="CE143" t="str">
            <v/>
          </cell>
          <cell r="CF143" t="str">
            <v/>
          </cell>
          <cell r="CG143" t="str">
            <v/>
          </cell>
          <cell r="CH143" t="str">
            <v/>
          </cell>
          <cell r="CI143" t="str">
            <v/>
          </cell>
          <cell r="CJ143" t="str">
            <v/>
          </cell>
          <cell r="CK143" t="str">
            <v/>
          </cell>
          <cell r="CL143" t="str">
            <v/>
          </cell>
        </row>
        <row r="144">
          <cell r="A144">
            <v>1400</v>
          </cell>
          <cell r="B144" t="str">
            <v/>
          </cell>
          <cell r="C144" t="str">
            <v/>
          </cell>
          <cell r="D144" t="str">
            <v/>
          </cell>
          <cell r="K144" t="str">
            <v/>
          </cell>
          <cell r="P144" t="str">
            <v/>
          </cell>
          <cell r="R144" t="str">
            <v/>
          </cell>
          <cell r="T144" t="str">
            <v/>
          </cell>
          <cell r="AC144" t="str">
            <v/>
          </cell>
          <cell r="AD144" t="str">
            <v/>
          </cell>
          <cell r="AK144" t="str">
            <v/>
          </cell>
          <cell r="AP144" t="str">
            <v/>
          </cell>
          <cell r="AR144" t="str">
            <v/>
          </cell>
          <cell r="AT144" t="str">
            <v/>
          </cell>
          <cell r="BC144" t="str">
            <v/>
          </cell>
          <cell r="BD144" t="str">
            <v/>
          </cell>
          <cell r="BK144" t="str">
            <v/>
          </cell>
          <cell r="BP144" t="str">
            <v/>
          </cell>
          <cell r="BR144" t="str">
            <v/>
          </cell>
          <cell r="BT144" t="str">
            <v/>
          </cell>
          <cell r="CC144" t="str">
            <v/>
          </cell>
          <cell r="CD144" t="str">
            <v/>
          </cell>
          <cell r="CE144" t="str">
            <v/>
          </cell>
          <cell r="CF144" t="str">
            <v/>
          </cell>
          <cell r="CG144" t="str">
            <v/>
          </cell>
          <cell r="CH144" t="str">
            <v/>
          </cell>
          <cell r="CI144" t="str">
            <v/>
          </cell>
          <cell r="CJ144" t="str">
            <v/>
          </cell>
          <cell r="CK144" t="str">
            <v/>
          </cell>
          <cell r="CL144" t="str">
            <v/>
          </cell>
        </row>
        <row r="145">
          <cell r="A145">
            <v>1410</v>
          </cell>
          <cell r="B145" t="str">
            <v/>
          </cell>
          <cell r="C145" t="str">
            <v/>
          </cell>
          <cell r="D145" t="str">
            <v/>
          </cell>
          <cell r="K145" t="str">
            <v/>
          </cell>
          <cell r="P145" t="str">
            <v/>
          </cell>
          <cell r="R145" t="str">
            <v/>
          </cell>
          <cell r="T145" t="str">
            <v/>
          </cell>
          <cell r="AC145" t="str">
            <v/>
          </cell>
          <cell r="AD145" t="str">
            <v/>
          </cell>
          <cell r="AK145" t="str">
            <v/>
          </cell>
          <cell r="AP145" t="str">
            <v/>
          </cell>
          <cell r="AR145" t="str">
            <v/>
          </cell>
          <cell r="AT145" t="str">
            <v/>
          </cell>
          <cell r="BC145" t="str">
            <v/>
          </cell>
          <cell r="BD145" t="str">
            <v/>
          </cell>
          <cell r="BK145" t="str">
            <v/>
          </cell>
          <cell r="BP145" t="str">
            <v/>
          </cell>
          <cell r="BR145" t="str">
            <v/>
          </cell>
          <cell r="BT145" t="str">
            <v/>
          </cell>
          <cell r="CC145" t="str">
            <v/>
          </cell>
          <cell r="CD145" t="str">
            <v/>
          </cell>
          <cell r="CE145" t="str">
            <v/>
          </cell>
          <cell r="CF145" t="str">
            <v/>
          </cell>
          <cell r="CG145" t="str">
            <v/>
          </cell>
          <cell r="CH145" t="str">
            <v/>
          </cell>
          <cell r="CI145" t="str">
            <v/>
          </cell>
          <cell r="CJ145" t="str">
            <v/>
          </cell>
          <cell r="CK145" t="str">
            <v/>
          </cell>
          <cell r="CL145" t="str">
            <v/>
          </cell>
        </row>
        <row r="146">
          <cell r="A146">
            <v>1420</v>
          </cell>
          <cell r="B146" t="str">
            <v/>
          </cell>
          <cell r="C146" t="str">
            <v/>
          </cell>
          <cell r="D146" t="str">
            <v/>
          </cell>
          <cell r="K146" t="str">
            <v/>
          </cell>
          <cell r="P146" t="str">
            <v/>
          </cell>
          <cell r="R146" t="str">
            <v/>
          </cell>
          <cell r="T146" t="str">
            <v/>
          </cell>
          <cell r="AC146" t="str">
            <v/>
          </cell>
          <cell r="AD146" t="str">
            <v/>
          </cell>
          <cell r="AK146" t="str">
            <v/>
          </cell>
          <cell r="AP146" t="str">
            <v/>
          </cell>
          <cell r="AR146" t="str">
            <v/>
          </cell>
          <cell r="AT146" t="str">
            <v/>
          </cell>
          <cell r="BC146" t="str">
            <v/>
          </cell>
          <cell r="BD146" t="str">
            <v/>
          </cell>
          <cell r="BK146" t="str">
            <v/>
          </cell>
          <cell r="BP146" t="str">
            <v/>
          </cell>
          <cell r="BR146" t="str">
            <v/>
          </cell>
          <cell r="BT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 t="str">
            <v/>
          </cell>
          <cell r="CL146" t="str">
            <v/>
          </cell>
        </row>
        <row r="147">
          <cell r="A147">
            <v>1430</v>
          </cell>
          <cell r="B147" t="str">
            <v/>
          </cell>
          <cell r="C147" t="str">
            <v/>
          </cell>
          <cell r="D147" t="str">
            <v/>
          </cell>
          <cell r="K147" t="str">
            <v/>
          </cell>
          <cell r="P147" t="str">
            <v/>
          </cell>
          <cell r="R147" t="str">
            <v/>
          </cell>
          <cell r="T147" t="str">
            <v/>
          </cell>
          <cell r="AC147" t="str">
            <v/>
          </cell>
          <cell r="AD147" t="str">
            <v/>
          </cell>
          <cell r="AK147" t="str">
            <v/>
          </cell>
          <cell r="AP147" t="str">
            <v/>
          </cell>
          <cell r="AR147" t="str">
            <v/>
          </cell>
          <cell r="AT147" t="str">
            <v/>
          </cell>
          <cell r="BC147" t="str">
            <v/>
          </cell>
          <cell r="BD147" t="str">
            <v/>
          </cell>
          <cell r="BK147" t="str">
            <v/>
          </cell>
          <cell r="BP147" t="str">
            <v/>
          </cell>
          <cell r="BR147" t="str">
            <v/>
          </cell>
          <cell r="BT147" t="str">
            <v/>
          </cell>
          <cell r="CC147" t="str">
            <v/>
          </cell>
          <cell r="CD147" t="str">
            <v/>
          </cell>
          <cell r="CE147" t="str">
            <v/>
          </cell>
          <cell r="CF147" t="str">
            <v/>
          </cell>
          <cell r="CG147" t="str">
            <v/>
          </cell>
          <cell r="CH147" t="str">
            <v/>
          </cell>
          <cell r="CI147" t="str">
            <v/>
          </cell>
          <cell r="CJ147" t="str">
            <v/>
          </cell>
          <cell r="CK147" t="str">
            <v/>
          </cell>
          <cell r="CL147" t="str">
            <v/>
          </cell>
        </row>
        <row r="148">
          <cell r="A148">
            <v>1440</v>
          </cell>
          <cell r="B148" t="str">
            <v/>
          </cell>
          <cell r="C148" t="str">
            <v/>
          </cell>
          <cell r="D148" t="str">
            <v/>
          </cell>
          <cell r="K148" t="str">
            <v/>
          </cell>
          <cell r="P148" t="str">
            <v/>
          </cell>
          <cell r="R148" t="str">
            <v/>
          </cell>
          <cell r="T148" t="str">
            <v/>
          </cell>
          <cell r="AC148" t="str">
            <v/>
          </cell>
          <cell r="AD148" t="str">
            <v/>
          </cell>
          <cell r="AK148" t="str">
            <v/>
          </cell>
          <cell r="AP148" t="str">
            <v/>
          </cell>
          <cell r="AR148" t="str">
            <v/>
          </cell>
          <cell r="AT148" t="str">
            <v/>
          </cell>
          <cell r="BC148" t="str">
            <v/>
          </cell>
          <cell r="BD148" t="str">
            <v/>
          </cell>
          <cell r="BK148" t="str">
            <v/>
          </cell>
          <cell r="BP148" t="str">
            <v/>
          </cell>
          <cell r="BR148" t="str">
            <v/>
          </cell>
          <cell r="BT148" t="str">
            <v/>
          </cell>
          <cell r="CC148" t="str">
            <v/>
          </cell>
          <cell r="CD148" t="str">
            <v/>
          </cell>
          <cell r="CE148" t="str">
            <v/>
          </cell>
          <cell r="CF148" t="str">
            <v/>
          </cell>
          <cell r="CG148" t="str">
            <v/>
          </cell>
          <cell r="CH148" t="str">
            <v/>
          </cell>
          <cell r="CI148" t="str">
            <v/>
          </cell>
          <cell r="CJ148" t="str">
            <v/>
          </cell>
          <cell r="CK148" t="str">
            <v/>
          </cell>
          <cell r="CL148" t="str">
            <v/>
          </cell>
        </row>
        <row r="149">
          <cell r="A149">
            <v>1450</v>
          </cell>
          <cell r="B149" t="str">
            <v/>
          </cell>
          <cell r="C149" t="str">
            <v/>
          </cell>
          <cell r="D149" t="str">
            <v/>
          </cell>
          <cell r="K149" t="str">
            <v/>
          </cell>
          <cell r="P149" t="str">
            <v/>
          </cell>
          <cell r="R149" t="str">
            <v/>
          </cell>
          <cell r="T149" t="str">
            <v/>
          </cell>
          <cell r="AC149" t="str">
            <v/>
          </cell>
          <cell r="AD149" t="str">
            <v/>
          </cell>
          <cell r="AK149" t="str">
            <v/>
          </cell>
          <cell r="AP149" t="str">
            <v/>
          </cell>
          <cell r="AR149" t="str">
            <v/>
          </cell>
          <cell r="AT149" t="str">
            <v/>
          </cell>
          <cell r="BC149" t="str">
            <v/>
          </cell>
          <cell r="BD149" t="str">
            <v/>
          </cell>
          <cell r="BK149" t="str">
            <v/>
          </cell>
          <cell r="BP149" t="str">
            <v/>
          </cell>
          <cell r="BR149" t="str">
            <v/>
          </cell>
          <cell r="BT149" t="str">
            <v/>
          </cell>
          <cell r="CC149" t="str">
            <v/>
          </cell>
          <cell r="CD149" t="str">
            <v/>
          </cell>
          <cell r="CE149" t="str">
            <v/>
          </cell>
          <cell r="CF149" t="str">
            <v/>
          </cell>
          <cell r="CG149" t="str">
            <v/>
          </cell>
          <cell r="CH149" t="str">
            <v/>
          </cell>
          <cell r="CI149" t="str">
            <v/>
          </cell>
          <cell r="CJ149" t="str">
            <v/>
          </cell>
          <cell r="CK149" t="str">
            <v/>
          </cell>
          <cell r="CL149" t="str">
            <v/>
          </cell>
        </row>
        <row r="150">
          <cell r="A150">
            <v>1460</v>
          </cell>
          <cell r="B150" t="str">
            <v/>
          </cell>
          <cell r="C150" t="str">
            <v/>
          </cell>
          <cell r="D150" t="str">
            <v/>
          </cell>
          <cell r="K150" t="str">
            <v/>
          </cell>
          <cell r="P150" t="str">
            <v/>
          </cell>
          <cell r="R150" t="str">
            <v/>
          </cell>
          <cell r="T150" t="str">
            <v/>
          </cell>
          <cell r="AC150" t="str">
            <v/>
          </cell>
          <cell r="AD150" t="str">
            <v/>
          </cell>
          <cell r="AK150" t="str">
            <v/>
          </cell>
          <cell r="AP150" t="str">
            <v/>
          </cell>
          <cell r="AR150" t="str">
            <v/>
          </cell>
          <cell r="AT150" t="str">
            <v/>
          </cell>
          <cell r="BC150" t="str">
            <v/>
          </cell>
          <cell r="BD150" t="str">
            <v/>
          </cell>
          <cell r="BK150" t="str">
            <v/>
          </cell>
          <cell r="BP150" t="str">
            <v/>
          </cell>
          <cell r="BR150" t="str">
            <v/>
          </cell>
          <cell r="BT150" t="str">
            <v/>
          </cell>
          <cell r="CC150" t="str">
            <v/>
          </cell>
          <cell r="CD150" t="str">
            <v/>
          </cell>
          <cell r="CE150" t="str">
            <v/>
          </cell>
          <cell r="CF150" t="str">
            <v/>
          </cell>
          <cell r="CG150" t="str">
            <v/>
          </cell>
          <cell r="CH150" t="str">
            <v/>
          </cell>
          <cell r="CI150" t="str">
            <v/>
          </cell>
          <cell r="CJ150" t="str">
            <v/>
          </cell>
          <cell r="CK150" t="str">
            <v/>
          </cell>
          <cell r="CL150" t="str">
            <v/>
          </cell>
        </row>
        <row r="151">
          <cell r="A151">
            <v>1470</v>
          </cell>
          <cell r="B151" t="str">
            <v/>
          </cell>
          <cell r="C151" t="str">
            <v/>
          </cell>
          <cell r="D151" t="str">
            <v/>
          </cell>
          <cell r="K151" t="str">
            <v/>
          </cell>
          <cell r="P151" t="str">
            <v/>
          </cell>
          <cell r="R151" t="str">
            <v/>
          </cell>
          <cell r="T151" t="str">
            <v/>
          </cell>
          <cell r="AC151" t="str">
            <v/>
          </cell>
          <cell r="AD151" t="str">
            <v/>
          </cell>
          <cell r="AK151" t="str">
            <v/>
          </cell>
          <cell r="AP151" t="str">
            <v/>
          </cell>
          <cell r="AR151" t="str">
            <v/>
          </cell>
          <cell r="AT151" t="str">
            <v/>
          </cell>
          <cell r="BC151" t="str">
            <v/>
          </cell>
          <cell r="BD151" t="str">
            <v/>
          </cell>
          <cell r="BK151" t="str">
            <v/>
          </cell>
          <cell r="BP151" t="str">
            <v/>
          </cell>
          <cell r="BR151" t="str">
            <v/>
          </cell>
          <cell r="BT151" t="str">
            <v/>
          </cell>
          <cell r="CC151" t="str">
            <v/>
          </cell>
          <cell r="CD151" t="str">
            <v/>
          </cell>
          <cell r="CE151" t="str">
            <v/>
          </cell>
          <cell r="CF151" t="str">
            <v/>
          </cell>
          <cell r="CG151" t="str">
            <v/>
          </cell>
          <cell r="CH151" t="str">
            <v/>
          </cell>
          <cell r="CI151" t="str">
            <v/>
          </cell>
          <cell r="CJ151" t="str">
            <v/>
          </cell>
          <cell r="CK151" t="str">
            <v/>
          </cell>
          <cell r="CL151" t="str">
            <v/>
          </cell>
        </row>
        <row r="152">
          <cell r="A152">
            <v>1480</v>
          </cell>
          <cell r="B152" t="str">
            <v/>
          </cell>
          <cell r="C152" t="str">
            <v/>
          </cell>
          <cell r="D152" t="str">
            <v/>
          </cell>
          <cell r="K152" t="str">
            <v/>
          </cell>
          <cell r="P152" t="str">
            <v/>
          </cell>
          <cell r="R152" t="str">
            <v/>
          </cell>
          <cell r="T152" t="str">
            <v/>
          </cell>
          <cell r="AC152" t="str">
            <v/>
          </cell>
          <cell r="AD152" t="str">
            <v/>
          </cell>
          <cell r="AK152" t="str">
            <v/>
          </cell>
          <cell r="AP152" t="str">
            <v/>
          </cell>
          <cell r="AR152" t="str">
            <v/>
          </cell>
          <cell r="AT152" t="str">
            <v/>
          </cell>
          <cell r="BC152" t="str">
            <v/>
          </cell>
          <cell r="BD152" t="str">
            <v/>
          </cell>
          <cell r="BK152" t="str">
            <v/>
          </cell>
          <cell r="BP152" t="str">
            <v/>
          </cell>
          <cell r="BR152" t="str">
            <v/>
          </cell>
          <cell r="BT152" t="str">
            <v/>
          </cell>
          <cell r="CC152" t="str">
            <v/>
          </cell>
          <cell r="CD152" t="str">
            <v/>
          </cell>
          <cell r="CE152" t="str">
            <v/>
          </cell>
          <cell r="CF152" t="str">
            <v/>
          </cell>
          <cell r="CG152" t="str">
            <v/>
          </cell>
          <cell r="CH152" t="str">
            <v/>
          </cell>
          <cell r="CI152" t="str">
            <v/>
          </cell>
          <cell r="CJ152" t="str">
            <v/>
          </cell>
          <cell r="CK152" t="str">
            <v/>
          </cell>
          <cell r="CL152" t="str">
            <v/>
          </cell>
        </row>
        <row r="153">
          <cell r="A153">
            <v>1490</v>
          </cell>
          <cell r="B153" t="str">
            <v/>
          </cell>
          <cell r="C153" t="str">
            <v/>
          </cell>
          <cell r="D153" t="str">
            <v/>
          </cell>
          <cell r="K153" t="str">
            <v/>
          </cell>
          <cell r="P153" t="str">
            <v/>
          </cell>
          <cell r="R153" t="str">
            <v/>
          </cell>
          <cell r="T153" t="str">
            <v/>
          </cell>
          <cell r="AC153" t="str">
            <v/>
          </cell>
          <cell r="AD153" t="str">
            <v/>
          </cell>
          <cell r="AK153" t="str">
            <v/>
          </cell>
          <cell r="AP153" t="str">
            <v/>
          </cell>
          <cell r="AR153" t="str">
            <v/>
          </cell>
          <cell r="AT153" t="str">
            <v/>
          </cell>
          <cell r="BC153" t="str">
            <v/>
          </cell>
          <cell r="BD153" t="str">
            <v/>
          </cell>
          <cell r="BK153" t="str">
            <v/>
          </cell>
          <cell r="BP153" t="str">
            <v/>
          </cell>
          <cell r="BR153" t="str">
            <v/>
          </cell>
          <cell r="BT153" t="str">
            <v/>
          </cell>
          <cell r="CC153" t="str">
            <v/>
          </cell>
          <cell r="CD153" t="str">
            <v/>
          </cell>
          <cell r="CE153" t="str">
            <v/>
          </cell>
          <cell r="CF153" t="str">
            <v/>
          </cell>
          <cell r="CG153" t="str">
            <v/>
          </cell>
          <cell r="CH153" t="str">
            <v/>
          </cell>
          <cell r="CI153" t="str">
            <v/>
          </cell>
          <cell r="CJ153" t="str">
            <v/>
          </cell>
          <cell r="CK153" t="str">
            <v/>
          </cell>
          <cell r="CL153" t="str">
            <v/>
          </cell>
        </row>
        <row r="154">
          <cell r="A154">
            <v>1500</v>
          </cell>
          <cell r="B154" t="str">
            <v/>
          </cell>
          <cell r="C154" t="str">
            <v/>
          </cell>
          <cell r="D154" t="str">
            <v/>
          </cell>
          <cell r="K154" t="str">
            <v/>
          </cell>
          <cell r="P154" t="str">
            <v/>
          </cell>
          <cell r="R154" t="str">
            <v/>
          </cell>
          <cell r="T154" t="str">
            <v/>
          </cell>
          <cell r="AC154" t="str">
            <v/>
          </cell>
          <cell r="AD154" t="str">
            <v/>
          </cell>
          <cell r="AK154" t="str">
            <v/>
          </cell>
          <cell r="AP154" t="str">
            <v/>
          </cell>
          <cell r="AR154" t="str">
            <v/>
          </cell>
          <cell r="AT154" t="str">
            <v/>
          </cell>
          <cell r="BC154" t="str">
            <v/>
          </cell>
          <cell r="BD154" t="str">
            <v/>
          </cell>
          <cell r="BK154" t="str">
            <v/>
          </cell>
          <cell r="BP154" t="str">
            <v/>
          </cell>
          <cell r="BR154" t="str">
            <v/>
          </cell>
          <cell r="BT154" t="str">
            <v/>
          </cell>
          <cell r="CC154" t="str">
            <v/>
          </cell>
          <cell r="CD154" t="str">
            <v/>
          </cell>
          <cell r="CE154" t="str">
            <v/>
          </cell>
          <cell r="CF154" t="str">
            <v/>
          </cell>
          <cell r="CG154" t="str">
            <v/>
          </cell>
          <cell r="CH154" t="str">
            <v/>
          </cell>
          <cell r="CI154" t="str">
            <v/>
          </cell>
          <cell r="CJ154" t="str">
            <v/>
          </cell>
          <cell r="CK154" t="str">
            <v/>
          </cell>
          <cell r="CL154" t="str">
            <v/>
          </cell>
        </row>
        <row r="155">
          <cell r="A155">
            <v>1510</v>
          </cell>
          <cell r="B155" t="str">
            <v/>
          </cell>
          <cell r="C155" t="str">
            <v/>
          </cell>
          <cell r="D155" t="str">
            <v/>
          </cell>
          <cell r="K155" t="str">
            <v/>
          </cell>
          <cell r="P155" t="str">
            <v/>
          </cell>
          <cell r="R155" t="str">
            <v/>
          </cell>
          <cell r="T155" t="str">
            <v/>
          </cell>
          <cell r="AC155" t="str">
            <v/>
          </cell>
          <cell r="AD155" t="str">
            <v/>
          </cell>
          <cell r="AK155" t="str">
            <v/>
          </cell>
          <cell r="AP155" t="str">
            <v/>
          </cell>
          <cell r="AR155" t="str">
            <v/>
          </cell>
          <cell r="AT155" t="str">
            <v/>
          </cell>
          <cell r="BC155" t="str">
            <v/>
          </cell>
          <cell r="BD155" t="str">
            <v/>
          </cell>
          <cell r="BK155" t="str">
            <v/>
          </cell>
          <cell r="BP155" t="str">
            <v/>
          </cell>
          <cell r="BR155" t="str">
            <v/>
          </cell>
          <cell r="BT155" t="str">
            <v/>
          </cell>
          <cell r="CC155" t="str">
            <v/>
          </cell>
          <cell r="CD155" t="str">
            <v/>
          </cell>
          <cell r="CE155" t="str">
            <v/>
          </cell>
          <cell r="CF155" t="str">
            <v/>
          </cell>
          <cell r="CG155" t="str">
            <v/>
          </cell>
          <cell r="CH155" t="str">
            <v/>
          </cell>
          <cell r="CI155" t="str">
            <v/>
          </cell>
          <cell r="CJ155" t="str">
            <v/>
          </cell>
          <cell r="CK155" t="str">
            <v/>
          </cell>
          <cell r="CL155" t="str">
            <v/>
          </cell>
        </row>
        <row r="156">
          <cell r="A156">
            <v>1520</v>
          </cell>
          <cell r="B156" t="str">
            <v/>
          </cell>
          <cell r="C156" t="str">
            <v/>
          </cell>
          <cell r="D156" t="str">
            <v/>
          </cell>
          <cell r="K156" t="str">
            <v/>
          </cell>
          <cell r="P156" t="str">
            <v/>
          </cell>
          <cell r="R156" t="str">
            <v/>
          </cell>
          <cell r="T156" t="str">
            <v/>
          </cell>
          <cell r="AC156" t="str">
            <v/>
          </cell>
          <cell r="AD156" t="str">
            <v/>
          </cell>
          <cell r="AK156" t="str">
            <v/>
          </cell>
          <cell r="AP156" t="str">
            <v/>
          </cell>
          <cell r="AR156" t="str">
            <v/>
          </cell>
          <cell r="AT156" t="str">
            <v/>
          </cell>
          <cell r="BC156" t="str">
            <v/>
          </cell>
          <cell r="BD156" t="str">
            <v/>
          </cell>
          <cell r="BK156" t="str">
            <v/>
          </cell>
          <cell r="BP156" t="str">
            <v/>
          </cell>
          <cell r="BR156" t="str">
            <v/>
          </cell>
          <cell r="BT156" t="str">
            <v/>
          </cell>
          <cell r="CC156" t="str">
            <v/>
          </cell>
          <cell r="CD156" t="str">
            <v/>
          </cell>
          <cell r="CE156" t="str">
            <v/>
          </cell>
          <cell r="CF156" t="str">
            <v/>
          </cell>
          <cell r="CG156" t="str">
            <v/>
          </cell>
          <cell r="CH156" t="str">
            <v/>
          </cell>
          <cell r="CI156" t="str">
            <v/>
          </cell>
          <cell r="CJ156" t="str">
            <v/>
          </cell>
          <cell r="CK156" t="str">
            <v/>
          </cell>
          <cell r="CL156" t="str">
            <v/>
          </cell>
        </row>
        <row r="157">
          <cell r="A157">
            <v>1530</v>
          </cell>
          <cell r="B157" t="str">
            <v/>
          </cell>
          <cell r="C157" t="str">
            <v/>
          </cell>
          <cell r="D157" t="str">
            <v/>
          </cell>
          <cell r="K157" t="str">
            <v/>
          </cell>
          <cell r="P157" t="str">
            <v/>
          </cell>
          <cell r="R157" t="str">
            <v/>
          </cell>
          <cell r="T157" t="str">
            <v/>
          </cell>
          <cell r="AC157" t="str">
            <v/>
          </cell>
          <cell r="AD157" t="str">
            <v/>
          </cell>
          <cell r="AK157" t="str">
            <v/>
          </cell>
          <cell r="AP157" t="str">
            <v/>
          </cell>
          <cell r="AR157" t="str">
            <v/>
          </cell>
          <cell r="AT157" t="str">
            <v/>
          </cell>
          <cell r="BC157" t="str">
            <v/>
          </cell>
          <cell r="BD157" t="str">
            <v/>
          </cell>
          <cell r="BK157" t="str">
            <v/>
          </cell>
          <cell r="BP157" t="str">
            <v/>
          </cell>
          <cell r="BR157" t="str">
            <v/>
          </cell>
          <cell r="BT157" t="str">
            <v/>
          </cell>
          <cell r="CC157" t="str">
            <v/>
          </cell>
          <cell r="CD157" t="str">
            <v/>
          </cell>
          <cell r="CE157" t="str">
            <v/>
          </cell>
          <cell r="CF157" t="str">
            <v/>
          </cell>
          <cell r="CG157" t="str">
            <v/>
          </cell>
          <cell r="CH157" t="str">
            <v/>
          </cell>
          <cell r="CI157" t="str">
            <v/>
          </cell>
          <cell r="CJ157" t="str">
            <v/>
          </cell>
          <cell r="CK157" t="str">
            <v/>
          </cell>
          <cell r="CL157" t="str">
            <v/>
          </cell>
        </row>
        <row r="158">
          <cell r="A158">
            <v>1540</v>
          </cell>
          <cell r="B158" t="str">
            <v/>
          </cell>
          <cell r="C158" t="str">
            <v/>
          </cell>
          <cell r="D158" t="str">
            <v/>
          </cell>
          <cell r="K158" t="str">
            <v/>
          </cell>
          <cell r="P158" t="str">
            <v/>
          </cell>
          <cell r="R158" t="str">
            <v/>
          </cell>
          <cell r="T158" t="str">
            <v/>
          </cell>
          <cell r="AC158" t="str">
            <v/>
          </cell>
          <cell r="AD158" t="str">
            <v/>
          </cell>
          <cell r="AK158" t="str">
            <v/>
          </cell>
          <cell r="AP158" t="str">
            <v/>
          </cell>
          <cell r="AR158" t="str">
            <v/>
          </cell>
          <cell r="AT158" t="str">
            <v/>
          </cell>
          <cell r="BC158" t="str">
            <v/>
          </cell>
          <cell r="BD158" t="str">
            <v/>
          </cell>
          <cell r="BK158" t="str">
            <v/>
          </cell>
          <cell r="BP158" t="str">
            <v/>
          </cell>
          <cell r="BR158" t="str">
            <v/>
          </cell>
          <cell r="BT158" t="str">
            <v/>
          </cell>
          <cell r="CC158" t="str">
            <v/>
          </cell>
          <cell r="CD158" t="str">
            <v/>
          </cell>
          <cell r="CE158" t="str">
            <v/>
          </cell>
          <cell r="CF158" t="str">
            <v/>
          </cell>
          <cell r="CG158" t="str">
            <v/>
          </cell>
          <cell r="CH158" t="str">
            <v/>
          </cell>
          <cell r="CI158" t="str">
            <v/>
          </cell>
          <cell r="CJ158" t="str">
            <v/>
          </cell>
          <cell r="CK158" t="str">
            <v/>
          </cell>
          <cell r="CL158" t="str">
            <v/>
          </cell>
        </row>
        <row r="159">
          <cell r="A159">
            <v>1550</v>
          </cell>
          <cell r="B159" t="str">
            <v/>
          </cell>
          <cell r="C159" t="str">
            <v/>
          </cell>
          <cell r="D159" t="str">
            <v/>
          </cell>
          <cell r="K159" t="str">
            <v/>
          </cell>
          <cell r="P159" t="str">
            <v/>
          </cell>
          <cell r="R159" t="str">
            <v/>
          </cell>
          <cell r="T159" t="str">
            <v/>
          </cell>
          <cell r="AC159" t="str">
            <v/>
          </cell>
          <cell r="AD159" t="str">
            <v/>
          </cell>
          <cell r="AK159" t="str">
            <v/>
          </cell>
          <cell r="AP159" t="str">
            <v/>
          </cell>
          <cell r="AR159" t="str">
            <v/>
          </cell>
          <cell r="AT159" t="str">
            <v/>
          </cell>
          <cell r="BC159" t="str">
            <v/>
          </cell>
          <cell r="BD159" t="str">
            <v/>
          </cell>
          <cell r="BK159" t="str">
            <v/>
          </cell>
          <cell r="BP159" t="str">
            <v/>
          </cell>
          <cell r="BR159" t="str">
            <v/>
          </cell>
          <cell r="BT159" t="str">
            <v/>
          </cell>
          <cell r="CC159" t="str">
            <v/>
          </cell>
          <cell r="CD159" t="str">
            <v/>
          </cell>
          <cell r="CE159" t="str">
            <v/>
          </cell>
          <cell r="CF159" t="str">
            <v/>
          </cell>
          <cell r="CG159" t="str">
            <v/>
          </cell>
          <cell r="CH159" t="str">
            <v/>
          </cell>
          <cell r="CI159" t="str">
            <v/>
          </cell>
          <cell r="CJ159" t="str">
            <v/>
          </cell>
          <cell r="CK159" t="str">
            <v/>
          </cell>
          <cell r="CL159" t="str">
            <v/>
          </cell>
        </row>
        <row r="160">
          <cell r="A160">
            <v>1560</v>
          </cell>
          <cell r="B160" t="str">
            <v/>
          </cell>
          <cell r="C160" t="str">
            <v/>
          </cell>
          <cell r="D160" t="str">
            <v/>
          </cell>
          <cell r="K160" t="str">
            <v/>
          </cell>
          <cell r="P160" t="str">
            <v/>
          </cell>
          <cell r="R160" t="str">
            <v/>
          </cell>
          <cell r="T160" t="str">
            <v/>
          </cell>
          <cell r="AC160" t="str">
            <v/>
          </cell>
          <cell r="AD160" t="str">
            <v/>
          </cell>
          <cell r="AK160" t="str">
            <v/>
          </cell>
          <cell r="AP160" t="str">
            <v/>
          </cell>
          <cell r="AR160" t="str">
            <v/>
          </cell>
          <cell r="AT160" t="str">
            <v/>
          </cell>
          <cell r="BC160" t="str">
            <v/>
          </cell>
          <cell r="BD160" t="str">
            <v/>
          </cell>
          <cell r="BK160" t="str">
            <v/>
          </cell>
          <cell r="BP160" t="str">
            <v/>
          </cell>
          <cell r="BR160" t="str">
            <v/>
          </cell>
          <cell r="BT160" t="str">
            <v/>
          </cell>
          <cell r="CC160" t="str">
            <v/>
          </cell>
          <cell r="CD160" t="str">
            <v/>
          </cell>
          <cell r="CE160" t="str">
            <v/>
          </cell>
          <cell r="CF160" t="str">
            <v/>
          </cell>
          <cell r="CG160" t="str">
            <v/>
          </cell>
          <cell r="CH160" t="str">
            <v/>
          </cell>
          <cell r="CI160" t="str">
            <v/>
          </cell>
          <cell r="CJ160" t="str">
            <v/>
          </cell>
          <cell r="CK160" t="str">
            <v/>
          </cell>
          <cell r="CL160" t="str">
            <v/>
          </cell>
        </row>
        <row r="161">
          <cell r="A161">
            <v>1570</v>
          </cell>
          <cell r="B161" t="str">
            <v/>
          </cell>
          <cell r="C161" t="str">
            <v/>
          </cell>
          <cell r="D161" t="str">
            <v/>
          </cell>
          <cell r="K161" t="str">
            <v/>
          </cell>
          <cell r="P161" t="str">
            <v/>
          </cell>
          <cell r="R161" t="str">
            <v/>
          </cell>
          <cell r="T161" t="str">
            <v/>
          </cell>
          <cell r="AC161" t="str">
            <v/>
          </cell>
          <cell r="AD161" t="str">
            <v/>
          </cell>
          <cell r="AK161" t="str">
            <v/>
          </cell>
          <cell r="AP161" t="str">
            <v/>
          </cell>
          <cell r="AR161" t="str">
            <v/>
          </cell>
          <cell r="AT161" t="str">
            <v/>
          </cell>
          <cell r="BC161" t="str">
            <v/>
          </cell>
          <cell r="BD161" t="str">
            <v/>
          </cell>
          <cell r="BK161" t="str">
            <v/>
          </cell>
          <cell r="BP161" t="str">
            <v/>
          </cell>
          <cell r="BR161" t="str">
            <v/>
          </cell>
          <cell r="BT161" t="str">
            <v/>
          </cell>
          <cell r="CC161" t="str">
            <v/>
          </cell>
          <cell r="CD161" t="str">
            <v/>
          </cell>
          <cell r="CE161" t="str">
            <v/>
          </cell>
          <cell r="CF161" t="str">
            <v/>
          </cell>
          <cell r="CG161" t="str">
            <v/>
          </cell>
          <cell r="CH161" t="str">
            <v/>
          </cell>
          <cell r="CI161" t="str">
            <v/>
          </cell>
          <cell r="CJ161" t="str">
            <v/>
          </cell>
          <cell r="CK161" t="str">
            <v/>
          </cell>
          <cell r="CL161" t="str">
            <v/>
          </cell>
        </row>
        <row r="162">
          <cell r="A162">
            <v>1580</v>
          </cell>
          <cell r="B162" t="str">
            <v/>
          </cell>
          <cell r="C162" t="str">
            <v/>
          </cell>
          <cell r="D162" t="str">
            <v/>
          </cell>
          <cell r="K162" t="str">
            <v/>
          </cell>
          <cell r="P162" t="str">
            <v/>
          </cell>
          <cell r="R162" t="str">
            <v/>
          </cell>
          <cell r="T162" t="str">
            <v/>
          </cell>
          <cell r="AC162" t="str">
            <v/>
          </cell>
          <cell r="AD162" t="str">
            <v/>
          </cell>
          <cell r="AK162" t="str">
            <v/>
          </cell>
          <cell r="AP162" t="str">
            <v/>
          </cell>
          <cell r="AR162" t="str">
            <v/>
          </cell>
          <cell r="AT162" t="str">
            <v/>
          </cell>
          <cell r="BC162" t="str">
            <v/>
          </cell>
          <cell r="BD162" t="str">
            <v/>
          </cell>
          <cell r="BK162" t="str">
            <v/>
          </cell>
          <cell r="BP162" t="str">
            <v/>
          </cell>
          <cell r="BR162" t="str">
            <v/>
          </cell>
          <cell r="BT162" t="str">
            <v/>
          </cell>
          <cell r="CC162" t="str">
            <v/>
          </cell>
          <cell r="CD162" t="str">
            <v/>
          </cell>
          <cell r="CE162" t="str">
            <v/>
          </cell>
          <cell r="CF162" t="str">
            <v/>
          </cell>
          <cell r="CG162" t="str">
            <v/>
          </cell>
          <cell r="CH162" t="str">
            <v/>
          </cell>
          <cell r="CI162" t="str">
            <v/>
          </cell>
          <cell r="CJ162" t="str">
            <v/>
          </cell>
          <cell r="CK162" t="str">
            <v/>
          </cell>
          <cell r="CL162" t="str">
            <v/>
          </cell>
        </row>
        <row r="163">
          <cell r="A163">
            <v>1590</v>
          </cell>
          <cell r="B163" t="str">
            <v/>
          </cell>
          <cell r="C163" t="str">
            <v/>
          </cell>
          <cell r="D163" t="str">
            <v/>
          </cell>
          <cell r="K163" t="str">
            <v/>
          </cell>
          <cell r="P163" t="str">
            <v/>
          </cell>
          <cell r="R163" t="str">
            <v/>
          </cell>
          <cell r="T163" t="str">
            <v/>
          </cell>
          <cell r="AC163" t="str">
            <v/>
          </cell>
          <cell r="AD163" t="str">
            <v/>
          </cell>
          <cell r="AK163" t="str">
            <v/>
          </cell>
          <cell r="AP163" t="str">
            <v/>
          </cell>
          <cell r="AR163" t="str">
            <v/>
          </cell>
          <cell r="AT163" t="str">
            <v/>
          </cell>
          <cell r="BC163" t="str">
            <v/>
          </cell>
          <cell r="BD163" t="str">
            <v/>
          </cell>
          <cell r="BK163" t="str">
            <v/>
          </cell>
          <cell r="BP163" t="str">
            <v/>
          </cell>
          <cell r="BR163" t="str">
            <v/>
          </cell>
          <cell r="BT163" t="str">
            <v/>
          </cell>
          <cell r="CC163" t="str">
            <v/>
          </cell>
          <cell r="CD163" t="str">
            <v/>
          </cell>
          <cell r="CE163" t="str">
            <v/>
          </cell>
          <cell r="CF163" t="str">
            <v/>
          </cell>
          <cell r="CG163" t="str">
            <v/>
          </cell>
          <cell r="CH163" t="str">
            <v/>
          </cell>
          <cell r="CI163" t="str">
            <v/>
          </cell>
          <cell r="CJ163" t="str">
            <v/>
          </cell>
          <cell r="CK163" t="str">
            <v/>
          </cell>
          <cell r="CL163" t="str">
            <v/>
          </cell>
        </row>
        <row r="164">
          <cell r="A164">
            <v>1600</v>
          </cell>
          <cell r="B164" t="str">
            <v/>
          </cell>
          <cell r="C164" t="str">
            <v/>
          </cell>
          <cell r="D164" t="str">
            <v/>
          </cell>
          <cell r="K164" t="str">
            <v/>
          </cell>
          <cell r="P164" t="str">
            <v/>
          </cell>
          <cell r="R164" t="str">
            <v/>
          </cell>
          <cell r="T164" t="str">
            <v/>
          </cell>
          <cell r="AC164" t="str">
            <v/>
          </cell>
          <cell r="AD164" t="str">
            <v/>
          </cell>
          <cell r="AK164" t="str">
            <v/>
          </cell>
          <cell r="AP164" t="str">
            <v/>
          </cell>
          <cell r="AR164" t="str">
            <v/>
          </cell>
          <cell r="AT164" t="str">
            <v/>
          </cell>
          <cell r="BC164" t="str">
            <v/>
          </cell>
          <cell r="BD164" t="str">
            <v/>
          </cell>
          <cell r="BK164" t="str">
            <v/>
          </cell>
          <cell r="BP164" t="str">
            <v/>
          </cell>
          <cell r="BR164" t="str">
            <v/>
          </cell>
          <cell r="BT164" t="str">
            <v/>
          </cell>
          <cell r="CC164" t="str">
            <v/>
          </cell>
          <cell r="CD164" t="str">
            <v/>
          </cell>
          <cell r="CE164" t="str">
            <v/>
          </cell>
          <cell r="CF164" t="str">
            <v/>
          </cell>
          <cell r="CG164" t="str">
            <v/>
          </cell>
          <cell r="CH164" t="str">
            <v/>
          </cell>
          <cell r="CI164" t="str">
            <v/>
          </cell>
          <cell r="CJ164" t="str">
            <v/>
          </cell>
          <cell r="CK164" t="str">
            <v/>
          </cell>
          <cell r="CL164" t="str">
            <v/>
          </cell>
        </row>
        <row r="165">
          <cell r="A165">
            <v>1610</v>
          </cell>
          <cell r="B165" t="str">
            <v/>
          </cell>
          <cell r="C165" t="str">
            <v/>
          </cell>
          <cell r="D165" t="str">
            <v/>
          </cell>
          <cell r="K165" t="str">
            <v/>
          </cell>
          <cell r="P165" t="str">
            <v/>
          </cell>
          <cell r="R165" t="str">
            <v/>
          </cell>
          <cell r="T165" t="str">
            <v/>
          </cell>
          <cell r="AC165" t="str">
            <v/>
          </cell>
          <cell r="AD165" t="str">
            <v/>
          </cell>
          <cell r="AK165" t="str">
            <v/>
          </cell>
          <cell r="AP165" t="str">
            <v/>
          </cell>
          <cell r="AR165" t="str">
            <v/>
          </cell>
          <cell r="AT165" t="str">
            <v/>
          </cell>
          <cell r="BC165" t="str">
            <v/>
          </cell>
          <cell r="BD165" t="str">
            <v/>
          </cell>
          <cell r="BK165" t="str">
            <v/>
          </cell>
          <cell r="BP165" t="str">
            <v/>
          </cell>
          <cell r="BR165" t="str">
            <v/>
          </cell>
          <cell r="BT165" t="str">
            <v/>
          </cell>
          <cell r="CC165" t="str">
            <v/>
          </cell>
          <cell r="CD165" t="str">
            <v/>
          </cell>
          <cell r="CE165" t="str">
            <v/>
          </cell>
          <cell r="CF165" t="str">
            <v/>
          </cell>
          <cell r="CG165" t="str">
            <v/>
          </cell>
          <cell r="CH165" t="str">
            <v/>
          </cell>
          <cell r="CI165" t="str">
            <v/>
          </cell>
          <cell r="CJ165" t="str">
            <v/>
          </cell>
          <cell r="CK165" t="str">
            <v/>
          </cell>
          <cell r="CL165" t="str">
            <v/>
          </cell>
        </row>
        <row r="166">
          <cell r="A166">
            <v>1620</v>
          </cell>
          <cell r="B166" t="str">
            <v/>
          </cell>
          <cell r="C166" t="str">
            <v/>
          </cell>
          <cell r="D166" t="str">
            <v/>
          </cell>
          <cell r="K166" t="str">
            <v/>
          </cell>
          <cell r="P166" t="str">
            <v/>
          </cell>
          <cell r="R166" t="str">
            <v/>
          </cell>
          <cell r="T166" t="str">
            <v/>
          </cell>
          <cell r="AC166" t="str">
            <v/>
          </cell>
          <cell r="AD166" t="str">
            <v/>
          </cell>
          <cell r="AK166" t="str">
            <v/>
          </cell>
          <cell r="AP166" t="str">
            <v/>
          </cell>
          <cell r="AR166" t="str">
            <v/>
          </cell>
          <cell r="AT166" t="str">
            <v/>
          </cell>
          <cell r="BC166" t="str">
            <v/>
          </cell>
          <cell r="BD166" t="str">
            <v/>
          </cell>
          <cell r="BK166" t="str">
            <v/>
          </cell>
          <cell r="BP166" t="str">
            <v/>
          </cell>
          <cell r="BR166" t="str">
            <v/>
          </cell>
          <cell r="BT166" t="str">
            <v/>
          </cell>
          <cell r="CC166" t="str">
            <v/>
          </cell>
          <cell r="CD166" t="str">
            <v/>
          </cell>
          <cell r="CE166" t="str">
            <v/>
          </cell>
          <cell r="CF166" t="str">
            <v/>
          </cell>
          <cell r="CG166" t="str">
            <v/>
          </cell>
          <cell r="CH166" t="str">
            <v/>
          </cell>
          <cell r="CI166" t="str">
            <v/>
          </cell>
          <cell r="CJ166" t="str">
            <v/>
          </cell>
          <cell r="CK166" t="str">
            <v/>
          </cell>
          <cell r="CL166" t="str">
            <v/>
          </cell>
        </row>
        <row r="167">
          <cell r="A167">
            <v>1630</v>
          </cell>
          <cell r="B167" t="str">
            <v/>
          </cell>
          <cell r="C167" t="str">
            <v/>
          </cell>
          <cell r="D167" t="str">
            <v/>
          </cell>
          <cell r="K167" t="str">
            <v/>
          </cell>
          <cell r="P167" t="str">
            <v/>
          </cell>
          <cell r="R167" t="str">
            <v/>
          </cell>
          <cell r="T167" t="str">
            <v/>
          </cell>
          <cell r="AC167" t="str">
            <v/>
          </cell>
          <cell r="AD167" t="str">
            <v/>
          </cell>
          <cell r="AK167" t="str">
            <v/>
          </cell>
          <cell r="AP167" t="str">
            <v/>
          </cell>
          <cell r="AR167" t="str">
            <v/>
          </cell>
          <cell r="AT167" t="str">
            <v/>
          </cell>
          <cell r="BC167" t="str">
            <v/>
          </cell>
          <cell r="BD167" t="str">
            <v/>
          </cell>
          <cell r="BK167" t="str">
            <v/>
          </cell>
          <cell r="BP167" t="str">
            <v/>
          </cell>
          <cell r="BR167" t="str">
            <v/>
          </cell>
          <cell r="BT167" t="str">
            <v/>
          </cell>
          <cell r="CC167" t="str">
            <v/>
          </cell>
          <cell r="CD167" t="str">
            <v/>
          </cell>
          <cell r="CE167" t="str">
            <v/>
          </cell>
          <cell r="CF167" t="str">
            <v/>
          </cell>
          <cell r="CG167" t="str">
            <v/>
          </cell>
          <cell r="CH167" t="str">
            <v/>
          </cell>
          <cell r="CI167" t="str">
            <v/>
          </cell>
          <cell r="CJ167" t="str">
            <v/>
          </cell>
          <cell r="CK167" t="str">
            <v/>
          </cell>
          <cell r="CL167" t="str">
            <v/>
          </cell>
        </row>
        <row r="168">
          <cell r="A168">
            <v>1640</v>
          </cell>
          <cell r="B168" t="str">
            <v/>
          </cell>
          <cell r="C168" t="str">
            <v/>
          </cell>
          <cell r="D168" t="str">
            <v/>
          </cell>
          <cell r="K168" t="str">
            <v/>
          </cell>
          <cell r="P168" t="str">
            <v/>
          </cell>
          <cell r="R168" t="str">
            <v/>
          </cell>
          <cell r="T168" t="str">
            <v/>
          </cell>
          <cell r="AC168" t="str">
            <v/>
          </cell>
          <cell r="AD168" t="str">
            <v/>
          </cell>
          <cell r="AK168" t="str">
            <v/>
          </cell>
          <cell r="AP168" t="str">
            <v/>
          </cell>
          <cell r="AR168" t="str">
            <v/>
          </cell>
          <cell r="AT168" t="str">
            <v/>
          </cell>
          <cell r="BC168" t="str">
            <v/>
          </cell>
          <cell r="BD168" t="str">
            <v/>
          </cell>
          <cell r="BK168" t="str">
            <v/>
          </cell>
          <cell r="BP168" t="str">
            <v/>
          </cell>
          <cell r="BR168" t="str">
            <v/>
          </cell>
          <cell r="BT168" t="str">
            <v/>
          </cell>
          <cell r="CC168" t="str">
            <v/>
          </cell>
          <cell r="CD168" t="str">
            <v/>
          </cell>
          <cell r="CE168" t="str">
            <v/>
          </cell>
          <cell r="CF168" t="str">
            <v/>
          </cell>
          <cell r="CG168" t="str">
            <v/>
          </cell>
          <cell r="CH168" t="str">
            <v/>
          </cell>
          <cell r="CI168" t="str">
            <v/>
          </cell>
          <cell r="CJ168" t="str">
            <v/>
          </cell>
          <cell r="CK168" t="str">
            <v/>
          </cell>
          <cell r="CL168" t="str">
            <v/>
          </cell>
        </row>
        <row r="169">
          <cell r="A169">
            <v>1650</v>
          </cell>
          <cell r="B169" t="str">
            <v/>
          </cell>
          <cell r="C169" t="str">
            <v/>
          </cell>
          <cell r="D169" t="str">
            <v/>
          </cell>
          <cell r="K169" t="str">
            <v/>
          </cell>
          <cell r="P169" t="str">
            <v/>
          </cell>
          <cell r="R169" t="str">
            <v/>
          </cell>
          <cell r="T169" t="str">
            <v/>
          </cell>
          <cell r="AC169" t="str">
            <v/>
          </cell>
          <cell r="AD169" t="str">
            <v/>
          </cell>
          <cell r="AK169" t="str">
            <v/>
          </cell>
          <cell r="AP169" t="str">
            <v/>
          </cell>
          <cell r="AR169" t="str">
            <v/>
          </cell>
          <cell r="AT169" t="str">
            <v/>
          </cell>
          <cell r="BC169" t="str">
            <v/>
          </cell>
          <cell r="BD169" t="str">
            <v/>
          </cell>
          <cell r="BK169" t="str">
            <v/>
          </cell>
          <cell r="BP169" t="str">
            <v/>
          </cell>
          <cell r="BR169" t="str">
            <v/>
          </cell>
          <cell r="BT169" t="str">
            <v/>
          </cell>
          <cell r="CC169" t="str">
            <v/>
          </cell>
          <cell r="CD169" t="str">
            <v/>
          </cell>
          <cell r="CE169" t="str">
            <v/>
          </cell>
          <cell r="CF169" t="str">
            <v/>
          </cell>
          <cell r="CG169" t="str">
            <v/>
          </cell>
          <cell r="CH169" t="str">
            <v/>
          </cell>
          <cell r="CI169" t="str">
            <v/>
          </cell>
          <cell r="CJ169" t="str">
            <v/>
          </cell>
          <cell r="CK169" t="str">
            <v/>
          </cell>
          <cell r="CL169" t="str">
            <v/>
          </cell>
        </row>
        <row r="170">
          <cell r="A170">
            <v>1660</v>
          </cell>
          <cell r="B170" t="str">
            <v/>
          </cell>
          <cell r="C170" t="str">
            <v/>
          </cell>
          <cell r="D170" t="str">
            <v/>
          </cell>
          <cell r="K170" t="str">
            <v/>
          </cell>
          <cell r="P170" t="str">
            <v/>
          </cell>
          <cell r="R170" t="str">
            <v/>
          </cell>
          <cell r="T170" t="str">
            <v/>
          </cell>
          <cell r="AC170" t="str">
            <v/>
          </cell>
          <cell r="AD170" t="str">
            <v/>
          </cell>
          <cell r="AK170" t="str">
            <v/>
          </cell>
          <cell r="AP170" t="str">
            <v/>
          </cell>
          <cell r="AR170" t="str">
            <v/>
          </cell>
          <cell r="AT170" t="str">
            <v/>
          </cell>
          <cell r="BC170" t="str">
            <v/>
          </cell>
          <cell r="BD170" t="str">
            <v/>
          </cell>
          <cell r="BK170" t="str">
            <v/>
          </cell>
          <cell r="BP170" t="str">
            <v/>
          </cell>
          <cell r="BR170" t="str">
            <v/>
          </cell>
          <cell r="BT170" t="str">
            <v/>
          </cell>
          <cell r="CC170" t="str">
            <v/>
          </cell>
          <cell r="CD170" t="str">
            <v/>
          </cell>
          <cell r="CE170" t="str">
            <v/>
          </cell>
          <cell r="CF170" t="str">
            <v/>
          </cell>
          <cell r="CG170" t="str">
            <v/>
          </cell>
          <cell r="CH170" t="str">
            <v/>
          </cell>
          <cell r="CI170" t="str">
            <v/>
          </cell>
          <cell r="CJ170" t="str">
            <v/>
          </cell>
          <cell r="CK170" t="str">
            <v/>
          </cell>
          <cell r="CL170" t="str">
            <v/>
          </cell>
        </row>
        <row r="171">
          <cell r="A171">
            <v>1670</v>
          </cell>
          <cell r="B171" t="str">
            <v/>
          </cell>
          <cell r="C171" t="str">
            <v/>
          </cell>
          <cell r="D171" t="str">
            <v/>
          </cell>
          <cell r="K171" t="str">
            <v/>
          </cell>
          <cell r="P171" t="str">
            <v/>
          </cell>
          <cell r="R171" t="str">
            <v/>
          </cell>
          <cell r="T171" t="str">
            <v/>
          </cell>
          <cell r="AC171" t="str">
            <v/>
          </cell>
          <cell r="AD171" t="str">
            <v/>
          </cell>
          <cell r="AK171" t="str">
            <v/>
          </cell>
          <cell r="AP171" t="str">
            <v/>
          </cell>
          <cell r="AR171" t="str">
            <v/>
          </cell>
          <cell r="AT171" t="str">
            <v/>
          </cell>
          <cell r="BC171" t="str">
            <v/>
          </cell>
          <cell r="BD171" t="str">
            <v/>
          </cell>
          <cell r="BK171" t="str">
            <v/>
          </cell>
          <cell r="BP171" t="str">
            <v/>
          </cell>
          <cell r="BR171" t="str">
            <v/>
          </cell>
          <cell r="BT171" t="str">
            <v/>
          </cell>
          <cell r="CC171" t="str">
            <v/>
          </cell>
          <cell r="CD171" t="str">
            <v/>
          </cell>
          <cell r="CE171" t="str">
            <v/>
          </cell>
          <cell r="CF171" t="str">
            <v/>
          </cell>
          <cell r="CG171" t="str">
            <v/>
          </cell>
          <cell r="CH171" t="str">
            <v/>
          </cell>
          <cell r="CI171" t="str">
            <v/>
          </cell>
          <cell r="CJ171" t="str">
            <v/>
          </cell>
          <cell r="CK171" t="str">
            <v/>
          </cell>
          <cell r="CL171" t="str">
            <v/>
          </cell>
        </row>
        <row r="172">
          <cell r="A172">
            <v>1680</v>
          </cell>
          <cell r="B172" t="str">
            <v/>
          </cell>
          <cell r="C172" t="str">
            <v/>
          </cell>
          <cell r="D172" t="str">
            <v/>
          </cell>
          <cell r="K172" t="str">
            <v/>
          </cell>
          <cell r="P172" t="str">
            <v/>
          </cell>
          <cell r="R172" t="str">
            <v/>
          </cell>
          <cell r="T172" t="str">
            <v/>
          </cell>
          <cell r="AC172" t="str">
            <v/>
          </cell>
          <cell r="AD172" t="str">
            <v/>
          </cell>
          <cell r="AK172" t="str">
            <v/>
          </cell>
          <cell r="AP172" t="str">
            <v/>
          </cell>
          <cell r="AR172" t="str">
            <v/>
          </cell>
          <cell r="AT172" t="str">
            <v/>
          </cell>
          <cell r="BC172" t="str">
            <v/>
          </cell>
          <cell r="BD172" t="str">
            <v/>
          </cell>
          <cell r="BK172" t="str">
            <v/>
          </cell>
          <cell r="BP172" t="str">
            <v/>
          </cell>
          <cell r="BR172" t="str">
            <v/>
          </cell>
          <cell r="BT172" t="str">
            <v/>
          </cell>
          <cell r="CC172" t="str">
            <v/>
          </cell>
          <cell r="CD172" t="str">
            <v/>
          </cell>
          <cell r="CE172" t="str">
            <v/>
          </cell>
          <cell r="CF172" t="str">
            <v/>
          </cell>
          <cell r="CG172" t="str">
            <v/>
          </cell>
          <cell r="CH172" t="str">
            <v/>
          </cell>
          <cell r="CI172" t="str">
            <v/>
          </cell>
          <cell r="CJ172" t="str">
            <v/>
          </cell>
          <cell r="CK172" t="str">
            <v/>
          </cell>
          <cell r="CL172" t="str">
            <v/>
          </cell>
        </row>
        <row r="173">
          <cell r="A173">
            <v>1690</v>
          </cell>
          <cell r="B173" t="str">
            <v/>
          </cell>
          <cell r="C173" t="str">
            <v/>
          </cell>
          <cell r="D173" t="str">
            <v/>
          </cell>
          <cell r="K173" t="str">
            <v/>
          </cell>
          <cell r="P173" t="str">
            <v/>
          </cell>
          <cell r="R173" t="str">
            <v/>
          </cell>
          <cell r="T173" t="str">
            <v/>
          </cell>
          <cell r="AC173" t="str">
            <v/>
          </cell>
          <cell r="AD173" t="str">
            <v/>
          </cell>
          <cell r="AK173" t="str">
            <v/>
          </cell>
          <cell r="AP173" t="str">
            <v/>
          </cell>
          <cell r="AR173" t="str">
            <v/>
          </cell>
          <cell r="AT173" t="str">
            <v/>
          </cell>
          <cell r="BC173" t="str">
            <v/>
          </cell>
          <cell r="BD173" t="str">
            <v/>
          </cell>
          <cell r="BK173" t="str">
            <v/>
          </cell>
          <cell r="BP173" t="str">
            <v/>
          </cell>
          <cell r="BR173" t="str">
            <v/>
          </cell>
          <cell r="BT173" t="str">
            <v/>
          </cell>
          <cell r="CC173" t="str">
            <v/>
          </cell>
          <cell r="CD173" t="str">
            <v/>
          </cell>
          <cell r="CE173" t="str">
            <v/>
          </cell>
          <cell r="CF173" t="str">
            <v/>
          </cell>
          <cell r="CG173" t="str">
            <v/>
          </cell>
          <cell r="CH173" t="str">
            <v/>
          </cell>
          <cell r="CI173" t="str">
            <v/>
          </cell>
          <cell r="CJ173" t="str">
            <v/>
          </cell>
          <cell r="CK173" t="str">
            <v/>
          </cell>
          <cell r="CL173" t="str">
            <v/>
          </cell>
        </row>
        <row r="174">
          <cell r="A174">
            <v>1700</v>
          </cell>
          <cell r="B174" t="str">
            <v/>
          </cell>
          <cell r="C174" t="str">
            <v/>
          </cell>
          <cell r="D174" t="str">
            <v/>
          </cell>
          <cell r="K174" t="str">
            <v/>
          </cell>
          <cell r="P174" t="str">
            <v/>
          </cell>
          <cell r="R174" t="str">
            <v/>
          </cell>
          <cell r="T174" t="str">
            <v/>
          </cell>
          <cell r="AC174" t="str">
            <v/>
          </cell>
          <cell r="AD174" t="str">
            <v/>
          </cell>
          <cell r="AK174" t="str">
            <v/>
          </cell>
          <cell r="AP174" t="str">
            <v/>
          </cell>
          <cell r="AR174" t="str">
            <v/>
          </cell>
          <cell r="AT174" t="str">
            <v/>
          </cell>
          <cell r="BC174" t="str">
            <v/>
          </cell>
          <cell r="BD174" t="str">
            <v/>
          </cell>
          <cell r="BK174" t="str">
            <v/>
          </cell>
          <cell r="BP174" t="str">
            <v/>
          </cell>
          <cell r="BR174" t="str">
            <v/>
          </cell>
          <cell r="BT174" t="str">
            <v/>
          </cell>
          <cell r="CC174" t="str">
            <v/>
          </cell>
          <cell r="CD174" t="str">
            <v/>
          </cell>
          <cell r="CE174" t="str">
            <v/>
          </cell>
          <cell r="CF174" t="str">
            <v/>
          </cell>
          <cell r="CG174" t="str">
            <v/>
          </cell>
          <cell r="CH174" t="str">
            <v/>
          </cell>
          <cell r="CI174" t="str">
            <v/>
          </cell>
          <cell r="CJ174" t="str">
            <v/>
          </cell>
          <cell r="CK174" t="str">
            <v/>
          </cell>
          <cell r="CL174" t="str">
            <v/>
          </cell>
        </row>
        <row r="175">
          <cell r="A175">
            <v>1710</v>
          </cell>
          <cell r="B175" t="str">
            <v/>
          </cell>
          <cell r="C175" t="str">
            <v/>
          </cell>
          <cell r="D175" t="str">
            <v/>
          </cell>
          <cell r="K175" t="str">
            <v/>
          </cell>
          <cell r="P175" t="str">
            <v/>
          </cell>
          <cell r="R175" t="str">
            <v/>
          </cell>
          <cell r="T175" t="str">
            <v/>
          </cell>
          <cell r="AC175" t="str">
            <v/>
          </cell>
          <cell r="AD175" t="str">
            <v/>
          </cell>
          <cell r="AK175" t="str">
            <v/>
          </cell>
          <cell r="AP175" t="str">
            <v/>
          </cell>
          <cell r="AR175" t="str">
            <v/>
          </cell>
          <cell r="AT175" t="str">
            <v/>
          </cell>
          <cell r="BC175" t="str">
            <v/>
          </cell>
          <cell r="BD175" t="str">
            <v/>
          </cell>
          <cell r="BK175" t="str">
            <v/>
          </cell>
          <cell r="BP175" t="str">
            <v/>
          </cell>
          <cell r="BR175" t="str">
            <v/>
          </cell>
          <cell r="BT175" t="str">
            <v/>
          </cell>
          <cell r="CC175" t="str">
            <v/>
          </cell>
          <cell r="CD175" t="str">
            <v/>
          </cell>
          <cell r="CE175" t="str">
            <v/>
          </cell>
          <cell r="CF175" t="str">
            <v/>
          </cell>
          <cell r="CG175" t="str">
            <v/>
          </cell>
          <cell r="CH175" t="str">
            <v/>
          </cell>
          <cell r="CI175" t="str">
            <v/>
          </cell>
          <cell r="CJ175" t="str">
            <v/>
          </cell>
          <cell r="CK175" t="str">
            <v/>
          </cell>
          <cell r="CL175" t="str">
            <v/>
          </cell>
        </row>
        <row r="176">
          <cell r="A176">
            <v>1720</v>
          </cell>
          <cell r="B176" t="str">
            <v/>
          </cell>
          <cell r="C176" t="str">
            <v/>
          </cell>
          <cell r="D176" t="str">
            <v/>
          </cell>
          <cell r="K176" t="str">
            <v/>
          </cell>
          <cell r="P176" t="str">
            <v/>
          </cell>
          <cell r="R176" t="str">
            <v/>
          </cell>
          <cell r="T176" t="str">
            <v/>
          </cell>
          <cell r="AC176" t="str">
            <v/>
          </cell>
          <cell r="AD176" t="str">
            <v/>
          </cell>
          <cell r="AK176" t="str">
            <v/>
          </cell>
          <cell r="AP176" t="str">
            <v/>
          </cell>
          <cell r="AR176" t="str">
            <v/>
          </cell>
          <cell r="AT176" t="str">
            <v/>
          </cell>
          <cell r="BC176" t="str">
            <v/>
          </cell>
          <cell r="BD176" t="str">
            <v/>
          </cell>
          <cell r="BK176" t="str">
            <v/>
          </cell>
          <cell r="BP176" t="str">
            <v/>
          </cell>
          <cell r="BR176" t="str">
            <v/>
          </cell>
          <cell r="BT176" t="str">
            <v/>
          </cell>
          <cell r="CC176" t="str">
            <v/>
          </cell>
          <cell r="CD176" t="str">
            <v/>
          </cell>
          <cell r="CE176" t="str">
            <v/>
          </cell>
          <cell r="CF176" t="str">
            <v/>
          </cell>
          <cell r="CG176" t="str">
            <v/>
          </cell>
          <cell r="CH176" t="str">
            <v/>
          </cell>
          <cell r="CI176" t="str">
            <v/>
          </cell>
          <cell r="CJ176" t="str">
            <v/>
          </cell>
          <cell r="CK176" t="str">
            <v/>
          </cell>
          <cell r="CL176" t="str">
            <v/>
          </cell>
        </row>
        <row r="177">
          <cell r="A177">
            <v>1730</v>
          </cell>
          <cell r="B177" t="str">
            <v/>
          </cell>
          <cell r="C177" t="str">
            <v/>
          </cell>
          <cell r="D177" t="str">
            <v/>
          </cell>
          <cell r="K177" t="str">
            <v/>
          </cell>
          <cell r="P177" t="str">
            <v/>
          </cell>
          <cell r="R177" t="str">
            <v/>
          </cell>
          <cell r="T177" t="str">
            <v/>
          </cell>
          <cell r="AC177" t="str">
            <v/>
          </cell>
          <cell r="AD177" t="str">
            <v/>
          </cell>
          <cell r="AK177" t="str">
            <v/>
          </cell>
          <cell r="AP177" t="str">
            <v/>
          </cell>
          <cell r="AR177" t="str">
            <v/>
          </cell>
          <cell r="AT177" t="str">
            <v/>
          </cell>
          <cell r="BC177" t="str">
            <v/>
          </cell>
          <cell r="BD177" t="str">
            <v/>
          </cell>
          <cell r="BK177" t="str">
            <v/>
          </cell>
          <cell r="BP177" t="str">
            <v/>
          </cell>
          <cell r="BR177" t="str">
            <v/>
          </cell>
          <cell r="BT177" t="str">
            <v/>
          </cell>
          <cell r="CC177" t="str">
            <v/>
          </cell>
          <cell r="CD177" t="str">
            <v/>
          </cell>
          <cell r="CE177" t="str">
            <v/>
          </cell>
          <cell r="CF177" t="str">
            <v/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 t="str">
            <v/>
          </cell>
          <cell r="CL177" t="str">
            <v/>
          </cell>
        </row>
        <row r="178">
          <cell r="A178">
            <v>1740</v>
          </cell>
          <cell r="B178" t="str">
            <v/>
          </cell>
          <cell r="C178" t="str">
            <v/>
          </cell>
          <cell r="D178" t="str">
            <v/>
          </cell>
          <cell r="K178" t="str">
            <v/>
          </cell>
          <cell r="P178" t="str">
            <v/>
          </cell>
          <cell r="R178" t="str">
            <v/>
          </cell>
          <cell r="T178" t="str">
            <v/>
          </cell>
          <cell r="AC178" t="str">
            <v/>
          </cell>
          <cell r="AD178" t="str">
            <v/>
          </cell>
          <cell r="AK178" t="str">
            <v/>
          </cell>
          <cell r="AP178" t="str">
            <v/>
          </cell>
          <cell r="AR178" t="str">
            <v/>
          </cell>
          <cell r="AT178" t="str">
            <v/>
          </cell>
          <cell r="BC178" t="str">
            <v/>
          </cell>
          <cell r="BD178" t="str">
            <v/>
          </cell>
          <cell r="BK178" t="str">
            <v/>
          </cell>
          <cell r="BP178" t="str">
            <v/>
          </cell>
          <cell r="BR178" t="str">
            <v/>
          </cell>
          <cell r="BT178" t="str">
            <v/>
          </cell>
          <cell r="CC178" t="str">
            <v/>
          </cell>
          <cell r="CD178" t="str">
            <v/>
          </cell>
          <cell r="CE178" t="str">
            <v/>
          </cell>
          <cell r="CF178" t="str">
            <v/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 t="str">
            <v/>
          </cell>
          <cell r="CL178" t="str">
            <v/>
          </cell>
        </row>
        <row r="179">
          <cell r="A179">
            <v>1750</v>
          </cell>
          <cell r="B179" t="str">
            <v/>
          </cell>
          <cell r="C179" t="str">
            <v/>
          </cell>
          <cell r="D179" t="str">
            <v/>
          </cell>
          <cell r="K179" t="str">
            <v/>
          </cell>
          <cell r="P179" t="str">
            <v/>
          </cell>
          <cell r="R179" t="str">
            <v/>
          </cell>
          <cell r="T179" t="str">
            <v/>
          </cell>
          <cell r="AC179" t="str">
            <v/>
          </cell>
          <cell r="AD179" t="str">
            <v/>
          </cell>
          <cell r="AK179" t="str">
            <v/>
          </cell>
          <cell r="AP179" t="str">
            <v/>
          </cell>
          <cell r="AR179" t="str">
            <v/>
          </cell>
          <cell r="AT179" t="str">
            <v/>
          </cell>
          <cell r="BC179" t="str">
            <v/>
          </cell>
          <cell r="BD179" t="str">
            <v/>
          </cell>
          <cell r="BK179" t="str">
            <v/>
          </cell>
          <cell r="BP179" t="str">
            <v/>
          </cell>
          <cell r="BR179" t="str">
            <v/>
          </cell>
          <cell r="BT179" t="str">
            <v/>
          </cell>
          <cell r="CC179" t="str">
            <v/>
          </cell>
          <cell r="CD179" t="str">
            <v/>
          </cell>
          <cell r="CE179" t="str">
            <v/>
          </cell>
          <cell r="CF179" t="str">
            <v/>
          </cell>
          <cell r="CG179" t="str">
            <v/>
          </cell>
          <cell r="CH179" t="str">
            <v/>
          </cell>
          <cell r="CI179" t="str">
            <v/>
          </cell>
          <cell r="CJ179" t="str">
            <v/>
          </cell>
          <cell r="CK179" t="str">
            <v/>
          </cell>
          <cell r="CL179" t="str">
            <v/>
          </cell>
        </row>
        <row r="180">
          <cell r="A180">
            <v>1760</v>
          </cell>
          <cell r="B180" t="str">
            <v/>
          </cell>
          <cell r="C180" t="str">
            <v/>
          </cell>
          <cell r="D180" t="str">
            <v/>
          </cell>
          <cell r="K180" t="str">
            <v/>
          </cell>
          <cell r="P180" t="str">
            <v/>
          </cell>
          <cell r="R180" t="str">
            <v/>
          </cell>
          <cell r="T180" t="str">
            <v/>
          </cell>
          <cell r="AC180" t="str">
            <v/>
          </cell>
          <cell r="AD180" t="str">
            <v/>
          </cell>
          <cell r="AK180" t="str">
            <v/>
          </cell>
          <cell r="AP180" t="str">
            <v/>
          </cell>
          <cell r="AR180" t="str">
            <v/>
          </cell>
          <cell r="AT180" t="str">
            <v/>
          </cell>
          <cell r="BC180" t="str">
            <v/>
          </cell>
          <cell r="BD180" t="str">
            <v/>
          </cell>
          <cell r="BK180" t="str">
            <v/>
          </cell>
          <cell r="BP180" t="str">
            <v/>
          </cell>
          <cell r="BR180" t="str">
            <v/>
          </cell>
          <cell r="BT180" t="str">
            <v/>
          </cell>
          <cell r="CC180" t="str">
            <v/>
          </cell>
          <cell r="CD180" t="str">
            <v/>
          </cell>
          <cell r="CE180" t="str">
            <v/>
          </cell>
          <cell r="CF180" t="str">
            <v/>
          </cell>
          <cell r="CG180" t="str">
            <v/>
          </cell>
          <cell r="CH180" t="str">
            <v/>
          </cell>
          <cell r="CI180" t="str">
            <v/>
          </cell>
          <cell r="CJ180" t="str">
            <v/>
          </cell>
          <cell r="CK180" t="str">
            <v/>
          </cell>
          <cell r="CL180" t="str">
            <v/>
          </cell>
        </row>
        <row r="181">
          <cell r="A181">
            <v>1770</v>
          </cell>
          <cell r="B181" t="str">
            <v/>
          </cell>
          <cell r="C181" t="str">
            <v/>
          </cell>
          <cell r="D181" t="str">
            <v/>
          </cell>
          <cell r="K181" t="str">
            <v/>
          </cell>
          <cell r="P181" t="str">
            <v/>
          </cell>
          <cell r="R181" t="str">
            <v/>
          </cell>
          <cell r="T181" t="str">
            <v/>
          </cell>
          <cell r="AC181" t="str">
            <v/>
          </cell>
          <cell r="AD181" t="str">
            <v/>
          </cell>
          <cell r="AK181" t="str">
            <v/>
          </cell>
          <cell r="AP181" t="str">
            <v/>
          </cell>
          <cell r="AR181" t="str">
            <v/>
          </cell>
          <cell r="AT181" t="str">
            <v/>
          </cell>
          <cell r="BC181" t="str">
            <v/>
          </cell>
          <cell r="BD181" t="str">
            <v/>
          </cell>
          <cell r="BK181" t="str">
            <v/>
          </cell>
          <cell r="BP181" t="str">
            <v/>
          </cell>
          <cell r="BR181" t="str">
            <v/>
          </cell>
          <cell r="BT181" t="str">
            <v/>
          </cell>
          <cell r="CC181" t="str">
            <v/>
          </cell>
          <cell r="CD181" t="str">
            <v/>
          </cell>
          <cell r="CE181" t="str">
            <v/>
          </cell>
          <cell r="CF181" t="str">
            <v/>
          </cell>
          <cell r="CG181" t="str">
            <v/>
          </cell>
          <cell r="CH181" t="str">
            <v/>
          </cell>
          <cell r="CI181" t="str">
            <v/>
          </cell>
          <cell r="CJ181" t="str">
            <v/>
          </cell>
          <cell r="CK181" t="str">
            <v/>
          </cell>
          <cell r="CL181" t="str">
            <v/>
          </cell>
        </row>
        <row r="182">
          <cell r="A182">
            <v>1780</v>
          </cell>
          <cell r="B182" t="str">
            <v/>
          </cell>
          <cell r="C182" t="str">
            <v/>
          </cell>
          <cell r="D182" t="str">
            <v/>
          </cell>
          <cell r="K182" t="str">
            <v/>
          </cell>
          <cell r="P182" t="str">
            <v/>
          </cell>
          <cell r="R182" t="str">
            <v/>
          </cell>
          <cell r="T182" t="str">
            <v/>
          </cell>
          <cell r="AC182" t="str">
            <v/>
          </cell>
          <cell r="AD182" t="str">
            <v/>
          </cell>
          <cell r="AK182" t="str">
            <v/>
          </cell>
          <cell r="AP182" t="str">
            <v/>
          </cell>
          <cell r="AR182" t="str">
            <v/>
          </cell>
          <cell r="AT182" t="str">
            <v/>
          </cell>
          <cell r="BC182" t="str">
            <v/>
          </cell>
          <cell r="BD182" t="str">
            <v/>
          </cell>
          <cell r="BK182" t="str">
            <v/>
          </cell>
          <cell r="BP182" t="str">
            <v/>
          </cell>
          <cell r="BR182" t="str">
            <v/>
          </cell>
          <cell r="BT182" t="str">
            <v/>
          </cell>
          <cell r="CC182" t="str">
            <v/>
          </cell>
          <cell r="CD182" t="str">
            <v/>
          </cell>
          <cell r="CE182" t="str">
            <v/>
          </cell>
          <cell r="CF182" t="str">
            <v/>
          </cell>
          <cell r="CG182" t="str">
            <v/>
          </cell>
          <cell r="CH182" t="str">
            <v/>
          </cell>
          <cell r="CI182" t="str">
            <v/>
          </cell>
          <cell r="CJ182" t="str">
            <v/>
          </cell>
          <cell r="CK182" t="str">
            <v/>
          </cell>
          <cell r="CL182" t="str">
            <v/>
          </cell>
        </row>
        <row r="183">
          <cell r="A183">
            <v>1790</v>
          </cell>
          <cell r="B183" t="str">
            <v/>
          </cell>
          <cell r="C183" t="str">
            <v/>
          </cell>
          <cell r="D183" t="str">
            <v/>
          </cell>
          <cell r="K183" t="str">
            <v/>
          </cell>
          <cell r="P183" t="str">
            <v/>
          </cell>
          <cell r="R183" t="str">
            <v/>
          </cell>
          <cell r="T183" t="str">
            <v/>
          </cell>
          <cell r="AC183" t="str">
            <v/>
          </cell>
          <cell r="AD183" t="str">
            <v/>
          </cell>
          <cell r="AK183" t="str">
            <v/>
          </cell>
          <cell r="AP183" t="str">
            <v/>
          </cell>
          <cell r="AR183" t="str">
            <v/>
          </cell>
          <cell r="AT183" t="str">
            <v/>
          </cell>
          <cell r="BC183" t="str">
            <v/>
          </cell>
          <cell r="BD183" t="str">
            <v/>
          </cell>
          <cell r="BK183" t="str">
            <v/>
          </cell>
          <cell r="BP183" t="str">
            <v/>
          </cell>
          <cell r="BR183" t="str">
            <v/>
          </cell>
          <cell r="BT183" t="str">
            <v/>
          </cell>
          <cell r="CC183" t="str">
            <v/>
          </cell>
          <cell r="CD183" t="str">
            <v/>
          </cell>
          <cell r="CE183" t="str">
            <v/>
          </cell>
          <cell r="CF183" t="str">
            <v/>
          </cell>
          <cell r="CG183" t="str">
            <v/>
          </cell>
          <cell r="CH183" t="str">
            <v/>
          </cell>
          <cell r="CI183" t="str">
            <v/>
          </cell>
          <cell r="CJ183" t="str">
            <v/>
          </cell>
          <cell r="CK183" t="str">
            <v/>
          </cell>
          <cell r="CL183" t="str">
            <v/>
          </cell>
        </row>
        <row r="184">
          <cell r="A184">
            <v>1800</v>
          </cell>
          <cell r="B184" t="str">
            <v/>
          </cell>
          <cell r="C184" t="str">
            <v/>
          </cell>
          <cell r="D184" t="str">
            <v/>
          </cell>
          <cell r="K184" t="str">
            <v/>
          </cell>
          <cell r="P184" t="str">
            <v/>
          </cell>
          <cell r="R184" t="str">
            <v/>
          </cell>
          <cell r="T184" t="str">
            <v/>
          </cell>
          <cell r="AC184" t="str">
            <v/>
          </cell>
          <cell r="AD184" t="str">
            <v/>
          </cell>
          <cell r="AK184" t="str">
            <v/>
          </cell>
          <cell r="AP184" t="str">
            <v/>
          </cell>
          <cell r="AR184" t="str">
            <v/>
          </cell>
          <cell r="AT184" t="str">
            <v/>
          </cell>
          <cell r="BC184" t="str">
            <v/>
          </cell>
          <cell r="BD184" t="str">
            <v/>
          </cell>
          <cell r="BK184" t="str">
            <v/>
          </cell>
          <cell r="BP184" t="str">
            <v/>
          </cell>
          <cell r="BR184" t="str">
            <v/>
          </cell>
          <cell r="BT184" t="str">
            <v/>
          </cell>
          <cell r="CC184" t="str">
            <v/>
          </cell>
          <cell r="CD184" t="str">
            <v/>
          </cell>
          <cell r="CE184" t="str">
            <v/>
          </cell>
          <cell r="CF184" t="str">
            <v/>
          </cell>
          <cell r="CG184" t="str">
            <v/>
          </cell>
          <cell r="CH184" t="str">
            <v/>
          </cell>
          <cell r="CI184" t="str">
            <v/>
          </cell>
          <cell r="CJ184" t="str">
            <v/>
          </cell>
          <cell r="CK184" t="str">
            <v/>
          </cell>
          <cell r="CL184" t="str">
            <v/>
          </cell>
        </row>
        <row r="185">
          <cell r="A185">
            <v>1810</v>
          </cell>
          <cell r="B185" t="str">
            <v/>
          </cell>
          <cell r="C185" t="str">
            <v/>
          </cell>
          <cell r="D185" t="str">
            <v/>
          </cell>
          <cell r="K185" t="str">
            <v/>
          </cell>
          <cell r="P185" t="str">
            <v/>
          </cell>
          <cell r="R185" t="str">
            <v/>
          </cell>
          <cell r="T185" t="str">
            <v/>
          </cell>
          <cell r="AC185" t="str">
            <v/>
          </cell>
          <cell r="AD185" t="str">
            <v/>
          </cell>
          <cell r="AK185" t="str">
            <v/>
          </cell>
          <cell r="AP185" t="str">
            <v/>
          </cell>
          <cell r="AR185" t="str">
            <v/>
          </cell>
          <cell r="AT185" t="str">
            <v/>
          </cell>
          <cell r="BC185" t="str">
            <v/>
          </cell>
          <cell r="BD185" t="str">
            <v/>
          </cell>
          <cell r="BK185" t="str">
            <v/>
          </cell>
          <cell r="BP185" t="str">
            <v/>
          </cell>
          <cell r="BR185" t="str">
            <v/>
          </cell>
          <cell r="BT185" t="str">
            <v/>
          </cell>
          <cell r="CC185" t="str">
            <v/>
          </cell>
          <cell r="CD185" t="str">
            <v/>
          </cell>
          <cell r="CE185" t="str">
            <v/>
          </cell>
          <cell r="CF185" t="str">
            <v/>
          </cell>
          <cell r="CG185" t="str">
            <v/>
          </cell>
          <cell r="CH185" t="str">
            <v/>
          </cell>
          <cell r="CI185" t="str">
            <v/>
          </cell>
          <cell r="CJ185" t="str">
            <v/>
          </cell>
          <cell r="CK185" t="str">
            <v/>
          </cell>
          <cell r="CL185" t="str">
            <v/>
          </cell>
        </row>
        <row r="186">
          <cell r="A186">
            <v>1820</v>
          </cell>
          <cell r="B186" t="str">
            <v/>
          </cell>
          <cell r="C186" t="str">
            <v/>
          </cell>
          <cell r="D186" t="str">
            <v/>
          </cell>
          <cell r="K186" t="str">
            <v/>
          </cell>
          <cell r="P186" t="str">
            <v/>
          </cell>
          <cell r="R186" t="str">
            <v/>
          </cell>
          <cell r="T186" t="str">
            <v/>
          </cell>
          <cell r="AC186" t="str">
            <v/>
          </cell>
          <cell r="AD186" t="str">
            <v/>
          </cell>
          <cell r="AK186" t="str">
            <v/>
          </cell>
          <cell r="AP186" t="str">
            <v/>
          </cell>
          <cell r="AR186" t="str">
            <v/>
          </cell>
          <cell r="AT186" t="str">
            <v/>
          </cell>
          <cell r="BC186" t="str">
            <v/>
          </cell>
          <cell r="BD186" t="str">
            <v/>
          </cell>
          <cell r="BK186" t="str">
            <v/>
          </cell>
          <cell r="BP186" t="str">
            <v/>
          </cell>
          <cell r="BR186" t="str">
            <v/>
          </cell>
          <cell r="BT186" t="str">
            <v/>
          </cell>
          <cell r="CC186" t="str">
            <v/>
          </cell>
          <cell r="CD186" t="str">
            <v/>
          </cell>
          <cell r="CE186" t="str">
            <v/>
          </cell>
          <cell r="CF186" t="str">
            <v/>
          </cell>
          <cell r="CG186" t="str">
            <v/>
          </cell>
          <cell r="CH186" t="str">
            <v/>
          </cell>
          <cell r="CI186" t="str">
            <v/>
          </cell>
          <cell r="CJ186" t="str">
            <v/>
          </cell>
          <cell r="CK186" t="str">
            <v/>
          </cell>
          <cell r="CL186" t="str">
            <v/>
          </cell>
        </row>
        <row r="187">
          <cell r="A187">
            <v>1830</v>
          </cell>
          <cell r="B187" t="str">
            <v/>
          </cell>
          <cell r="C187" t="str">
            <v/>
          </cell>
          <cell r="D187" t="str">
            <v/>
          </cell>
          <cell r="K187" t="str">
            <v/>
          </cell>
          <cell r="P187" t="str">
            <v/>
          </cell>
          <cell r="R187" t="str">
            <v/>
          </cell>
          <cell r="T187" t="str">
            <v/>
          </cell>
          <cell r="AC187" t="str">
            <v/>
          </cell>
          <cell r="AD187" t="str">
            <v/>
          </cell>
          <cell r="AK187" t="str">
            <v/>
          </cell>
          <cell r="AP187" t="str">
            <v/>
          </cell>
          <cell r="AR187" t="str">
            <v/>
          </cell>
          <cell r="AT187" t="str">
            <v/>
          </cell>
          <cell r="BC187" t="str">
            <v/>
          </cell>
          <cell r="BD187" t="str">
            <v/>
          </cell>
          <cell r="BK187" t="str">
            <v/>
          </cell>
          <cell r="BP187" t="str">
            <v/>
          </cell>
          <cell r="BR187" t="str">
            <v/>
          </cell>
          <cell r="BT187" t="str">
            <v/>
          </cell>
          <cell r="CC187" t="str">
            <v/>
          </cell>
          <cell r="CD187" t="str">
            <v/>
          </cell>
          <cell r="CE187" t="str">
            <v/>
          </cell>
          <cell r="CF187" t="str">
            <v/>
          </cell>
          <cell r="CG187" t="str">
            <v/>
          </cell>
          <cell r="CH187" t="str">
            <v/>
          </cell>
          <cell r="CI187" t="str">
            <v/>
          </cell>
          <cell r="CJ187" t="str">
            <v/>
          </cell>
          <cell r="CK187" t="str">
            <v/>
          </cell>
          <cell r="CL187" t="str">
            <v/>
          </cell>
        </row>
        <row r="188">
          <cell r="A188">
            <v>1840</v>
          </cell>
          <cell r="B188" t="str">
            <v/>
          </cell>
          <cell r="C188" t="str">
            <v/>
          </cell>
          <cell r="D188" t="str">
            <v/>
          </cell>
          <cell r="K188" t="str">
            <v/>
          </cell>
          <cell r="P188" t="str">
            <v/>
          </cell>
          <cell r="R188" t="str">
            <v/>
          </cell>
          <cell r="T188" t="str">
            <v/>
          </cell>
          <cell r="AC188" t="str">
            <v/>
          </cell>
          <cell r="AD188" t="str">
            <v/>
          </cell>
          <cell r="AK188" t="str">
            <v/>
          </cell>
          <cell r="AP188" t="str">
            <v/>
          </cell>
          <cell r="AR188" t="str">
            <v/>
          </cell>
          <cell r="AT188" t="str">
            <v/>
          </cell>
          <cell r="BC188" t="str">
            <v/>
          </cell>
          <cell r="BD188" t="str">
            <v/>
          </cell>
          <cell r="BK188" t="str">
            <v/>
          </cell>
          <cell r="BP188" t="str">
            <v/>
          </cell>
          <cell r="BR188" t="str">
            <v/>
          </cell>
          <cell r="BT188" t="str">
            <v/>
          </cell>
          <cell r="CC188" t="str">
            <v/>
          </cell>
          <cell r="CD188" t="str">
            <v/>
          </cell>
          <cell r="CE188" t="str">
            <v/>
          </cell>
          <cell r="CF188" t="str">
            <v/>
          </cell>
          <cell r="CG188" t="str">
            <v/>
          </cell>
          <cell r="CH188" t="str">
            <v/>
          </cell>
          <cell r="CI188" t="str">
            <v/>
          </cell>
          <cell r="CJ188" t="str">
            <v/>
          </cell>
          <cell r="CK188" t="str">
            <v/>
          </cell>
          <cell r="CL188" t="str">
            <v/>
          </cell>
        </row>
        <row r="189">
          <cell r="A189">
            <v>1850</v>
          </cell>
          <cell r="B189" t="str">
            <v/>
          </cell>
          <cell r="C189" t="str">
            <v/>
          </cell>
          <cell r="D189" t="str">
            <v/>
          </cell>
          <cell r="K189" t="str">
            <v/>
          </cell>
          <cell r="P189" t="str">
            <v/>
          </cell>
          <cell r="R189" t="str">
            <v/>
          </cell>
          <cell r="T189" t="str">
            <v/>
          </cell>
          <cell r="AC189" t="str">
            <v/>
          </cell>
          <cell r="AD189" t="str">
            <v/>
          </cell>
          <cell r="AK189" t="str">
            <v/>
          </cell>
          <cell r="AP189" t="str">
            <v/>
          </cell>
          <cell r="AR189" t="str">
            <v/>
          </cell>
          <cell r="AT189" t="str">
            <v/>
          </cell>
          <cell r="BC189" t="str">
            <v/>
          </cell>
          <cell r="BD189" t="str">
            <v/>
          </cell>
          <cell r="BK189" t="str">
            <v/>
          </cell>
          <cell r="BP189" t="str">
            <v/>
          </cell>
          <cell r="BR189" t="str">
            <v/>
          </cell>
          <cell r="BT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 t="str">
            <v/>
          </cell>
          <cell r="CL189" t="str">
            <v/>
          </cell>
        </row>
        <row r="190">
          <cell r="A190">
            <v>1860</v>
          </cell>
          <cell r="B190" t="str">
            <v/>
          </cell>
          <cell r="C190" t="str">
            <v/>
          </cell>
          <cell r="D190" t="str">
            <v/>
          </cell>
          <cell r="K190" t="str">
            <v/>
          </cell>
          <cell r="P190" t="str">
            <v/>
          </cell>
          <cell r="R190" t="str">
            <v/>
          </cell>
          <cell r="T190" t="str">
            <v/>
          </cell>
          <cell r="AC190" t="str">
            <v/>
          </cell>
          <cell r="AD190" t="str">
            <v/>
          </cell>
          <cell r="AK190" t="str">
            <v/>
          </cell>
          <cell r="AP190" t="str">
            <v/>
          </cell>
          <cell r="AR190" t="str">
            <v/>
          </cell>
          <cell r="AT190" t="str">
            <v/>
          </cell>
          <cell r="BC190" t="str">
            <v/>
          </cell>
          <cell r="BD190" t="str">
            <v/>
          </cell>
          <cell r="BK190" t="str">
            <v/>
          </cell>
          <cell r="BP190" t="str">
            <v/>
          </cell>
          <cell r="BR190" t="str">
            <v/>
          </cell>
          <cell r="BT190" t="str">
            <v/>
          </cell>
          <cell r="CC190" t="str">
            <v/>
          </cell>
          <cell r="CD190" t="str">
            <v/>
          </cell>
          <cell r="CE190" t="str">
            <v/>
          </cell>
          <cell r="CF190" t="str">
            <v/>
          </cell>
          <cell r="CG190" t="str">
            <v/>
          </cell>
          <cell r="CH190" t="str">
            <v/>
          </cell>
          <cell r="CI190" t="str">
            <v/>
          </cell>
          <cell r="CJ190" t="str">
            <v/>
          </cell>
          <cell r="CK190" t="str">
            <v/>
          </cell>
          <cell r="CL190" t="str">
            <v/>
          </cell>
        </row>
        <row r="191">
          <cell r="A191">
            <v>1870</v>
          </cell>
          <cell r="B191" t="str">
            <v/>
          </cell>
          <cell r="C191" t="str">
            <v/>
          </cell>
          <cell r="D191" t="str">
            <v/>
          </cell>
          <cell r="K191" t="str">
            <v/>
          </cell>
          <cell r="P191" t="str">
            <v/>
          </cell>
          <cell r="R191" t="str">
            <v/>
          </cell>
          <cell r="T191" t="str">
            <v/>
          </cell>
          <cell r="AC191" t="str">
            <v/>
          </cell>
          <cell r="AD191" t="str">
            <v/>
          </cell>
          <cell r="AK191" t="str">
            <v/>
          </cell>
          <cell r="AP191" t="str">
            <v/>
          </cell>
          <cell r="AR191" t="str">
            <v/>
          </cell>
          <cell r="AT191" t="str">
            <v/>
          </cell>
          <cell r="BC191" t="str">
            <v/>
          </cell>
          <cell r="BD191" t="str">
            <v/>
          </cell>
          <cell r="BK191" t="str">
            <v/>
          </cell>
          <cell r="BP191" t="str">
            <v/>
          </cell>
          <cell r="BR191" t="str">
            <v/>
          </cell>
          <cell r="BT191" t="str">
            <v/>
          </cell>
          <cell r="CC191" t="str">
            <v/>
          </cell>
          <cell r="CD191" t="str">
            <v/>
          </cell>
          <cell r="CE191" t="str">
            <v/>
          </cell>
          <cell r="CF191" t="str">
            <v/>
          </cell>
          <cell r="CG191" t="str">
            <v/>
          </cell>
          <cell r="CH191" t="str">
            <v/>
          </cell>
          <cell r="CI191" t="str">
            <v/>
          </cell>
          <cell r="CJ191" t="str">
            <v/>
          </cell>
          <cell r="CK191" t="str">
            <v/>
          </cell>
          <cell r="CL191" t="str">
            <v/>
          </cell>
        </row>
        <row r="192">
          <cell r="A192">
            <v>1880</v>
          </cell>
          <cell r="B192" t="str">
            <v/>
          </cell>
          <cell r="C192" t="str">
            <v/>
          </cell>
          <cell r="D192" t="str">
            <v/>
          </cell>
          <cell r="K192" t="str">
            <v/>
          </cell>
          <cell r="P192" t="str">
            <v/>
          </cell>
          <cell r="R192" t="str">
            <v/>
          </cell>
          <cell r="T192" t="str">
            <v/>
          </cell>
          <cell r="AC192" t="str">
            <v/>
          </cell>
          <cell r="AD192" t="str">
            <v/>
          </cell>
          <cell r="AK192" t="str">
            <v/>
          </cell>
          <cell r="AP192" t="str">
            <v/>
          </cell>
          <cell r="AR192" t="str">
            <v/>
          </cell>
          <cell r="AT192" t="str">
            <v/>
          </cell>
          <cell r="BC192" t="str">
            <v/>
          </cell>
          <cell r="BD192" t="str">
            <v/>
          </cell>
          <cell r="BK192" t="str">
            <v/>
          </cell>
          <cell r="BP192" t="str">
            <v/>
          </cell>
          <cell r="BR192" t="str">
            <v/>
          </cell>
          <cell r="BT192" t="str">
            <v/>
          </cell>
          <cell r="CC192" t="str">
            <v/>
          </cell>
          <cell r="CD192" t="str">
            <v/>
          </cell>
          <cell r="CE192" t="str">
            <v/>
          </cell>
          <cell r="CF192" t="str">
            <v/>
          </cell>
          <cell r="CG192" t="str">
            <v/>
          </cell>
          <cell r="CH192" t="str">
            <v/>
          </cell>
          <cell r="CI192" t="str">
            <v/>
          </cell>
          <cell r="CJ192" t="str">
            <v/>
          </cell>
          <cell r="CK192" t="str">
            <v/>
          </cell>
          <cell r="CL192" t="str">
            <v/>
          </cell>
        </row>
        <row r="193">
          <cell r="A193">
            <v>1890</v>
          </cell>
          <cell r="B193" t="str">
            <v/>
          </cell>
          <cell r="C193" t="str">
            <v/>
          </cell>
          <cell r="D193" t="str">
            <v/>
          </cell>
          <cell r="K193" t="str">
            <v/>
          </cell>
          <cell r="P193" t="str">
            <v/>
          </cell>
          <cell r="R193" t="str">
            <v/>
          </cell>
          <cell r="T193" t="str">
            <v/>
          </cell>
          <cell r="AC193" t="str">
            <v/>
          </cell>
          <cell r="AD193" t="str">
            <v/>
          </cell>
          <cell r="AK193" t="str">
            <v/>
          </cell>
          <cell r="AP193" t="str">
            <v/>
          </cell>
          <cell r="AR193" t="str">
            <v/>
          </cell>
          <cell r="AT193" t="str">
            <v/>
          </cell>
          <cell r="BC193" t="str">
            <v/>
          </cell>
          <cell r="BD193" t="str">
            <v/>
          </cell>
          <cell r="BK193" t="str">
            <v/>
          </cell>
          <cell r="BP193" t="str">
            <v/>
          </cell>
          <cell r="BR193" t="str">
            <v/>
          </cell>
          <cell r="BT193" t="str">
            <v/>
          </cell>
          <cell r="CC193" t="str">
            <v/>
          </cell>
          <cell r="CD193" t="str">
            <v/>
          </cell>
          <cell r="CE193" t="str">
            <v/>
          </cell>
          <cell r="CF193" t="str">
            <v/>
          </cell>
          <cell r="CG193" t="str">
            <v/>
          </cell>
          <cell r="CH193" t="str">
            <v/>
          </cell>
          <cell r="CI193" t="str">
            <v/>
          </cell>
          <cell r="CJ193" t="str">
            <v/>
          </cell>
          <cell r="CK193" t="str">
            <v/>
          </cell>
          <cell r="CL193" t="str">
            <v/>
          </cell>
        </row>
        <row r="194">
          <cell r="A194">
            <v>1900</v>
          </cell>
          <cell r="B194" t="str">
            <v/>
          </cell>
          <cell r="C194" t="str">
            <v/>
          </cell>
          <cell r="D194" t="str">
            <v/>
          </cell>
          <cell r="K194" t="str">
            <v/>
          </cell>
          <cell r="P194" t="str">
            <v/>
          </cell>
          <cell r="R194" t="str">
            <v/>
          </cell>
          <cell r="T194" t="str">
            <v/>
          </cell>
          <cell r="AC194" t="str">
            <v/>
          </cell>
          <cell r="AD194" t="str">
            <v/>
          </cell>
          <cell r="AK194" t="str">
            <v/>
          </cell>
          <cell r="AP194" t="str">
            <v/>
          </cell>
          <cell r="AR194" t="str">
            <v/>
          </cell>
          <cell r="AT194" t="str">
            <v/>
          </cell>
          <cell r="BC194" t="str">
            <v/>
          </cell>
          <cell r="BD194" t="str">
            <v/>
          </cell>
          <cell r="BK194" t="str">
            <v/>
          </cell>
          <cell r="BP194" t="str">
            <v/>
          </cell>
          <cell r="BR194" t="str">
            <v/>
          </cell>
          <cell r="BT194" t="str">
            <v/>
          </cell>
          <cell r="CC194" t="str">
            <v/>
          </cell>
          <cell r="CD194" t="str">
            <v/>
          </cell>
          <cell r="CE194" t="str">
            <v/>
          </cell>
          <cell r="CF194" t="str">
            <v/>
          </cell>
          <cell r="CG194" t="str">
            <v/>
          </cell>
          <cell r="CH194" t="str">
            <v/>
          </cell>
          <cell r="CI194" t="str">
            <v/>
          </cell>
          <cell r="CJ194" t="str">
            <v/>
          </cell>
          <cell r="CK194" t="str">
            <v/>
          </cell>
          <cell r="CL194" t="str">
            <v/>
          </cell>
        </row>
        <row r="195">
          <cell r="A195">
            <v>1910</v>
          </cell>
          <cell r="B195" t="str">
            <v/>
          </cell>
          <cell r="C195" t="str">
            <v/>
          </cell>
          <cell r="D195" t="str">
            <v/>
          </cell>
          <cell r="K195" t="str">
            <v/>
          </cell>
          <cell r="P195" t="str">
            <v/>
          </cell>
          <cell r="R195" t="str">
            <v/>
          </cell>
          <cell r="T195" t="str">
            <v/>
          </cell>
          <cell r="AC195" t="str">
            <v/>
          </cell>
          <cell r="AD195" t="str">
            <v/>
          </cell>
          <cell r="AK195" t="str">
            <v/>
          </cell>
          <cell r="AP195" t="str">
            <v/>
          </cell>
          <cell r="AR195" t="str">
            <v/>
          </cell>
          <cell r="AT195" t="str">
            <v/>
          </cell>
          <cell r="BC195" t="str">
            <v/>
          </cell>
          <cell r="BD195" t="str">
            <v/>
          </cell>
          <cell r="BK195" t="str">
            <v/>
          </cell>
          <cell r="BP195" t="str">
            <v/>
          </cell>
          <cell r="BR195" t="str">
            <v/>
          </cell>
          <cell r="BT195" t="str">
            <v/>
          </cell>
          <cell r="CC195" t="str">
            <v/>
          </cell>
          <cell r="CD195" t="str">
            <v/>
          </cell>
          <cell r="CE195" t="str">
            <v/>
          </cell>
          <cell r="CF195" t="str">
            <v/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 t="str">
            <v/>
          </cell>
          <cell r="CL195" t="str">
            <v/>
          </cell>
        </row>
        <row r="196">
          <cell r="A196">
            <v>1920</v>
          </cell>
          <cell r="B196" t="str">
            <v/>
          </cell>
          <cell r="C196" t="str">
            <v/>
          </cell>
          <cell r="D196" t="str">
            <v/>
          </cell>
          <cell r="K196" t="str">
            <v/>
          </cell>
          <cell r="P196" t="str">
            <v/>
          </cell>
          <cell r="R196" t="str">
            <v/>
          </cell>
          <cell r="T196" t="str">
            <v/>
          </cell>
          <cell r="AC196" t="str">
            <v/>
          </cell>
          <cell r="AD196" t="str">
            <v/>
          </cell>
          <cell r="AK196" t="str">
            <v/>
          </cell>
          <cell r="AP196" t="str">
            <v/>
          </cell>
          <cell r="AR196" t="str">
            <v/>
          </cell>
          <cell r="AT196" t="str">
            <v/>
          </cell>
          <cell r="BC196" t="str">
            <v/>
          </cell>
          <cell r="BD196" t="str">
            <v/>
          </cell>
          <cell r="BK196" t="str">
            <v/>
          </cell>
          <cell r="BP196" t="str">
            <v/>
          </cell>
          <cell r="BR196" t="str">
            <v/>
          </cell>
          <cell r="BT196" t="str">
            <v/>
          </cell>
          <cell r="CC196" t="str">
            <v/>
          </cell>
          <cell r="CD196" t="str">
            <v/>
          </cell>
          <cell r="CE196" t="str">
            <v/>
          </cell>
          <cell r="CF196" t="str">
            <v/>
          </cell>
          <cell r="CG196" t="str">
            <v/>
          </cell>
          <cell r="CH196" t="str">
            <v/>
          </cell>
          <cell r="CI196" t="str">
            <v/>
          </cell>
          <cell r="CJ196" t="str">
            <v/>
          </cell>
          <cell r="CK196" t="str">
            <v/>
          </cell>
          <cell r="CL196" t="str">
            <v/>
          </cell>
        </row>
        <row r="197">
          <cell r="A197">
            <v>1930</v>
          </cell>
          <cell r="B197" t="str">
            <v/>
          </cell>
          <cell r="C197" t="str">
            <v/>
          </cell>
          <cell r="D197" t="str">
            <v/>
          </cell>
          <cell r="K197" t="str">
            <v/>
          </cell>
          <cell r="P197" t="str">
            <v/>
          </cell>
          <cell r="R197" t="str">
            <v/>
          </cell>
          <cell r="T197" t="str">
            <v/>
          </cell>
          <cell r="AC197" t="str">
            <v/>
          </cell>
          <cell r="AD197" t="str">
            <v/>
          </cell>
          <cell r="AK197" t="str">
            <v/>
          </cell>
          <cell r="AP197" t="str">
            <v/>
          </cell>
          <cell r="AR197" t="str">
            <v/>
          </cell>
          <cell r="AT197" t="str">
            <v/>
          </cell>
          <cell r="BC197" t="str">
            <v/>
          </cell>
          <cell r="BD197" t="str">
            <v/>
          </cell>
          <cell r="BK197" t="str">
            <v/>
          </cell>
          <cell r="BP197" t="str">
            <v/>
          </cell>
          <cell r="BR197" t="str">
            <v/>
          </cell>
          <cell r="BT197" t="str">
            <v/>
          </cell>
          <cell r="CC197" t="str">
            <v/>
          </cell>
          <cell r="CD197" t="str">
            <v/>
          </cell>
          <cell r="CE197" t="str">
            <v/>
          </cell>
          <cell r="CF197" t="str">
            <v/>
          </cell>
          <cell r="CG197" t="str">
            <v/>
          </cell>
          <cell r="CH197" t="str">
            <v/>
          </cell>
          <cell r="CI197" t="str">
            <v/>
          </cell>
          <cell r="CJ197" t="str">
            <v/>
          </cell>
          <cell r="CK197" t="str">
            <v/>
          </cell>
          <cell r="CL197" t="str">
            <v/>
          </cell>
        </row>
        <row r="198">
          <cell r="A198">
            <v>1940</v>
          </cell>
          <cell r="B198" t="str">
            <v/>
          </cell>
          <cell r="C198" t="str">
            <v/>
          </cell>
          <cell r="D198" t="str">
            <v/>
          </cell>
          <cell r="K198" t="str">
            <v/>
          </cell>
          <cell r="P198" t="str">
            <v/>
          </cell>
          <cell r="R198" t="str">
            <v/>
          </cell>
          <cell r="T198" t="str">
            <v/>
          </cell>
          <cell r="AC198" t="str">
            <v/>
          </cell>
          <cell r="AD198" t="str">
            <v/>
          </cell>
          <cell r="AK198" t="str">
            <v/>
          </cell>
          <cell r="AP198" t="str">
            <v/>
          </cell>
          <cell r="AR198" t="str">
            <v/>
          </cell>
          <cell r="AT198" t="str">
            <v/>
          </cell>
          <cell r="BC198" t="str">
            <v/>
          </cell>
          <cell r="BD198" t="str">
            <v/>
          </cell>
          <cell r="BK198" t="str">
            <v/>
          </cell>
          <cell r="BP198" t="str">
            <v/>
          </cell>
          <cell r="BR198" t="str">
            <v/>
          </cell>
          <cell r="BT198" t="str">
            <v/>
          </cell>
          <cell r="CC198" t="str">
            <v/>
          </cell>
          <cell r="CD198" t="str">
            <v/>
          </cell>
          <cell r="CE198" t="str">
            <v/>
          </cell>
          <cell r="CF198" t="str">
            <v/>
          </cell>
          <cell r="CG198" t="str">
            <v/>
          </cell>
          <cell r="CH198" t="str">
            <v/>
          </cell>
          <cell r="CI198" t="str">
            <v/>
          </cell>
          <cell r="CJ198" t="str">
            <v/>
          </cell>
          <cell r="CK198" t="str">
            <v/>
          </cell>
          <cell r="CL198" t="str">
            <v/>
          </cell>
        </row>
        <row r="199">
          <cell r="A199">
            <v>1950</v>
          </cell>
          <cell r="B199" t="str">
            <v/>
          </cell>
          <cell r="C199" t="str">
            <v/>
          </cell>
          <cell r="D199" t="str">
            <v/>
          </cell>
          <cell r="K199" t="str">
            <v/>
          </cell>
          <cell r="P199" t="str">
            <v/>
          </cell>
          <cell r="R199" t="str">
            <v/>
          </cell>
          <cell r="T199" t="str">
            <v/>
          </cell>
          <cell r="AC199" t="str">
            <v/>
          </cell>
          <cell r="AD199" t="str">
            <v/>
          </cell>
          <cell r="AK199" t="str">
            <v/>
          </cell>
          <cell r="AP199" t="str">
            <v/>
          </cell>
          <cell r="AR199" t="str">
            <v/>
          </cell>
          <cell r="AT199" t="str">
            <v/>
          </cell>
          <cell r="BC199" t="str">
            <v/>
          </cell>
          <cell r="BD199" t="str">
            <v/>
          </cell>
          <cell r="BK199" t="str">
            <v/>
          </cell>
          <cell r="BP199" t="str">
            <v/>
          </cell>
          <cell r="BR199" t="str">
            <v/>
          </cell>
          <cell r="BT199" t="str">
            <v/>
          </cell>
          <cell r="CC199" t="str">
            <v/>
          </cell>
          <cell r="CD199" t="str">
            <v/>
          </cell>
          <cell r="CE199" t="str">
            <v/>
          </cell>
          <cell r="CF199" t="str">
            <v/>
          </cell>
          <cell r="CG199" t="str">
            <v/>
          </cell>
          <cell r="CH199" t="str">
            <v/>
          </cell>
          <cell r="CI199" t="str">
            <v/>
          </cell>
          <cell r="CJ199" t="str">
            <v/>
          </cell>
          <cell r="CK199" t="str">
            <v/>
          </cell>
          <cell r="CL199" t="str">
            <v/>
          </cell>
        </row>
        <row r="200">
          <cell r="A200">
            <v>1960</v>
          </cell>
          <cell r="B200" t="str">
            <v/>
          </cell>
          <cell r="C200" t="str">
            <v/>
          </cell>
          <cell r="D200" t="str">
            <v/>
          </cell>
          <cell r="K200" t="str">
            <v/>
          </cell>
          <cell r="P200" t="str">
            <v/>
          </cell>
          <cell r="R200" t="str">
            <v/>
          </cell>
          <cell r="T200" t="str">
            <v/>
          </cell>
          <cell r="AC200" t="str">
            <v/>
          </cell>
          <cell r="AD200" t="str">
            <v/>
          </cell>
          <cell r="AK200" t="str">
            <v/>
          </cell>
          <cell r="AP200" t="str">
            <v/>
          </cell>
          <cell r="AR200" t="str">
            <v/>
          </cell>
          <cell r="AT200" t="str">
            <v/>
          </cell>
          <cell r="BC200" t="str">
            <v/>
          </cell>
          <cell r="BD200" t="str">
            <v/>
          </cell>
          <cell r="BK200" t="str">
            <v/>
          </cell>
          <cell r="BP200" t="str">
            <v/>
          </cell>
          <cell r="BR200" t="str">
            <v/>
          </cell>
          <cell r="BT200" t="str">
            <v/>
          </cell>
          <cell r="CC200" t="str">
            <v/>
          </cell>
          <cell r="CD200" t="str">
            <v/>
          </cell>
          <cell r="CE200" t="str">
            <v/>
          </cell>
          <cell r="CF200" t="str">
            <v/>
          </cell>
          <cell r="CG200" t="str">
            <v/>
          </cell>
          <cell r="CH200" t="str">
            <v/>
          </cell>
          <cell r="CI200" t="str">
            <v/>
          </cell>
          <cell r="CJ200" t="str">
            <v/>
          </cell>
          <cell r="CK200" t="str">
            <v/>
          </cell>
          <cell r="CL200" t="str">
            <v/>
          </cell>
        </row>
        <row r="201">
          <cell r="A201">
            <v>1970</v>
          </cell>
          <cell r="B201" t="str">
            <v/>
          </cell>
          <cell r="C201" t="str">
            <v/>
          </cell>
          <cell r="D201" t="str">
            <v/>
          </cell>
          <cell r="K201" t="str">
            <v/>
          </cell>
          <cell r="P201" t="str">
            <v/>
          </cell>
          <cell r="R201" t="str">
            <v/>
          </cell>
          <cell r="T201" t="str">
            <v/>
          </cell>
          <cell r="AC201" t="str">
            <v/>
          </cell>
          <cell r="AD201" t="str">
            <v/>
          </cell>
          <cell r="AK201" t="str">
            <v/>
          </cell>
          <cell r="AP201" t="str">
            <v/>
          </cell>
          <cell r="AR201" t="str">
            <v/>
          </cell>
          <cell r="AT201" t="str">
            <v/>
          </cell>
          <cell r="BC201" t="str">
            <v/>
          </cell>
          <cell r="BD201" t="str">
            <v/>
          </cell>
          <cell r="BK201" t="str">
            <v/>
          </cell>
          <cell r="BP201" t="str">
            <v/>
          </cell>
          <cell r="BR201" t="str">
            <v/>
          </cell>
          <cell r="BT201" t="str">
            <v/>
          </cell>
          <cell r="CC201" t="str">
            <v/>
          </cell>
          <cell r="CD201" t="str">
            <v/>
          </cell>
          <cell r="CE201" t="str">
            <v/>
          </cell>
          <cell r="CF201" t="str">
            <v/>
          </cell>
          <cell r="CG201" t="str">
            <v/>
          </cell>
          <cell r="CH201" t="str">
            <v/>
          </cell>
          <cell r="CI201" t="str">
            <v/>
          </cell>
          <cell r="CJ201" t="str">
            <v/>
          </cell>
          <cell r="CK201" t="str">
            <v/>
          </cell>
          <cell r="CL201" t="str">
            <v/>
          </cell>
        </row>
        <row r="202">
          <cell r="A202">
            <v>1980</v>
          </cell>
          <cell r="B202" t="str">
            <v/>
          </cell>
          <cell r="C202" t="str">
            <v/>
          </cell>
          <cell r="D202" t="str">
            <v/>
          </cell>
          <cell r="K202" t="str">
            <v/>
          </cell>
          <cell r="P202" t="str">
            <v/>
          </cell>
          <cell r="R202" t="str">
            <v/>
          </cell>
          <cell r="T202" t="str">
            <v/>
          </cell>
          <cell r="AC202" t="str">
            <v/>
          </cell>
          <cell r="AD202" t="str">
            <v/>
          </cell>
          <cell r="AK202" t="str">
            <v/>
          </cell>
          <cell r="AP202" t="str">
            <v/>
          </cell>
          <cell r="AR202" t="str">
            <v/>
          </cell>
          <cell r="AT202" t="str">
            <v/>
          </cell>
          <cell r="BC202" t="str">
            <v/>
          </cell>
          <cell r="BD202" t="str">
            <v/>
          </cell>
          <cell r="BK202" t="str">
            <v/>
          </cell>
          <cell r="BP202" t="str">
            <v/>
          </cell>
          <cell r="BR202" t="str">
            <v/>
          </cell>
          <cell r="BT202" t="str">
            <v/>
          </cell>
          <cell r="CC202" t="str">
            <v/>
          </cell>
          <cell r="CD202" t="str">
            <v/>
          </cell>
          <cell r="CE202" t="str">
            <v/>
          </cell>
          <cell r="CF202" t="str">
            <v/>
          </cell>
          <cell r="CG202" t="str">
            <v/>
          </cell>
          <cell r="CH202" t="str">
            <v/>
          </cell>
          <cell r="CI202" t="str">
            <v/>
          </cell>
          <cell r="CJ202" t="str">
            <v/>
          </cell>
          <cell r="CK202" t="str">
            <v/>
          </cell>
          <cell r="CL202" t="str">
            <v/>
          </cell>
        </row>
        <row r="203">
          <cell r="A203">
            <v>1990</v>
          </cell>
          <cell r="B203" t="str">
            <v/>
          </cell>
          <cell r="C203" t="str">
            <v/>
          </cell>
          <cell r="D203" t="str">
            <v/>
          </cell>
          <cell r="K203" t="str">
            <v/>
          </cell>
          <cell r="P203" t="str">
            <v/>
          </cell>
          <cell r="R203" t="str">
            <v/>
          </cell>
          <cell r="T203" t="str">
            <v/>
          </cell>
          <cell r="AC203" t="str">
            <v/>
          </cell>
          <cell r="AD203" t="str">
            <v/>
          </cell>
          <cell r="AK203" t="str">
            <v/>
          </cell>
          <cell r="AP203" t="str">
            <v/>
          </cell>
          <cell r="AR203" t="str">
            <v/>
          </cell>
          <cell r="AT203" t="str">
            <v/>
          </cell>
          <cell r="BC203" t="str">
            <v/>
          </cell>
          <cell r="BD203" t="str">
            <v/>
          </cell>
          <cell r="BK203" t="str">
            <v/>
          </cell>
          <cell r="BP203" t="str">
            <v/>
          </cell>
          <cell r="BR203" t="str">
            <v/>
          </cell>
          <cell r="BT203" t="str">
            <v/>
          </cell>
          <cell r="CC203" t="str">
            <v/>
          </cell>
          <cell r="CD203" t="str">
            <v/>
          </cell>
          <cell r="CE203" t="str">
            <v/>
          </cell>
          <cell r="CF203" t="str">
            <v/>
          </cell>
          <cell r="CG203" t="str">
            <v/>
          </cell>
          <cell r="CH203" t="str">
            <v/>
          </cell>
          <cell r="CI203" t="str">
            <v/>
          </cell>
          <cell r="CJ203" t="str">
            <v/>
          </cell>
          <cell r="CK203" t="str">
            <v/>
          </cell>
          <cell r="CL203" t="str">
            <v/>
          </cell>
        </row>
        <row r="204">
          <cell r="A204">
            <v>2000</v>
          </cell>
          <cell r="B204" t="str">
            <v/>
          </cell>
          <cell r="C204" t="str">
            <v/>
          </cell>
          <cell r="D204" t="str">
            <v/>
          </cell>
          <cell r="K204" t="str">
            <v/>
          </cell>
          <cell r="P204" t="str">
            <v/>
          </cell>
          <cell r="R204" t="str">
            <v/>
          </cell>
          <cell r="T204" t="str">
            <v/>
          </cell>
          <cell r="AC204" t="str">
            <v/>
          </cell>
          <cell r="AD204" t="str">
            <v/>
          </cell>
          <cell r="AK204" t="str">
            <v/>
          </cell>
          <cell r="AP204" t="str">
            <v/>
          </cell>
          <cell r="AR204" t="str">
            <v/>
          </cell>
          <cell r="AT204" t="str">
            <v/>
          </cell>
          <cell r="BC204" t="str">
            <v/>
          </cell>
          <cell r="BD204" t="str">
            <v/>
          </cell>
          <cell r="BK204" t="str">
            <v/>
          </cell>
          <cell r="BP204" t="str">
            <v/>
          </cell>
          <cell r="BR204" t="str">
            <v/>
          </cell>
          <cell r="BT204" t="str">
            <v/>
          </cell>
          <cell r="CC204" t="str">
            <v/>
          </cell>
          <cell r="CD204" t="str">
            <v/>
          </cell>
          <cell r="CE204" t="str">
            <v/>
          </cell>
          <cell r="CF204" t="str">
            <v/>
          </cell>
          <cell r="CG204" t="str">
            <v/>
          </cell>
          <cell r="CH204" t="str">
            <v/>
          </cell>
          <cell r="CI204" t="str">
            <v/>
          </cell>
          <cell r="CJ204" t="str">
            <v/>
          </cell>
          <cell r="CK204" t="str">
            <v/>
          </cell>
          <cell r="CL204" t="str">
            <v/>
          </cell>
        </row>
        <row r="205">
          <cell r="A205">
            <v>2010</v>
          </cell>
          <cell r="B205" t="str">
            <v/>
          </cell>
          <cell r="C205" t="str">
            <v/>
          </cell>
          <cell r="D205" t="str">
            <v/>
          </cell>
          <cell r="K205" t="str">
            <v/>
          </cell>
          <cell r="P205" t="str">
            <v/>
          </cell>
          <cell r="R205" t="str">
            <v/>
          </cell>
          <cell r="T205" t="str">
            <v/>
          </cell>
          <cell r="AC205" t="str">
            <v/>
          </cell>
          <cell r="AD205" t="str">
            <v/>
          </cell>
          <cell r="AK205" t="str">
            <v/>
          </cell>
          <cell r="AP205" t="str">
            <v/>
          </cell>
          <cell r="AR205" t="str">
            <v/>
          </cell>
          <cell r="AT205" t="str">
            <v/>
          </cell>
          <cell r="BC205" t="str">
            <v/>
          </cell>
          <cell r="BD205" t="str">
            <v/>
          </cell>
          <cell r="BK205" t="str">
            <v/>
          </cell>
          <cell r="BP205" t="str">
            <v/>
          </cell>
          <cell r="BR205" t="str">
            <v/>
          </cell>
          <cell r="BT205" t="str">
            <v/>
          </cell>
          <cell r="CC205" t="str">
            <v/>
          </cell>
          <cell r="CD205" t="str">
            <v/>
          </cell>
          <cell r="CE205" t="str">
            <v/>
          </cell>
          <cell r="CF205" t="str">
            <v/>
          </cell>
          <cell r="CG205" t="str">
            <v/>
          </cell>
          <cell r="CH205" t="str">
            <v/>
          </cell>
          <cell r="CI205" t="str">
            <v/>
          </cell>
          <cell r="CJ205" t="str">
            <v/>
          </cell>
          <cell r="CK205" t="str">
            <v/>
          </cell>
          <cell r="CL205" t="str">
            <v/>
          </cell>
        </row>
        <row r="206">
          <cell r="A206">
            <v>2020</v>
          </cell>
          <cell r="B206" t="str">
            <v/>
          </cell>
          <cell r="C206" t="str">
            <v/>
          </cell>
          <cell r="D206" t="str">
            <v/>
          </cell>
          <cell r="K206" t="str">
            <v/>
          </cell>
          <cell r="P206" t="str">
            <v/>
          </cell>
          <cell r="R206" t="str">
            <v/>
          </cell>
          <cell r="T206" t="str">
            <v/>
          </cell>
          <cell r="AC206" t="str">
            <v/>
          </cell>
          <cell r="AD206" t="str">
            <v/>
          </cell>
          <cell r="AK206" t="str">
            <v/>
          </cell>
          <cell r="AP206" t="str">
            <v/>
          </cell>
          <cell r="AR206" t="str">
            <v/>
          </cell>
          <cell r="AT206" t="str">
            <v/>
          </cell>
          <cell r="BC206" t="str">
            <v/>
          </cell>
          <cell r="BD206" t="str">
            <v/>
          </cell>
          <cell r="BK206" t="str">
            <v/>
          </cell>
          <cell r="BP206" t="str">
            <v/>
          </cell>
          <cell r="BR206" t="str">
            <v/>
          </cell>
          <cell r="BT206" t="str">
            <v/>
          </cell>
          <cell r="CC206" t="str">
            <v/>
          </cell>
          <cell r="CD206" t="str">
            <v/>
          </cell>
          <cell r="CE206" t="str">
            <v/>
          </cell>
          <cell r="CF206" t="str">
            <v/>
          </cell>
          <cell r="CG206" t="str">
            <v/>
          </cell>
          <cell r="CH206" t="str">
            <v/>
          </cell>
          <cell r="CI206" t="str">
            <v/>
          </cell>
          <cell r="CJ206" t="str">
            <v/>
          </cell>
          <cell r="CK206" t="str">
            <v/>
          </cell>
          <cell r="CL206" t="str">
            <v/>
          </cell>
        </row>
        <row r="207">
          <cell r="A207">
            <v>2030</v>
          </cell>
          <cell r="B207" t="str">
            <v/>
          </cell>
          <cell r="C207" t="str">
            <v/>
          </cell>
          <cell r="D207" t="str">
            <v/>
          </cell>
          <cell r="K207" t="str">
            <v/>
          </cell>
          <cell r="P207" t="str">
            <v/>
          </cell>
          <cell r="R207" t="str">
            <v/>
          </cell>
          <cell r="T207" t="str">
            <v/>
          </cell>
          <cell r="AC207" t="str">
            <v/>
          </cell>
          <cell r="AD207" t="str">
            <v/>
          </cell>
          <cell r="AK207" t="str">
            <v/>
          </cell>
          <cell r="AP207" t="str">
            <v/>
          </cell>
          <cell r="AR207" t="str">
            <v/>
          </cell>
          <cell r="AT207" t="str">
            <v/>
          </cell>
          <cell r="BC207" t="str">
            <v/>
          </cell>
          <cell r="BD207" t="str">
            <v/>
          </cell>
          <cell r="BK207" t="str">
            <v/>
          </cell>
          <cell r="BP207" t="str">
            <v/>
          </cell>
          <cell r="BR207" t="str">
            <v/>
          </cell>
          <cell r="BT207" t="str">
            <v/>
          </cell>
          <cell r="CC207" t="str">
            <v/>
          </cell>
          <cell r="CD207" t="str">
            <v/>
          </cell>
          <cell r="CE207" t="str">
            <v/>
          </cell>
          <cell r="CF207" t="str">
            <v/>
          </cell>
          <cell r="CG207" t="str">
            <v/>
          </cell>
          <cell r="CH207" t="str">
            <v/>
          </cell>
          <cell r="CI207" t="str">
            <v/>
          </cell>
          <cell r="CJ207" t="str">
            <v/>
          </cell>
          <cell r="CK207" t="str">
            <v/>
          </cell>
          <cell r="CL207" t="str">
            <v/>
          </cell>
        </row>
        <row r="208">
          <cell r="A208">
            <v>2040</v>
          </cell>
          <cell r="B208" t="str">
            <v/>
          </cell>
          <cell r="C208" t="str">
            <v/>
          </cell>
          <cell r="D208" t="str">
            <v/>
          </cell>
          <cell r="K208" t="str">
            <v/>
          </cell>
          <cell r="P208" t="str">
            <v/>
          </cell>
          <cell r="R208" t="str">
            <v/>
          </cell>
          <cell r="T208" t="str">
            <v/>
          </cell>
          <cell r="AC208" t="str">
            <v/>
          </cell>
          <cell r="AD208" t="str">
            <v/>
          </cell>
          <cell r="AK208" t="str">
            <v/>
          </cell>
          <cell r="AP208" t="str">
            <v/>
          </cell>
          <cell r="AR208" t="str">
            <v/>
          </cell>
          <cell r="AT208" t="str">
            <v/>
          </cell>
          <cell r="BC208" t="str">
            <v/>
          </cell>
          <cell r="BD208" t="str">
            <v/>
          </cell>
          <cell r="BK208" t="str">
            <v/>
          </cell>
          <cell r="BP208" t="str">
            <v/>
          </cell>
          <cell r="BR208" t="str">
            <v/>
          </cell>
          <cell r="BT208" t="str">
            <v/>
          </cell>
          <cell r="CC208" t="str">
            <v/>
          </cell>
          <cell r="CD208" t="str">
            <v/>
          </cell>
          <cell r="CE208" t="str">
            <v/>
          </cell>
          <cell r="CF208" t="str">
            <v/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 t="str">
            <v/>
          </cell>
          <cell r="CL208" t="str">
            <v/>
          </cell>
        </row>
        <row r="209">
          <cell r="A209">
            <v>2050</v>
          </cell>
          <cell r="B209" t="str">
            <v/>
          </cell>
          <cell r="C209" t="str">
            <v/>
          </cell>
          <cell r="D209" t="str">
            <v/>
          </cell>
          <cell r="K209" t="str">
            <v/>
          </cell>
          <cell r="P209" t="str">
            <v/>
          </cell>
          <cell r="R209" t="str">
            <v/>
          </cell>
          <cell r="T209" t="str">
            <v/>
          </cell>
          <cell r="AC209" t="str">
            <v/>
          </cell>
          <cell r="AD209" t="str">
            <v/>
          </cell>
          <cell r="AK209" t="str">
            <v/>
          </cell>
          <cell r="AP209" t="str">
            <v/>
          </cell>
          <cell r="AR209" t="str">
            <v/>
          </cell>
          <cell r="AT209" t="str">
            <v/>
          </cell>
          <cell r="BC209" t="str">
            <v/>
          </cell>
          <cell r="BD209" t="str">
            <v/>
          </cell>
          <cell r="BK209" t="str">
            <v/>
          </cell>
          <cell r="BP209" t="str">
            <v/>
          </cell>
          <cell r="BR209" t="str">
            <v/>
          </cell>
          <cell r="BT209" t="str">
            <v/>
          </cell>
          <cell r="CC209" t="str">
            <v/>
          </cell>
          <cell r="CD209" t="str">
            <v/>
          </cell>
          <cell r="CE209" t="str">
            <v/>
          </cell>
          <cell r="CF209" t="str">
            <v/>
          </cell>
          <cell r="CG209" t="str">
            <v/>
          </cell>
          <cell r="CH209" t="str">
            <v/>
          </cell>
          <cell r="CI209" t="str">
            <v/>
          </cell>
          <cell r="CJ209" t="str">
            <v/>
          </cell>
          <cell r="CK209" t="str">
            <v/>
          </cell>
          <cell r="CL209" t="str">
            <v/>
          </cell>
        </row>
        <row r="210">
          <cell r="A210">
            <v>2060</v>
          </cell>
          <cell r="B210" t="str">
            <v/>
          </cell>
          <cell r="C210" t="str">
            <v/>
          </cell>
          <cell r="D210" t="str">
            <v/>
          </cell>
          <cell r="K210" t="str">
            <v/>
          </cell>
          <cell r="P210" t="str">
            <v/>
          </cell>
          <cell r="R210" t="str">
            <v/>
          </cell>
          <cell r="T210" t="str">
            <v/>
          </cell>
          <cell r="AC210" t="str">
            <v/>
          </cell>
          <cell r="AD210" t="str">
            <v/>
          </cell>
          <cell r="AK210" t="str">
            <v/>
          </cell>
          <cell r="AP210" t="str">
            <v/>
          </cell>
          <cell r="AR210" t="str">
            <v/>
          </cell>
          <cell r="AT210" t="str">
            <v/>
          </cell>
          <cell r="BC210" t="str">
            <v/>
          </cell>
          <cell r="BD210" t="str">
            <v/>
          </cell>
          <cell r="BK210" t="str">
            <v/>
          </cell>
          <cell r="BP210" t="str">
            <v/>
          </cell>
          <cell r="BR210" t="str">
            <v/>
          </cell>
          <cell r="BT210" t="str">
            <v/>
          </cell>
          <cell r="CC210" t="str">
            <v/>
          </cell>
          <cell r="CD210" t="str">
            <v/>
          </cell>
          <cell r="CE210" t="str">
            <v/>
          </cell>
          <cell r="CF210" t="str">
            <v/>
          </cell>
          <cell r="CG210" t="str">
            <v/>
          </cell>
          <cell r="CH210" t="str">
            <v/>
          </cell>
          <cell r="CI210" t="str">
            <v/>
          </cell>
          <cell r="CJ210" t="str">
            <v/>
          </cell>
          <cell r="CK210" t="str">
            <v/>
          </cell>
          <cell r="CL210" t="str">
            <v/>
          </cell>
        </row>
        <row r="211">
          <cell r="A211">
            <v>2070</v>
          </cell>
          <cell r="B211" t="str">
            <v/>
          </cell>
          <cell r="C211" t="str">
            <v/>
          </cell>
          <cell r="D211" t="str">
            <v/>
          </cell>
          <cell r="K211" t="str">
            <v/>
          </cell>
          <cell r="P211" t="str">
            <v/>
          </cell>
          <cell r="R211" t="str">
            <v/>
          </cell>
          <cell r="T211" t="str">
            <v/>
          </cell>
          <cell r="AC211" t="str">
            <v/>
          </cell>
          <cell r="AD211" t="str">
            <v/>
          </cell>
          <cell r="AK211" t="str">
            <v/>
          </cell>
          <cell r="AP211" t="str">
            <v/>
          </cell>
          <cell r="AR211" t="str">
            <v/>
          </cell>
          <cell r="AT211" t="str">
            <v/>
          </cell>
          <cell r="BC211" t="str">
            <v/>
          </cell>
          <cell r="BD211" t="str">
            <v/>
          </cell>
          <cell r="BK211" t="str">
            <v/>
          </cell>
          <cell r="BP211" t="str">
            <v/>
          </cell>
          <cell r="BR211" t="str">
            <v/>
          </cell>
          <cell r="BT211" t="str">
            <v/>
          </cell>
          <cell r="CC211" t="str">
            <v/>
          </cell>
          <cell r="CD211" t="str">
            <v/>
          </cell>
          <cell r="CE211" t="str">
            <v/>
          </cell>
          <cell r="CF211" t="str">
            <v/>
          </cell>
          <cell r="CG211" t="str">
            <v/>
          </cell>
          <cell r="CH211" t="str">
            <v/>
          </cell>
          <cell r="CI211" t="str">
            <v/>
          </cell>
          <cell r="CJ211" t="str">
            <v/>
          </cell>
          <cell r="CK211" t="str">
            <v/>
          </cell>
          <cell r="CL211" t="str">
            <v/>
          </cell>
        </row>
        <row r="212">
          <cell r="A212">
            <v>2080</v>
          </cell>
          <cell r="B212" t="str">
            <v/>
          </cell>
          <cell r="C212" t="str">
            <v/>
          </cell>
          <cell r="D212" t="str">
            <v/>
          </cell>
          <cell r="K212" t="str">
            <v/>
          </cell>
          <cell r="P212" t="str">
            <v/>
          </cell>
          <cell r="R212" t="str">
            <v/>
          </cell>
          <cell r="T212" t="str">
            <v/>
          </cell>
          <cell r="AC212" t="str">
            <v/>
          </cell>
          <cell r="AD212" t="str">
            <v/>
          </cell>
          <cell r="AK212" t="str">
            <v/>
          </cell>
          <cell r="AP212" t="str">
            <v/>
          </cell>
          <cell r="AR212" t="str">
            <v/>
          </cell>
          <cell r="AT212" t="str">
            <v/>
          </cell>
          <cell r="BC212" t="str">
            <v/>
          </cell>
          <cell r="BD212" t="str">
            <v/>
          </cell>
          <cell r="BK212" t="str">
            <v/>
          </cell>
          <cell r="BP212" t="str">
            <v/>
          </cell>
          <cell r="BR212" t="str">
            <v/>
          </cell>
          <cell r="BT212" t="str">
            <v/>
          </cell>
          <cell r="CC212" t="str">
            <v/>
          </cell>
          <cell r="CD212" t="str">
            <v/>
          </cell>
          <cell r="CE212" t="str">
            <v/>
          </cell>
          <cell r="CF212" t="str">
            <v/>
          </cell>
          <cell r="CG212" t="str">
            <v/>
          </cell>
          <cell r="CH212" t="str">
            <v/>
          </cell>
          <cell r="CI212" t="str">
            <v/>
          </cell>
          <cell r="CJ212" t="str">
            <v/>
          </cell>
          <cell r="CK212" t="str">
            <v/>
          </cell>
          <cell r="CL212" t="str">
            <v/>
          </cell>
        </row>
        <row r="213">
          <cell r="A213">
            <v>2090</v>
          </cell>
          <cell r="B213" t="str">
            <v/>
          </cell>
          <cell r="C213" t="str">
            <v/>
          </cell>
          <cell r="D213" t="str">
            <v/>
          </cell>
          <cell r="K213" t="str">
            <v/>
          </cell>
          <cell r="P213" t="str">
            <v/>
          </cell>
          <cell r="R213" t="str">
            <v/>
          </cell>
          <cell r="T213" t="str">
            <v/>
          </cell>
          <cell r="AC213" t="str">
            <v/>
          </cell>
          <cell r="AD213" t="str">
            <v/>
          </cell>
          <cell r="AK213" t="str">
            <v/>
          </cell>
          <cell r="AP213" t="str">
            <v/>
          </cell>
          <cell r="AR213" t="str">
            <v/>
          </cell>
          <cell r="AT213" t="str">
            <v/>
          </cell>
          <cell r="BC213" t="str">
            <v/>
          </cell>
          <cell r="BD213" t="str">
            <v/>
          </cell>
          <cell r="BK213" t="str">
            <v/>
          </cell>
          <cell r="BP213" t="str">
            <v/>
          </cell>
          <cell r="BR213" t="str">
            <v/>
          </cell>
          <cell r="BT213" t="str">
            <v/>
          </cell>
          <cell r="CC213" t="str">
            <v/>
          </cell>
          <cell r="CD213" t="str">
            <v/>
          </cell>
          <cell r="CE213" t="str">
            <v/>
          </cell>
          <cell r="CF213" t="str">
            <v/>
          </cell>
          <cell r="CG213" t="str">
            <v/>
          </cell>
          <cell r="CH213" t="str">
            <v/>
          </cell>
          <cell r="CI213" t="str">
            <v/>
          </cell>
          <cell r="CJ213" t="str">
            <v/>
          </cell>
          <cell r="CK213" t="str">
            <v/>
          </cell>
          <cell r="CL213" t="str">
            <v/>
          </cell>
        </row>
        <row r="214">
          <cell r="A214">
            <v>2100</v>
          </cell>
          <cell r="B214" t="str">
            <v/>
          </cell>
          <cell r="C214" t="str">
            <v/>
          </cell>
          <cell r="D214" t="str">
            <v/>
          </cell>
          <cell r="K214" t="str">
            <v/>
          </cell>
          <cell r="P214" t="str">
            <v/>
          </cell>
          <cell r="R214" t="str">
            <v/>
          </cell>
          <cell r="T214" t="str">
            <v/>
          </cell>
          <cell r="AC214" t="str">
            <v/>
          </cell>
          <cell r="AD214" t="str">
            <v/>
          </cell>
          <cell r="AK214" t="str">
            <v/>
          </cell>
          <cell r="AP214" t="str">
            <v/>
          </cell>
          <cell r="AR214" t="str">
            <v/>
          </cell>
          <cell r="AT214" t="str">
            <v/>
          </cell>
          <cell r="BC214" t="str">
            <v/>
          </cell>
          <cell r="BD214" t="str">
            <v/>
          </cell>
          <cell r="BK214" t="str">
            <v/>
          </cell>
          <cell r="BP214" t="str">
            <v/>
          </cell>
          <cell r="BR214" t="str">
            <v/>
          </cell>
          <cell r="BT214" t="str">
            <v/>
          </cell>
          <cell r="CC214" t="str">
            <v/>
          </cell>
          <cell r="CD214" t="str">
            <v/>
          </cell>
          <cell r="CE214" t="str">
            <v/>
          </cell>
          <cell r="CF214" t="str">
            <v/>
          </cell>
          <cell r="CG214" t="str">
            <v/>
          </cell>
          <cell r="CH214" t="str">
            <v/>
          </cell>
          <cell r="CI214" t="str">
            <v/>
          </cell>
          <cell r="CJ214" t="str">
            <v/>
          </cell>
          <cell r="CK214" t="str">
            <v/>
          </cell>
          <cell r="CL214" t="str">
            <v/>
          </cell>
        </row>
        <row r="215">
          <cell r="A215">
            <v>2110</v>
          </cell>
          <cell r="B215" t="str">
            <v/>
          </cell>
          <cell r="C215" t="str">
            <v/>
          </cell>
          <cell r="D215" t="str">
            <v/>
          </cell>
          <cell r="K215" t="str">
            <v/>
          </cell>
          <cell r="P215" t="str">
            <v/>
          </cell>
          <cell r="R215" t="str">
            <v/>
          </cell>
          <cell r="T215" t="str">
            <v/>
          </cell>
          <cell r="AC215" t="str">
            <v/>
          </cell>
          <cell r="AD215" t="str">
            <v/>
          </cell>
          <cell r="AK215" t="str">
            <v/>
          </cell>
          <cell r="AP215" t="str">
            <v/>
          </cell>
          <cell r="AR215" t="str">
            <v/>
          </cell>
          <cell r="AT215" t="str">
            <v/>
          </cell>
          <cell r="BC215" t="str">
            <v/>
          </cell>
          <cell r="BD215" t="str">
            <v/>
          </cell>
          <cell r="BK215" t="str">
            <v/>
          </cell>
          <cell r="BP215" t="str">
            <v/>
          </cell>
          <cell r="BR215" t="str">
            <v/>
          </cell>
          <cell r="BT215" t="str">
            <v/>
          </cell>
          <cell r="CC215" t="str">
            <v/>
          </cell>
          <cell r="CD215" t="str">
            <v/>
          </cell>
          <cell r="CE215" t="str">
            <v/>
          </cell>
          <cell r="CF215" t="str">
            <v/>
          </cell>
          <cell r="CG215" t="str">
            <v/>
          </cell>
          <cell r="CH215" t="str">
            <v/>
          </cell>
          <cell r="CI215" t="str">
            <v/>
          </cell>
          <cell r="CJ215" t="str">
            <v/>
          </cell>
          <cell r="CK215" t="str">
            <v/>
          </cell>
          <cell r="CL215" t="str">
            <v/>
          </cell>
        </row>
        <row r="216">
          <cell r="A216">
            <v>2120</v>
          </cell>
          <cell r="B216" t="str">
            <v/>
          </cell>
          <cell r="C216" t="str">
            <v/>
          </cell>
          <cell r="D216" t="str">
            <v/>
          </cell>
          <cell r="K216" t="str">
            <v/>
          </cell>
          <cell r="P216" t="str">
            <v/>
          </cell>
          <cell r="R216" t="str">
            <v/>
          </cell>
          <cell r="T216" t="str">
            <v/>
          </cell>
          <cell r="AC216" t="str">
            <v/>
          </cell>
          <cell r="AD216" t="str">
            <v/>
          </cell>
          <cell r="AK216" t="str">
            <v/>
          </cell>
          <cell r="AP216" t="str">
            <v/>
          </cell>
          <cell r="AR216" t="str">
            <v/>
          </cell>
          <cell r="AT216" t="str">
            <v/>
          </cell>
          <cell r="BC216" t="str">
            <v/>
          </cell>
          <cell r="BD216" t="str">
            <v/>
          </cell>
          <cell r="BK216" t="str">
            <v/>
          </cell>
          <cell r="BP216" t="str">
            <v/>
          </cell>
          <cell r="BR216" t="str">
            <v/>
          </cell>
          <cell r="BT216" t="str">
            <v/>
          </cell>
          <cell r="CC216" t="str">
            <v/>
          </cell>
          <cell r="CD216" t="str">
            <v/>
          </cell>
          <cell r="CE216" t="str">
            <v/>
          </cell>
          <cell r="CF216" t="str">
            <v/>
          </cell>
          <cell r="CG216" t="str">
            <v/>
          </cell>
          <cell r="CH216" t="str">
            <v/>
          </cell>
          <cell r="CI216" t="str">
            <v/>
          </cell>
          <cell r="CJ216" t="str">
            <v/>
          </cell>
          <cell r="CK216" t="str">
            <v/>
          </cell>
          <cell r="CL216" t="str">
            <v/>
          </cell>
        </row>
        <row r="217">
          <cell r="A217">
            <v>2130</v>
          </cell>
          <cell r="B217" t="str">
            <v/>
          </cell>
          <cell r="C217" t="str">
            <v/>
          </cell>
          <cell r="D217" t="str">
            <v/>
          </cell>
          <cell r="K217" t="str">
            <v/>
          </cell>
          <cell r="P217" t="str">
            <v/>
          </cell>
          <cell r="R217" t="str">
            <v/>
          </cell>
          <cell r="T217" t="str">
            <v/>
          </cell>
          <cell r="AC217" t="str">
            <v/>
          </cell>
          <cell r="AD217" t="str">
            <v/>
          </cell>
          <cell r="AK217" t="str">
            <v/>
          </cell>
          <cell r="AP217" t="str">
            <v/>
          </cell>
          <cell r="AR217" t="str">
            <v/>
          </cell>
          <cell r="AT217" t="str">
            <v/>
          </cell>
          <cell r="BC217" t="str">
            <v/>
          </cell>
          <cell r="BD217" t="str">
            <v/>
          </cell>
          <cell r="BK217" t="str">
            <v/>
          </cell>
          <cell r="BP217" t="str">
            <v/>
          </cell>
          <cell r="BR217" t="str">
            <v/>
          </cell>
          <cell r="BT217" t="str">
            <v/>
          </cell>
          <cell r="CC217" t="str">
            <v/>
          </cell>
          <cell r="CD217" t="str">
            <v/>
          </cell>
          <cell r="CE217" t="str">
            <v/>
          </cell>
          <cell r="CF217" t="str">
            <v/>
          </cell>
          <cell r="CG217" t="str">
            <v/>
          </cell>
          <cell r="CH217" t="str">
            <v/>
          </cell>
          <cell r="CI217" t="str">
            <v/>
          </cell>
          <cell r="CJ217" t="str">
            <v/>
          </cell>
          <cell r="CK217" t="str">
            <v/>
          </cell>
          <cell r="CL217" t="str">
            <v/>
          </cell>
        </row>
        <row r="218">
          <cell r="A218">
            <v>2140</v>
          </cell>
          <cell r="B218" t="str">
            <v/>
          </cell>
          <cell r="C218" t="str">
            <v/>
          </cell>
          <cell r="D218" t="str">
            <v/>
          </cell>
          <cell r="K218" t="str">
            <v/>
          </cell>
          <cell r="P218" t="str">
            <v/>
          </cell>
          <cell r="R218" t="str">
            <v/>
          </cell>
          <cell r="T218" t="str">
            <v/>
          </cell>
          <cell r="AC218" t="str">
            <v/>
          </cell>
          <cell r="AD218" t="str">
            <v/>
          </cell>
          <cell r="AK218" t="str">
            <v/>
          </cell>
          <cell r="AP218" t="str">
            <v/>
          </cell>
          <cell r="AR218" t="str">
            <v/>
          </cell>
          <cell r="AT218" t="str">
            <v/>
          </cell>
          <cell r="BC218" t="str">
            <v/>
          </cell>
          <cell r="BD218" t="str">
            <v/>
          </cell>
          <cell r="BK218" t="str">
            <v/>
          </cell>
          <cell r="BP218" t="str">
            <v/>
          </cell>
          <cell r="BR218" t="str">
            <v/>
          </cell>
          <cell r="BT218" t="str">
            <v/>
          </cell>
          <cell r="CC218" t="str">
            <v/>
          </cell>
          <cell r="CD218" t="str">
            <v/>
          </cell>
          <cell r="CE218" t="str">
            <v/>
          </cell>
          <cell r="CF218" t="str">
            <v/>
          </cell>
          <cell r="CG218" t="str">
            <v/>
          </cell>
          <cell r="CH218" t="str">
            <v/>
          </cell>
          <cell r="CI218" t="str">
            <v/>
          </cell>
          <cell r="CJ218" t="str">
            <v/>
          </cell>
          <cell r="CK218" t="str">
            <v/>
          </cell>
          <cell r="CL218" t="str">
            <v/>
          </cell>
        </row>
        <row r="219">
          <cell r="A219">
            <v>2150</v>
          </cell>
          <cell r="B219" t="str">
            <v/>
          </cell>
          <cell r="C219" t="str">
            <v/>
          </cell>
          <cell r="D219" t="str">
            <v/>
          </cell>
          <cell r="K219" t="str">
            <v/>
          </cell>
          <cell r="P219" t="str">
            <v/>
          </cell>
          <cell r="R219" t="str">
            <v/>
          </cell>
          <cell r="T219" t="str">
            <v/>
          </cell>
          <cell r="AC219" t="str">
            <v/>
          </cell>
          <cell r="AD219" t="str">
            <v/>
          </cell>
          <cell r="AK219" t="str">
            <v/>
          </cell>
          <cell r="AP219" t="str">
            <v/>
          </cell>
          <cell r="AR219" t="str">
            <v/>
          </cell>
          <cell r="AT219" t="str">
            <v/>
          </cell>
          <cell r="BC219" t="str">
            <v/>
          </cell>
          <cell r="BD219" t="str">
            <v/>
          </cell>
          <cell r="BK219" t="str">
            <v/>
          </cell>
          <cell r="BP219" t="str">
            <v/>
          </cell>
          <cell r="BR219" t="str">
            <v/>
          </cell>
          <cell r="BT219" t="str">
            <v/>
          </cell>
          <cell r="CC219" t="str">
            <v/>
          </cell>
          <cell r="CD219" t="str">
            <v/>
          </cell>
          <cell r="CE219" t="str">
            <v/>
          </cell>
          <cell r="CF219" t="str">
            <v/>
          </cell>
          <cell r="CG219" t="str">
            <v/>
          </cell>
          <cell r="CH219" t="str">
            <v/>
          </cell>
          <cell r="CI219" t="str">
            <v/>
          </cell>
          <cell r="CJ219" t="str">
            <v/>
          </cell>
          <cell r="CK219" t="str">
            <v/>
          </cell>
          <cell r="CL219" t="str">
            <v/>
          </cell>
        </row>
        <row r="220">
          <cell r="A220">
            <v>2160</v>
          </cell>
          <cell r="B220" t="str">
            <v/>
          </cell>
          <cell r="C220" t="str">
            <v/>
          </cell>
          <cell r="D220" t="str">
            <v/>
          </cell>
          <cell r="K220" t="str">
            <v/>
          </cell>
          <cell r="P220" t="str">
            <v/>
          </cell>
          <cell r="R220" t="str">
            <v/>
          </cell>
          <cell r="T220" t="str">
            <v/>
          </cell>
          <cell r="AC220" t="str">
            <v/>
          </cell>
          <cell r="AD220" t="str">
            <v/>
          </cell>
          <cell r="AK220" t="str">
            <v/>
          </cell>
          <cell r="AP220" t="str">
            <v/>
          </cell>
          <cell r="AR220" t="str">
            <v/>
          </cell>
          <cell r="AT220" t="str">
            <v/>
          </cell>
          <cell r="BC220" t="str">
            <v/>
          </cell>
          <cell r="BD220" t="str">
            <v/>
          </cell>
          <cell r="BK220" t="str">
            <v/>
          </cell>
          <cell r="BP220" t="str">
            <v/>
          </cell>
          <cell r="BR220" t="str">
            <v/>
          </cell>
          <cell r="BT220" t="str">
            <v/>
          </cell>
          <cell r="CC220" t="str">
            <v/>
          </cell>
          <cell r="CD220" t="str">
            <v/>
          </cell>
          <cell r="CE220" t="str">
            <v/>
          </cell>
          <cell r="CF220" t="str">
            <v/>
          </cell>
          <cell r="CG220" t="str">
            <v/>
          </cell>
          <cell r="CH220" t="str">
            <v/>
          </cell>
          <cell r="CI220" t="str">
            <v/>
          </cell>
          <cell r="CJ220" t="str">
            <v/>
          </cell>
          <cell r="CK220" t="str">
            <v/>
          </cell>
          <cell r="CL220" t="str">
            <v/>
          </cell>
        </row>
        <row r="221">
          <cell r="A221">
            <v>2170</v>
          </cell>
          <cell r="B221" t="str">
            <v/>
          </cell>
          <cell r="C221" t="str">
            <v/>
          </cell>
          <cell r="D221" t="str">
            <v/>
          </cell>
          <cell r="K221" t="str">
            <v/>
          </cell>
          <cell r="P221" t="str">
            <v/>
          </cell>
          <cell r="R221" t="str">
            <v/>
          </cell>
          <cell r="T221" t="str">
            <v/>
          </cell>
          <cell r="AC221" t="str">
            <v/>
          </cell>
          <cell r="AD221" t="str">
            <v/>
          </cell>
          <cell r="AK221" t="str">
            <v/>
          </cell>
          <cell r="AP221" t="str">
            <v/>
          </cell>
          <cell r="AR221" t="str">
            <v/>
          </cell>
          <cell r="AT221" t="str">
            <v/>
          </cell>
          <cell r="BC221" t="str">
            <v/>
          </cell>
          <cell r="BD221" t="str">
            <v/>
          </cell>
          <cell r="BK221" t="str">
            <v/>
          </cell>
          <cell r="BP221" t="str">
            <v/>
          </cell>
          <cell r="BR221" t="str">
            <v/>
          </cell>
          <cell r="BT221" t="str">
            <v/>
          </cell>
          <cell r="CC221" t="str">
            <v/>
          </cell>
          <cell r="CD221" t="str">
            <v/>
          </cell>
          <cell r="CE221" t="str">
            <v/>
          </cell>
          <cell r="CF221" t="str">
            <v/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 t="str">
            <v/>
          </cell>
          <cell r="CL221" t="str">
            <v/>
          </cell>
        </row>
        <row r="222">
          <cell r="A222">
            <v>2180</v>
          </cell>
          <cell r="B222" t="str">
            <v/>
          </cell>
          <cell r="C222" t="str">
            <v/>
          </cell>
          <cell r="D222" t="str">
            <v/>
          </cell>
          <cell r="K222" t="str">
            <v/>
          </cell>
          <cell r="P222" t="str">
            <v/>
          </cell>
          <cell r="R222" t="str">
            <v/>
          </cell>
          <cell r="T222" t="str">
            <v/>
          </cell>
          <cell r="AC222" t="str">
            <v/>
          </cell>
          <cell r="AD222" t="str">
            <v/>
          </cell>
          <cell r="AK222" t="str">
            <v/>
          </cell>
          <cell r="AP222" t="str">
            <v/>
          </cell>
          <cell r="AR222" t="str">
            <v/>
          </cell>
          <cell r="AT222" t="str">
            <v/>
          </cell>
          <cell r="BC222" t="str">
            <v/>
          </cell>
          <cell r="BD222" t="str">
            <v/>
          </cell>
          <cell r="BK222" t="str">
            <v/>
          </cell>
          <cell r="BP222" t="str">
            <v/>
          </cell>
          <cell r="BR222" t="str">
            <v/>
          </cell>
          <cell r="BT222" t="str">
            <v/>
          </cell>
          <cell r="CC222" t="str">
            <v/>
          </cell>
          <cell r="CD222" t="str">
            <v/>
          </cell>
          <cell r="CE222" t="str">
            <v/>
          </cell>
          <cell r="CF222" t="str">
            <v/>
          </cell>
          <cell r="CG222" t="str">
            <v/>
          </cell>
          <cell r="CH222" t="str">
            <v/>
          </cell>
          <cell r="CI222" t="str">
            <v/>
          </cell>
          <cell r="CJ222" t="str">
            <v/>
          </cell>
          <cell r="CK222" t="str">
            <v/>
          </cell>
          <cell r="CL222" t="str">
            <v/>
          </cell>
        </row>
        <row r="223">
          <cell r="A223">
            <v>2190</v>
          </cell>
          <cell r="B223" t="str">
            <v/>
          </cell>
          <cell r="C223" t="str">
            <v/>
          </cell>
          <cell r="D223" t="str">
            <v/>
          </cell>
          <cell r="K223" t="str">
            <v/>
          </cell>
          <cell r="P223" t="str">
            <v/>
          </cell>
          <cell r="R223" t="str">
            <v/>
          </cell>
          <cell r="T223" t="str">
            <v/>
          </cell>
          <cell r="AC223" t="str">
            <v/>
          </cell>
          <cell r="AD223" t="str">
            <v/>
          </cell>
          <cell r="AK223" t="str">
            <v/>
          </cell>
          <cell r="AP223" t="str">
            <v/>
          </cell>
          <cell r="AR223" t="str">
            <v/>
          </cell>
          <cell r="AT223" t="str">
            <v/>
          </cell>
          <cell r="BC223" t="str">
            <v/>
          </cell>
          <cell r="BD223" t="str">
            <v/>
          </cell>
          <cell r="BK223" t="str">
            <v/>
          </cell>
          <cell r="BP223" t="str">
            <v/>
          </cell>
          <cell r="BR223" t="str">
            <v/>
          </cell>
          <cell r="BT223" t="str">
            <v/>
          </cell>
          <cell r="CC223" t="str">
            <v/>
          </cell>
          <cell r="CD223" t="str">
            <v/>
          </cell>
          <cell r="CE223" t="str">
            <v/>
          </cell>
          <cell r="CF223" t="str">
            <v/>
          </cell>
          <cell r="CG223" t="str">
            <v/>
          </cell>
          <cell r="CH223" t="str">
            <v/>
          </cell>
          <cell r="CI223" t="str">
            <v/>
          </cell>
          <cell r="CJ223" t="str">
            <v/>
          </cell>
          <cell r="CK223" t="str">
            <v/>
          </cell>
          <cell r="CL223" t="str">
            <v/>
          </cell>
        </row>
        <row r="224">
          <cell r="A224">
            <v>2200</v>
          </cell>
          <cell r="B224" t="str">
            <v/>
          </cell>
          <cell r="C224" t="str">
            <v/>
          </cell>
          <cell r="D224" t="str">
            <v/>
          </cell>
          <cell r="K224" t="str">
            <v/>
          </cell>
          <cell r="P224" t="str">
            <v/>
          </cell>
          <cell r="R224" t="str">
            <v/>
          </cell>
          <cell r="T224" t="str">
            <v/>
          </cell>
          <cell r="AC224" t="str">
            <v/>
          </cell>
          <cell r="AD224" t="str">
            <v/>
          </cell>
          <cell r="AK224" t="str">
            <v/>
          </cell>
          <cell r="AP224" t="str">
            <v/>
          </cell>
          <cell r="AR224" t="str">
            <v/>
          </cell>
          <cell r="AT224" t="str">
            <v/>
          </cell>
          <cell r="BC224" t="str">
            <v/>
          </cell>
          <cell r="BD224" t="str">
            <v/>
          </cell>
          <cell r="BK224" t="str">
            <v/>
          </cell>
          <cell r="BP224" t="str">
            <v/>
          </cell>
          <cell r="BR224" t="str">
            <v/>
          </cell>
          <cell r="BT224" t="str">
            <v/>
          </cell>
          <cell r="CC224" t="str">
            <v/>
          </cell>
          <cell r="CD224" t="str">
            <v/>
          </cell>
          <cell r="CE224" t="str">
            <v/>
          </cell>
          <cell r="CF224" t="str">
            <v/>
          </cell>
          <cell r="CG224" t="str">
            <v/>
          </cell>
          <cell r="CH224" t="str">
            <v/>
          </cell>
          <cell r="CI224" t="str">
            <v/>
          </cell>
          <cell r="CJ224" t="str">
            <v/>
          </cell>
          <cell r="CK224" t="str">
            <v/>
          </cell>
          <cell r="CL224" t="str">
            <v/>
          </cell>
        </row>
        <row r="225">
          <cell r="A225">
            <v>2210</v>
          </cell>
          <cell r="B225" t="str">
            <v/>
          </cell>
          <cell r="C225" t="str">
            <v/>
          </cell>
          <cell r="D225" t="str">
            <v/>
          </cell>
          <cell r="K225" t="str">
            <v/>
          </cell>
          <cell r="P225" t="str">
            <v/>
          </cell>
          <cell r="R225" t="str">
            <v/>
          </cell>
          <cell r="T225" t="str">
            <v/>
          </cell>
          <cell r="AC225" t="str">
            <v/>
          </cell>
          <cell r="AD225" t="str">
            <v/>
          </cell>
          <cell r="AK225" t="str">
            <v/>
          </cell>
          <cell r="AP225" t="str">
            <v/>
          </cell>
          <cell r="AR225" t="str">
            <v/>
          </cell>
          <cell r="AT225" t="str">
            <v/>
          </cell>
          <cell r="BC225" t="str">
            <v/>
          </cell>
          <cell r="BD225" t="str">
            <v/>
          </cell>
          <cell r="BK225" t="str">
            <v/>
          </cell>
          <cell r="BP225" t="str">
            <v/>
          </cell>
          <cell r="BR225" t="str">
            <v/>
          </cell>
          <cell r="BT225" t="str">
            <v/>
          </cell>
          <cell r="CC225" t="str">
            <v/>
          </cell>
          <cell r="CD225" t="str">
            <v/>
          </cell>
          <cell r="CE225" t="str">
            <v/>
          </cell>
          <cell r="CF225" t="str">
            <v/>
          </cell>
          <cell r="CG225" t="str">
            <v/>
          </cell>
          <cell r="CH225" t="str">
            <v/>
          </cell>
          <cell r="CI225" t="str">
            <v/>
          </cell>
          <cell r="CJ225" t="str">
            <v/>
          </cell>
          <cell r="CK225" t="str">
            <v/>
          </cell>
          <cell r="CL225" t="str">
            <v/>
          </cell>
        </row>
        <row r="226">
          <cell r="A226">
            <v>2220</v>
          </cell>
          <cell r="B226" t="str">
            <v/>
          </cell>
          <cell r="C226" t="str">
            <v/>
          </cell>
          <cell r="D226" t="str">
            <v/>
          </cell>
          <cell r="K226" t="str">
            <v/>
          </cell>
          <cell r="P226" t="str">
            <v/>
          </cell>
          <cell r="R226" t="str">
            <v/>
          </cell>
          <cell r="T226" t="str">
            <v/>
          </cell>
          <cell r="AC226" t="str">
            <v/>
          </cell>
          <cell r="AD226" t="str">
            <v/>
          </cell>
          <cell r="AK226" t="str">
            <v/>
          </cell>
          <cell r="AP226" t="str">
            <v/>
          </cell>
          <cell r="AR226" t="str">
            <v/>
          </cell>
          <cell r="AT226" t="str">
            <v/>
          </cell>
          <cell r="BC226" t="str">
            <v/>
          </cell>
          <cell r="BD226" t="str">
            <v/>
          </cell>
          <cell r="BK226" t="str">
            <v/>
          </cell>
          <cell r="BP226" t="str">
            <v/>
          </cell>
          <cell r="BR226" t="str">
            <v/>
          </cell>
          <cell r="BT226" t="str">
            <v/>
          </cell>
          <cell r="CC226" t="str">
            <v/>
          </cell>
          <cell r="CD226" t="str">
            <v/>
          </cell>
          <cell r="CE226" t="str">
            <v/>
          </cell>
          <cell r="CF226" t="str">
            <v/>
          </cell>
          <cell r="CG226" t="str">
            <v/>
          </cell>
          <cell r="CH226" t="str">
            <v/>
          </cell>
          <cell r="CI226" t="str">
            <v/>
          </cell>
          <cell r="CJ226" t="str">
            <v/>
          </cell>
          <cell r="CK226" t="str">
            <v/>
          </cell>
          <cell r="CL226" t="str">
            <v/>
          </cell>
        </row>
        <row r="227">
          <cell r="A227">
            <v>2230</v>
          </cell>
          <cell r="B227" t="str">
            <v/>
          </cell>
          <cell r="C227" t="str">
            <v/>
          </cell>
          <cell r="D227" t="str">
            <v/>
          </cell>
          <cell r="K227" t="str">
            <v/>
          </cell>
          <cell r="P227" t="str">
            <v/>
          </cell>
          <cell r="R227" t="str">
            <v/>
          </cell>
          <cell r="T227" t="str">
            <v/>
          </cell>
          <cell r="AC227" t="str">
            <v/>
          </cell>
          <cell r="AD227" t="str">
            <v/>
          </cell>
          <cell r="AK227" t="str">
            <v/>
          </cell>
          <cell r="AP227" t="str">
            <v/>
          </cell>
          <cell r="AR227" t="str">
            <v/>
          </cell>
          <cell r="AT227" t="str">
            <v/>
          </cell>
          <cell r="BC227" t="str">
            <v/>
          </cell>
          <cell r="BD227" t="str">
            <v/>
          </cell>
          <cell r="BK227" t="str">
            <v/>
          </cell>
          <cell r="BP227" t="str">
            <v/>
          </cell>
          <cell r="BR227" t="str">
            <v/>
          </cell>
          <cell r="BT227" t="str">
            <v/>
          </cell>
          <cell r="CC227" t="str">
            <v/>
          </cell>
          <cell r="CD227" t="str">
            <v/>
          </cell>
          <cell r="CE227" t="str">
            <v/>
          </cell>
          <cell r="CF227" t="str">
            <v/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 t="str">
            <v/>
          </cell>
          <cell r="CL227" t="str">
            <v/>
          </cell>
        </row>
        <row r="228">
          <cell r="A228">
            <v>2240</v>
          </cell>
          <cell r="B228" t="str">
            <v/>
          </cell>
          <cell r="C228" t="str">
            <v/>
          </cell>
          <cell r="D228" t="str">
            <v/>
          </cell>
          <cell r="K228" t="str">
            <v/>
          </cell>
          <cell r="P228" t="str">
            <v/>
          </cell>
          <cell r="R228" t="str">
            <v/>
          </cell>
          <cell r="T228" t="str">
            <v/>
          </cell>
          <cell r="AC228" t="str">
            <v/>
          </cell>
          <cell r="AD228" t="str">
            <v/>
          </cell>
          <cell r="AK228" t="str">
            <v/>
          </cell>
          <cell r="AP228" t="str">
            <v/>
          </cell>
          <cell r="AR228" t="str">
            <v/>
          </cell>
          <cell r="AT228" t="str">
            <v/>
          </cell>
          <cell r="BC228" t="str">
            <v/>
          </cell>
          <cell r="BD228" t="str">
            <v/>
          </cell>
          <cell r="BK228" t="str">
            <v/>
          </cell>
          <cell r="BP228" t="str">
            <v/>
          </cell>
          <cell r="BR228" t="str">
            <v/>
          </cell>
          <cell r="BT228" t="str">
            <v/>
          </cell>
          <cell r="CC228" t="str">
            <v/>
          </cell>
          <cell r="CD228" t="str">
            <v/>
          </cell>
          <cell r="CE228" t="str">
            <v/>
          </cell>
          <cell r="CF228" t="str">
            <v/>
          </cell>
          <cell r="CG228" t="str">
            <v/>
          </cell>
          <cell r="CH228" t="str">
            <v/>
          </cell>
          <cell r="CI228" t="str">
            <v/>
          </cell>
          <cell r="CJ228" t="str">
            <v/>
          </cell>
          <cell r="CK228" t="str">
            <v/>
          </cell>
          <cell r="CL228" t="str">
            <v/>
          </cell>
        </row>
        <row r="229">
          <cell r="A229">
            <v>2250</v>
          </cell>
          <cell r="B229" t="str">
            <v/>
          </cell>
          <cell r="C229" t="str">
            <v/>
          </cell>
          <cell r="D229" t="str">
            <v/>
          </cell>
          <cell r="K229" t="str">
            <v/>
          </cell>
          <cell r="P229" t="str">
            <v/>
          </cell>
          <cell r="R229" t="str">
            <v/>
          </cell>
          <cell r="T229" t="str">
            <v/>
          </cell>
          <cell r="AC229" t="str">
            <v/>
          </cell>
          <cell r="AD229" t="str">
            <v/>
          </cell>
          <cell r="AK229" t="str">
            <v/>
          </cell>
          <cell r="AP229" t="str">
            <v/>
          </cell>
          <cell r="AR229" t="str">
            <v/>
          </cell>
          <cell r="AT229" t="str">
            <v/>
          </cell>
          <cell r="BC229" t="str">
            <v/>
          </cell>
          <cell r="BD229" t="str">
            <v/>
          </cell>
          <cell r="BK229" t="str">
            <v/>
          </cell>
          <cell r="BP229" t="str">
            <v/>
          </cell>
          <cell r="BR229" t="str">
            <v/>
          </cell>
          <cell r="BT229" t="str">
            <v/>
          </cell>
          <cell r="CC229" t="str">
            <v/>
          </cell>
          <cell r="CD229" t="str">
            <v/>
          </cell>
          <cell r="CE229" t="str">
            <v/>
          </cell>
          <cell r="CF229" t="str">
            <v/>
          </cell>
          <cell r="CG229" t="str">
            <v/>
          </cell>
          <cell r="CH229" t="str">
            <v/>
          </cell>
          <cell r="CI229" t="str">
            <v/>
          </cell>
          <cell r="CJ229" t="str">
            <v/>
          </cell>
          <cell r="CK229" t="str">
            <v/>
          </cell>
          <cell r="CL229" t="str">
            <v/>
          </cell>
        </row>
        <row r="230">
          <cell r="A230">
            <v>2260</v>
          </cell>
          <cell r="B230" t="str">
            <v/>
          </cell>
          <cell r="C230" t="str">
            <v/>
          </cell>
          <cell r="D230" t="str">
            <v/>
          </cell>
          <cell r="K230" t="str">
            <v/>
          </cell>
          <cell r="P230" t="str">
            <v/>
          </cell>
          <cell r="R230" t="str">
            <v/>
          </cell>
          <cell r="T230" t="str">
            <v/>
          </cell>
          <cell r="AC230" t="str">
            <v/>
          </cell>
          <cell r="AD230" t="str">
            <v/>
          </cell>
          <cell r="AK230" t="str">
            <v/>
          </cell>
          <cell r="AP230" t="str">
            <v/>
          </cell>
          <cell r="AR230" t="str">
            <v/>
          </cell>
          <cell r="AT230" t="str">
            <v/>
          </cell>
          <cell r="BC230" t="str">
            <v/>
          </cell>
          <cell r="BD230" t="str">
            <v/>
          </cell>
          <cell r="BK230" t="str">
            <v/>
          </cell>
          <cell r="BP230" t="str">
            <v/>
          </cell>
          <cell r="BR230" t="str">
            <v/>
          </cell>
          <cell r="BT230" t="str">
            <v/>
          </cell>
          <cell r="CC230" t="str">
            <v/>
          </cell>
          <cell r="CD230" t="str">
            <v/>
          </cell>
          <cell r="CE230" t="str">
            <v/>
          </cell>
          <cell r="CF230" t="str">
            <v/>
          </cell>
          <cell r="CG230" t="str">
            <v/>
          </cell>
          <cell r="CH230" t="str">
            <v/>
          </cell>
          <cell r="CI230" t="str">
            <v/>
          </cell>
          <cell r="CJ230" t="str">
            <v/>
          </cell>
          <cell r="CK230" t="str">
            <v/>
          </cell>
          <cell r="CL230" t="str">
            <v/>
          </cell>
        </row>
        <row r="231">
          <cell r="A231">
            <v>2270</v>
          </cell>
          <cell r="B231" t="str">
            <v/>
          </cell>
          <cell r="C231" t="str">
            <v/>
          </cell>
          <cell r="D231" t="str">
            <v/>
          </cell>
          <cell r="K231" t="str">
            <v/>
          </cell>
          <cell r="P231" t="str">
            <v/>
          </cell>
          <cell r="R231" t="str">
            <v/>
          </cell>
          <cell r="T231" t="str">
            <v/>
          </cell>
          <cell r="AC231" t="str">
            <v/>
          </cell>
          <cell r="AD231" t="str">
            <v/>
          </cell>
          <cell r="AK231" t="str">
            <v/>
          </cell>
          <cell r="AP231" t="str">
            <v/>
          </cell>
          <cell r="AR231" t="str">
            <v/>
          </cell>
          <cell r="AT231" t="str">
            <v/>
          </cell>
          <cell r="BC231" t="str">
            <v/>
          </cell>
          <cell r="BD231" t="str">
            <v/>
          </cell>
          <cell r="BK231" t="str">
            <v/>
          </cell>
          <cell r="BP231" t="str">
            <v/>
          </cell>
          <cell r="BR231" t="str">
            <v/>
          </cell>
          <cell r="BT231" t="str">
            <v/>
          </cell>
          <cell r="CC231" t="str">
            <v/>
          </cell>
          <cell r="CD231" t="str">
            <v/>
          </cell>
          <cell r="CE231" t="str">
            <v/>
          </cell>
          <cell r="CF231" t="str">
            <v/>
          </cell>
          <cell r="CG231" t="str">
            <v/>
          </cell>
          <cell r="CH231" t="str">
            <v/>
          </cell>
          <cell r="CI231" t="str">
            <v/>
          </cell>
          <cell r="CJ231" t="str">
            <v/>
          </cell>
          <cell r="CK231" t="str">
            <v/>
          </cell>
          <cell r="CL231" t="str">
            <v/>
          </cell>
        </row>
        <row r="232">
          <cell r="A232">
            <v>2280</v>
          </cell>
          <cell r="B232" t="str">
            <v/>
          </cell>
          <cell r="C232" t="str">
            <v/>
          </cell>
          <cell r="D232" t="str">
            <v/>
          </cell>
          <cell r="K232" t="str">
            <v/>
          </cell>
          <cell r="P232" t="str">
            <v/>
          </cell>
          <cell r="R232" t="str">
            <v/>
          </cell>
          <cell r="T232" t="str">
            <v/>
          </cell>
          <cell r="AC232" t="str">
            <v/>
          </cell>
          <cell r="AD232" t="str">
            <v/>
          </cell>
          <cell r="AK232" t="str">
            <v/>
          </cell>
          <cell r="AP232" t="str">
            <v/>
          </cell>
          <cell r="AR232" t="str">
            <v/>
          </cell>
          <cell r="AT232" t="str">
            <v/>
          </cell>
          <cell r="BC232" t="str">
            <v/>
          </cell>
          <cell r="BD232" t="str">
            <v/>
          </cell>
          <cell r="BK232" t="str">
            <v/>
          </cell>
          <cell r="BP232" t="str">
            <v/>
          </cell>
          <cell r="BR232" t="str">
            <v/>
          </cell>
          <cell r="BT232" t="str">
            <v/>
          </cell>
          <cell r="CC232" t="str">
            <v/>
          </cell>
          <cell r="CD232" t="str">
            <v/>
          </cell>
          <cell r="CE232" t="str">
            <v/>
          </cell>
          <cell r="CF232" t="str">
            <v/>
          </cell>
          <cell r="CG232" t="str">
            <v/>
          </cell>
          <cell r="CH232" t="str">
            <v/>
          </cell>
          <cell r="CI232" t="str">
            <v/>
          </cell>
          <cell r="CJ232" t="str">
            <v/>
          </cell>
          <cell r="CK232" t="str">
            <v/>
          </cell>
          <cell r="CL232" t="str">
            <v/>
          </cell>
        </row>
        <row r="233">
          <cell r="A233">
            <v>2290</v>
          </cell>
          <cell r="B233" t="str">
            <v/>
          </cell>
          <cell r="C233" t="str">
            <v/>
          </cell>
          <cell r="D233" t="str">
            <v/>
          </cell>
          <cell r="K233" t="str">
            <v/>
          </cell>
          <cell r="P233" t="str">
            <v/>
          </cell>
          <cell r="R233" t="str">
            <v/>
          </cell>
          <cell r="T233" t="str">
            <v/>
          </cell>
          <cell r="AC233" t="str">
            <v/>
          </cell>
          <cell r="AD233" t="str">
            <v/>
          </cell>
          <cell r="AK233" t="str">
            <v/>
          </cell>
          <cell r="AP233" t="str">
            <v/>
          </cell>
          <cell r="AR233" t="str">
            <v/>
          </cell>
          <cell r="AT233" t="str">
            <v/>
          </cell>
          <cell r="BC233" t="str">
            <v/>
          </cell>
          <cell r="BD233" t="str">
            <v/>
          </cell>
          <cell r="BK233" t="str">
            <v/>
          </cell>
          <cell r="BP233" t="str">
            <v/>
          </cell>
          <cell r="BR233" t="str">
            <v/>
          </cell>
          <cell r="BT233" t="str">
            <v/>
          </cell>
          <cell r="CC233" t="str">
            <v/>
          </cell>
          <cell r="CD233" t="str">
            <v/>
          </cell>
          <cell r="CE233" t="str">
            <v/>
          </cell>
          <cell r="CF233" t="str">
            <v/>
          </cell>
          <cell r="CG233" t="str">
            <v/>
          </cell>
          <cell r="CH233" t="str">
            <v/>
          </cell>
          <cell r="CI233" t="str">
            <v/>
          </cell>
          <cell r="CJ233" t="str">
            <v/>
          </cell>
          <cell r="CK233" t="str">
            <v/>
          </cell>
          <cell r="CL233" t="str">
            <v/>
          </cell>
        </row>
        <row r="234">
          <cell r="A234">
            <v>2300</v>
          </cell>
          <cell r="B234" t="str">
            <v/>
          </cell>
          <cell r="C234" t="str">
            <v/>
          </cell>
          <cell r="D234" t="str">
            <v/>
          </cell>
          <cell r="K234" t="str">
            <v/>
          </cell>
          <cell r="P234" t="str">
            <v/>
          </cell>
          <cell r="R234" t="str">
            <v/>
          </cell>
          <cell r="T234" t="str">
            <v/>
          </cell>
          <cell r="AC234" t="str">
            <v/>
          </cell>
          <cell r="AD234" t="str">
            <v/>
          </cell>
          <cell r="AK234" t="str">
            <v/>
          </cell>
          <cell r="AP234" t="str">
            <v/>
          </cell>
          <cell r="AR234" t="str">
            <v/>
          </cell>
          <cell r="AT234" t="str">
            <v/>
          </cell>
          <cell r="BC234" t="str">
            <v/>
          </cell>
          <cell r="BD234" t="str">
            <v/>
          </cell>
          <cell r="BK234" t="str">
            <v/>
          </cell>
          <cell r="BP234" t="str">
            <v/>
          </cell>
          <cell r="BR234" t="str">
            <v/>
          </cell>
          <cell r="BT234" t="str">
            <v/>
          </cell>
          <cell r="CC234" t="str">
            <v/>
          </cell>
          <cell r="CD234" t="str">
            <v/>
          </cell>
          <cell r="CE234" t="str">
            <v/>
          </cell>
          <cell r="CF234" t="str">
            <v/>
          </cell>
          <cell r="CG234" t="str">
            <v/>
          </cell>
          <cell r="CH234" t="str">
            <v/>
          </cell>
          <cell r="CI234" t="str">
            <v/>
          </cell>
          <cell r="CJ234" t="str">
            <v/>
          </cell>
          <cell r="CK234" t="str">
            <v/>
          </cell>
          <cell r="CL234" t="str">
            <v/>
          </cell>
        </row>
        <row r="235">
          <cell r="A235">
            <v>2310</v>
          </cell>
          <cell r="B235" t="str">
            <v/>
          </cell>
          <cell r="C235" t="str">
            <v/>
          </cell>
          <cell r="D235" t="str">
            <v/>
          </cell>
          <cell r="K235" t="str">
            <v/>
          </cell>
          <cell r="P235" t="str">
            <v/>
          </cell>
          <cell r="R235" t="str">
            <v/>
          </cell>
          <cell r="T235" t="str">
            <v/>
          </cell>
          <cell r="AC235" t="str">
            <v/>
          </cell>
          <cell r="AD235" t="str">
            <v/>
          </cell>
          <cell r="AK235" t="str">
            <v/>
          </cell>
          <cell r="AP235" t="str">
            <v/>
          </cell>
          <cell r="AR235" t="str">
            <v/>
          </cell>
          <cell r="AT235" t="str">
            <v/>
          </cell>
          <cell r="BC235" t="str">
            <v/>
          </cell>
          <cell r="BD235" t="str">
            <v/>
          </cell>
          <cell r="BK235" t="str">
            <v/>
          </cell>
          <cell r="BP235" t="str">
            <v/>
          </cell>
          <cell r="BR235" t="str">
            <v/>
          </cell>
          <cell r="BT235" t="str">
            <v/>
          </cell>
          <cell r="CC235" t="str">
            <v/>
          </cell>
          <cell r="CD235" t="str">
            <v/>
          </cell>
          <cell r="CE235" t="str">
            <v/>
          </cell>
          <cell r="CF235" t="str">
            <v/>
          </cell>
          <cell r="CG235" t="str">
            <v/>
          </cell>
          <cell r="CH235" t="str">
            <v/>
          </cell>
          <cell r="CI235" t="str">
            <v/>
          </cell>
          <cell r="CJ235" t="str">
            <v/>
          </cell>
          <cell r="CK235" t="str">
            <v/>
          </cell>
          <cell r="CL235" t="str">
            <v/>
          </cell>
        </row>
        <row r="236">
          <cell r="A236">
            <v>2320</v>
          </cell>
          <cell r="B236" t="str">
            <v/>
          </cell>
          <cell r="C236" t="str">
            <v/>
          </cell>
          <cell r="D236" t="str">
            <v/>
          </cell>
          <cell r="K236" t="str">
            <v/>
          </cell>
          <cell r="P236" t="str">
            <v/>
          </cell>
          <cell r="R236" t="str">
            <v/>
          </cell>
          <cell r="T236" t="str">
            <v/>
          </cell>
          <cell r="AC236" t="str">
            <v/>
          </cell>
          <cell r="AD236" t="str">
            <v/>
          </cell>
          <cell r="AK236" t="str">
            <v/>
          </cell>
          <cell r="AP236" t="str">
            <v/>
          </cell>
          <cell r="AR236" t="str">
            <v/>
          </cell>
          <cell r="AT236" t="str">
            <v/>
          </cell>
          <cell r="BC236" t="str">
            <v/>
          </cell>
          <cell r="BD236" t="str">
            <v/>
          </cell>
          <cell r="BK236" t="str">
            <v/>
          </cell>
          <cell r="BP236" t="str">
            <v/>
          </cell>
          <cell r="BR236" t="str">
            <v/>
          </cell>
          <cell r="BT236" t="str">
            <v/>
          </cell>
          <cell r="CC236" t="str">
            <v/>
          </cell>
          <cell r="CD236" t="str">
            <v/>
          </cell>
          <cell r="CE236" t="str">
            <v/>
          </cell>
          <cell r="CF236" t="str">
            <v/>
          </cell>
          <cell r="CG236" t="str">
            <v/>
          </cell>
          <cell r="CH236" t="str">
            <v/>
          </cell>
          <cell r="CI236" t="str">
            <v/>
          </cell>
          <cell r="CJ236" t="str">
            <v/>
          </cell>
          <cell r="CK236" t="str">
            <v/>
          </cell>
          <cell r="CL236" t="str">
            <v/>
          </cell>
        </row>
        <row r="237">
          <cell r="A237">
            <v>2330</v>
          </cell>
          <cell r="B237" t="str">
            <v/>
          </cell>
          <cell r="C237" t="str">
            <v/>
          </cell>
          <cell r="D237" t="str">
            <v/>
          </cell>
          <cell r="K237" t="str">
            <v/>
          </cell>
          <cell r="P237" t="str">
            <v/>
          </cell>
          <cell r="R237" t="str">
            <v/>
          </cell>
          <cell r="T237" t="str">
            <v/>
          </cell>
          <cell r="AC237" t="str">
            <v/>
          </cell>
          <cell r="AD237" t="str">
            <v/>
          </cell>
          <cell r="AK237" t="str">
            <v/>
          </cell>
          <cell r="AP237" t="str">
            <v/>
          </cell>
          <cell r="AR237" t="str">
            <v/>
          </cell>
          <cell r="AT237" t="str">
            <v/>
          </cell>
          <cell r="BC237" t="str">
            <v/>
          </cell>
          <cell r="BD237" t="str">
            <v/>
          </cell>
          <cell r="BK237" t="str">
            <v/>
          </cell>
          <cell r="BP237" t="str">
            <v/>
          </cell>
          <cell r="BR237" t="str">
            <v/>
          </cell>
          <cell r="BT237" t="str">
            <v/>
          </cell>
          <cell r="CC237" t="str">
            <v/>
          </cell>
          <cell r="CD237" t="str">
            <v/>
          </cell>
          <cell r="CE237" t="str">
            <v/>
          </cell>
          <cell r="CF237" t="str">
            <v/>
          </cell>
          <cell r="CG237" t="str">
            <v/>
          </cell>
          <cell r="CH237" t="str">
            <v/>
          </cell>
          <cell r="CI237" t="str">
            <v/>
          </cell>
          <cell r="CJ237" t="str">
            <v/>
          </cell>
          <cell r="CK237" t="str">
            <v/>
          </cell>
          <cell r="CL237" t="str">
            <v/>
          </cell>
        </row>
        <row r="238">
          <cell r="A238">
            <v>2340</v>
          </cell>
          <cell r="B238" t="str">
            <v/>
          </cell>
          <cell r="C238" t="str">
            <v/>
          </cell>
          <cell r="D238" t="str">
            <v/>
          </cell>
          <cell r="K238" t="str">
            <v/>
          </cell>
          <cell r="P238" t="str">
            <v/>
          </cell>
          <cell r="R238" t="str">
            <v/>
          </cell>
          <cell r="T238" t="str">
            <v/>
          </cell>
          <cell r="AC238" t="str">
            <v/>
          </cell>
          <cell r="AD238" t="str">
            <v/>
          </cell>
          <cell r="AK238" t="str">
            <v/>
          </cell>
          <cell r="AP238" t="str">
            <v/>
          </cell>
          <cell r="AR238" t="str">
            <v/>
          </cell>
          <cell r="AT238" t="str">
            <v/>
          </cell>
          <cell r="BC238" t="str">
            <v/>
          </cell>
          <cell r="BD238" t="str">
            <v/>
          </cell>
          <cell r="BK238" t="str">
            <v/>
          </cell>
          <cell r="BP238" t="str">
            <v/>
          </cell>
          <cell r="BR238" t="str">
            <v/>
          </cell>
          <cell r="BT238" t="str">
            <v/>
          </cell>
          <cell r="CC238" t="str">
            <v/>
          </cell>
          <cell r="CD238" t="str">
            <v/>
          </cell>
          <cell r="CE238" t="str">
            <v/>
          </cell>
          <cell r="CF238" t="str">
            <v/>
          </cell>
          <cell r="CG238" t="str">
            <v/>
          </cell>
          <cell r="CH238" t="str">
            <v/>
          </cell>
          <cell r="CI238" t="str">
            <v/>
          </cell>
          <cell r="CJ238" t="str">
            <v/>
          </cell>
          <cell r="CK238" t="str">
            <v/>
          </cell>
          <cell r="CL238" t="str">
            <v/>
          </cell>
        </row>
        <row r="239">
          <cell r="A239">
            <v>2350</v>
          </cell>
          <cell r="B239" t="str">
            <v/>
          </cell>
          <cell r="C239" t="str">
            <v/>
          </cell>
          <cell r="D239" t="str">
            <v/>
          </cell>
          <cell r="K239" t="str">
            <v/>
          </cell>
          <cell r="P239" t="str">
            <v/>
          </cell>
          <cell r="R239" t="str">
            <v/>
          </cell>
          <cell r="T239" t="str">
            <v/>
          </cell>
          <cell r="AC239" t="str">
            <v/>
          </cell>
          <cell r="AD239" t="str">
            <v/>
          </cell>
          <cell r="AK239" t="str">
            <v/>
          </cell>
          <cell r="AP239" t="str">
            <v/>
          </cell>
          <cell r="AR239" t="str">
            <v/>
          </cell>
          <cell r="AT239" t="str">
            <v/>
          </cell>
          <cell r="BC239" t="str">
            <v/>
          </cell>
          <cell r="BD239" t="str">
            <v/>
          </cell>
          <cell r="BK239" t="str">
            <v/>
          </cell>
          <cell r="BP239" t="str">
            <v/>
          </cell>
          <cell r="BR239" t="str">
            <v/>
          </cell>
          <cell r="BT239" t="str">
            <v/>
          </cell>
          <cell r="CC239" t="str">
            <v/>
          </cell>
          <cell r="CD239" t="str">
            <v/>
          </cell>
          <cell r="CE239" t="str">
            <v/>
          </cell>
          <cell r="CF239" t="str">
            <v/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 t="str">
            <v/>
          </cell>
          <cell r="CL239" t="str">
            <v/>
          </cell>
        </row>
        <row r="240">
          <cell r="A240">
            <v>2360</v>
          </cell>
          <cell r="B240" t="str">
            <v/>
          </cell>
          <cell r="C240" t="str">
            <v/>
          </cell>
          <cell r="D240" t="str">
            <v/>
          </cell>
          <cell r="K240" t="str">
            <v/>
          </cell>
          <cell r="P240" t="str">
            <v/>
          </cell>
          <cell r="R240" t="str">
            <v/>
          </cell>
          <cell r="T240" t="str">
            <v/>
          </cell>
          <cell r="AC240" t="str">
            <v/>
          </cell>
          <cell r="AD240" t="str">
            <v/>
          </cell>
          <cell r="AK240" t="str">
            <v/>
          </cell>
          <cell r="AP240" t="str">
            <v/>
          </cell>
          <cell r="AR240" t="str">
            <v/>
          </cell>
          <cell r="AT240" t="str">
            <v/>
          </cell>
          <cell r="BC240" t="str">
            <v/>
          </cell>
          <cell r="BD240" t="str">
            <v/>
          </cell>
          <cell r="BK240" t="str">
            <v/>
          </cell>
          <cell r="BP240" t="str">
            <v/>
          </cell>
          <cell r="BR240" t="str">
            <v/>
          </cell>
          <cell r="BT240" t="str">
            <v/>
          </cell>
          <cell r="CC240" t="str">
            <v/>
          </cell>
          <cell r="CD240" t="str">
            <v/>
          </cell>
          <cell r="CE240" t="str">
            <v/>
          </cell>
          <cell r="CF240" t="str">
            <v/>
          </cell>
          <cell r="CG240" t="str">
            <v/>
          </cell>
          <cell r="CH240" t="str">
            <v/>
          </cell>
          <cell r="CI240" t="str">
            <v/>
          </cell>
          <cell r="CJ240" t="str">
            <v/>
          </cell>
          <cell r="CK240" t="str">
            <v/>
          </cell>
          <cell r="CL240" t="str">
            <v/>
          </cell>
        </row>
        <row r="241">
          <cell r="A241">
            <v>2370</v>
          </cell>
          <cell r="B241" t="str">
            <v/>
          </cell>
          <cell r="C241" t="str">
            <v/>
          </cell>
          <cell r="D241" t="str">
            <v/>
          </cell>
          <cell r="K241" t="str">
            <v/>
          </cell>
          <cell r="P241" t="str">
            <v/>
          </cell>
          <cell r="R241" t="str">
            <v/>
          </cell>
          <cell r="T241" t="str">
            <v/>
          </cell>
          <cell r="AC241" t="str">
            <v/>
          </cell>
          <cell r="AD241" t="str">
            <v/>
          </cell>
          <cell r="AK241" t="str">
            <v/>
          </cell>
          <cell r="AP241" t="str">
            <v/>
          </cell>
          <cell r="AR241" t="str">
            <v/>
          </cell>
          <cell r="AT241" t="str">
            <v/>
          </cell>
          <cell r="BC241" t="str">
            <v/>
          </cell>
          <cell r="BD241" t="str">
            <v/>
          </cell>
          <cell r="BK241" t="str">
            <v/>
          </cell>
          <cell r="BP241" t="str">
            <v/>
          </cell>
          <cell r="BR241" t="str">
            <v/>
          </cell>
          <cell r="BT241" t="str">
            <v/>
          </cell>
          <cell r="CC241" t="str">
            <v/>
          </cell>
          <cell r="CD241" t="str">
            <v/>
          </cell>
          <cell r="CE241" t="str">
            <v/>
          </cell>
          <cell r="CF241" t="str">
            <v/>
          </cell>
          <cell r="CG241" t="str">
            <v/>
          </cell>
          <cell r="CH241" t="str">
            <v/>
          </cell>
          <cell r="CI241" t="str">
            <v/>
          </cell>
          <cell r="CJ241" t="str">
            <v/>
          </cell>
          <cell r="CK241" t="str">
            <v/>
          </cell>
          <cell r="CL241" t="str">
            <v/>
          </cell>
        </row>
        <row r="242">
          <cell r="A242">
            <v>2380</v>
          </cell>
          <cell r="B242" t="str">
            <v/>
          </cell>
          <cell r="C242" t="str">
            <v/>
          </cell>
          <cell r="D242" t="str">
            <v/>
          </cell>
          <cell r="K242" t="str">
            <v/>
          </cell>
          <cell r="P242" t="str">
            <v/>
          </cell>
          <cell r="R242" t="str">
            <v/>
          </cell>
          <cell r="T242" t="str">
            <v/>
          </cell>
          <cell r="AC242" t="str">
            <v/>
          </cell>
          <cell r="AD242" t="str">
            <v/>
          </cell>
          <cell r="AK242" t="str">
            <v/>
          </cell>
          <cell r="AP242" t="str">
            <v/>
          </cell>
          <cell r="AR242" t="str">
            <v/>
          </cell>
          <cell r="AT242" t="str">
            <v/>
          </cell>
          <cell r="BC242" t="str">
            <v/>
          </cell>
          <cell r="BD242" t="str">
            <v/>
          </cell>
          <cell r="BK242" t="str">
            <v/>
          </cell>
          <cell r="BP242" t="str">
            <v/>
          </cell>
          <cell r="BR242" t="str">
            <v/>
          </cell>
          <cell r="BT242" t="str">
            <v/>
          </cell>
          <cell r="CC242" t="str">
            <v/>
          </cell>
          <cell r="CD242" t="str">
            <v/>
          </cell>
          <cell r="CE242" t="str">
            <v/>
          </cell>
          <cell r="CF242" t="str">
            <v/>
          </cell>
          <cell r="CG242" t="str">
            <v/>
          </cell>
          <cell r="CH242" t="str">
            <v/>
          </cell>
          <cell r="CI242" t="str">
            <v/>
          </cell>
          <cell r="CJ242" t="str">
            <v/>
          </cell>
          <cell r="CK242" t="str">
            <v/>
          </cell>
          <cell r="CL242" t="str">
            <v/>
          </cell>
        </row>
        <row r="243">
          <cell r="A243">
            <v>2390</v>
          </cell>
          <cell r="B243" t="str">
            <v/>
          </cell>
          <cell r="C243" t="str">
            <v/>
          </cell>
          <cell r="D243" t="str">
            <v/>
          </cell>
          <cell r="K243" t="str">
            <v/>
          </cell>
          <cell r="P243" t="str">
            <v/>
          </cell>
          <cell r="R243" t="str">
            <v/>
          </cell>
          <cell r="T243" t="str">
            <v/>
          </cell>
          <cell r="AC243" t="str">
            <v/>
          </cell>
          <cell r="AD243" t="str">
            <v/>
          </cell>
          <cell r="AK243" t="str">
            <v/>
          </cell>
          <cell r="AP243" t="str">
            <v/>
          </cell>
          <cell r="AR243" t="str">
            <v/>
          </cell>
          <cell r="AT243" t="str">
            <v/>
          </cell>
          <cell r="BC243" t="str">
            <v/>
          </cell>
          <cell r="BD243" t="str">
            <v/>
          </cell>
          <cell r="BK243" t="str">
            <v/>
          </cell>
          <cell r="BP243" t="str">
            <v/>
          </cell>
          <cell r="BR243" t="str">
            <v/>
          </cell>
          <cell r="BT243" t="str">
            <v/>
          </cell>
          <cell r="CC243" t="str">
            <v/>
          </cell>
          <cell r="CD243" t="str">
            <v/>
          </cell>
          <cell r="CE243" t="str">
            <v/>
          </cell>
          <cell r="CF243" t="str">
            <v/>
          </cell>
          <cell r="CG243" t="str">
            <v/>
          </cell>
          <cell r="CH243" t="str">
            <v/>
          </cell>
          <cell r="CI243" t="str">
            <v/>
          </cell>
          <cell r="CJ243" t="str">
            <v/>
          </cell>
          <cell r="CK243" t="str">
            <v/>
          </cell>
          <cell r="CL243" t="str">
            <v/>
          </cell>
        </row>
        <row r="244">
          <cell r="A244">
            <v>2400</v>
          </cell>
          <cell r="B244" t="str">
            <v/>
          </cell>
          <cell r="C244" t="str">
            <v/>
          </cell>
          <cell r="D244" t="str">
            <v/>
          </cell>
          <cell r="K244" t="str">
            <v/>
          </cell>
          <cell r="P244" t="str">
            <v/>
          </cell>
          <cell r="R244" t="str">
            <v/>
          </cell>
          <cell r="T244" t="str">
            <v/>
          </cell>
          <cell r="AC244" t="str">
            <v/>
          </cell>
          <cell r="AD244" t="str">
            <v/>
          </cell>
          <cell r="AK244" t="str">
            <v/>
          </cell>
          <cell r="AP244" t="str">
            <v/>
          </cell>
          <cell r="AR244" t="str">
            <v/>
          </cell>
          <cell r="AT244" t="str">
            <v/>
          </cell>
          <cell r="BC244" t="str">
            <v/>
          </cell>
          <cell r="BD244" t="str">
            <v/>
          </cell>
          <cell r="BK244" t="str">
            <v/>
          </cell>
          <cell r="BP244" t="str">
            <v/>
          </cell>
          <cell r="BR244" t="str">
            <v/>
          </cell>
          <cell r="BT244" t="str">
            <v/>
          </cell>
          <cell r="CC244" t="str">
            <v/>
          </cell>
          <cell r="CD244" t="str">
            <v/>
          </cell>
          <cell r="CE244" t="str">
            <v/>
          </cell>
          <cell r="CF244" t="str">
            <v/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 t="str">
            <v/>
          </cell>
          <cell r="CL244" t="str">
            <v/>
          </cell>
        </row>
        <row r="245">
          <cell r="A245">
            <v>2410</v>
          </cell>
          <cell r="B245" t="str">
            <v/>
          </cell>
          <cell r="C245" t="str">
            <v/>
          </cell>
          <cell r="D245" t="str">
            <v/>
          </cell>
          <cell r="K245" t="str">
            <v/>
          </cell>
          <cell r="P245" t="str">
            <v/>
          </cell>
          <cell r="R245" t="str">
            <v/>
          </cell>
          <cell r="T245" t="str">
            <v/>
          </cell>
          <cell r="AC245" t="str">
            <v/>
          </cell>
          <cell r="AD245" t="str">
            <v/>
          </cell>
          <cell r="AK245" t="str">
            <v/>
          </cell>
          <cell r="AP245" t="str">
            <v/>
          </cell>
          <cell r="AR245" t="str">
            <v/>
          </cell>
          <cell r="AT245" t="str">
            <v/>
          </cell>
          <cell r="BC245" t="str">
            <v/>
          </cell>
          <cell r="BD245" t="str">
            <v/>
          </cell>
          <cell r="BK245" t="str">
            <v/>
          </cell>
          <cell r="BP245" t="str">
            <v/>
          </cell>
          <cell r="BR245" t="str">
            <v/>
          </cell>
          <cell r="BT245" t="str">
            <v/>
          </cell>
          <cell r="CC245" t="str">
            <v/>
          </cell>
          <cell r="CD245" t="str">
            <v/>
          </cell>
          <cell r="CE245" t="str">
            <v/>
          </cell>
          <cell r="CF245" t="str">
            <v/>
          </cell>
          <cell r="CG245" t="str">
            <v/>
          </cell>
          <cell r="CH245" t="str">
            <v/>
          </cell>
          <cell r="CI245" t="str">
            <v/>
          </cell>
          <cell r="CJ245" t="str">
            <v/>
          </cell>
          <cell r="CK245" t="str">
            <v/>
          </cell>
          <cell r="CL245" t="str">
            <v/>
          </cell>
        </row>
        <row r="246">
          <cell r="A246">
            <v>2420</v>
          </cell>
          <cell r="B246" t="str">
            <v/>
          </cell>
          <cell r="C246" t="str">
            <v/>
          </cell>
          <cell r="D246" t="str">
            <v/>
          </cell>
          <cell r="K246" t="str">
            <v/>
          </cell>
          <cell r="P246" t="str">
            <v/>
          </cell>
          <cell r="R246" t="str">
            <v/>
          </cell>
          <cell r="T246" t="str">
            <v/>
          </cell>
          <cell r="AC246" t="str">
            <v/>
          </cell>
          <cell r="AD246" t="str">
            <v/>
          </cell>
          <cell r="AK246" t="str">
            <v/>
          </cell>
          <cell r="AP246" t="str">
            <v/>
          </cell>
          <cell r="AR246" t="str">
            <v/>
          </cell>
          <cell r="AT246" t="str">
            <v/>
          </cell>
          <cell r="BC246" t="str">
            <v/>
          </cell>
          <cell r="BD246" t="str">
            <v/>
          </cell>
          <cell r="BK246" t="str">
            <v/>
          </cell>
          <cell r="BP246" t="str">
            <v/>
          </cell>
          <cell r="BR246" t="str">
            <v/>
          </cell>
          <cell r="BT246" t="str">
            <v/>
          </cell>
          <cell r="CC246" t="str">
            <v/>
          </cell>
          <cell r="CD246" t="str">
            <v/>
          </cell>
          <cell r="CE246" t="str">
            <v/>
          </cell>
          <cell r="CF246" t="str">
            <v/>
          </cell>
          <cell r="CG246" t="str">
            <v/>
          </cell>
          <cell r="CH246" t="str">
            <v/>
          </cell>
          <cell r="CI246" t="str">
            <v/>
          </cell>
          <cell r="CJ246" t="str">
            <v/>
          </cell>
          <cell r="CK246" t="str">
            <v/>
          </cell>
          <cell r="CL246" t="str">
            <v/>
          </cell>
        </row>
        <row r="247">
          <cell r="A247">
            <v>2430</v>
          </cell>
          <cell r="B247" t="str">
            <v/>
          </cell>
          <cell r="C247" t="str">
            <v/>
          </cell>
          <cell r="D247" t="str">
            <v/>
          </cell>
          <cell r="K247" t="str">
            <v/>
          </cell>
          <cell r="P247" t="str">
            <v/>
          </cell>
          <cell r="R247" t="str">
            <v/>
          </cell>
          <cell r="T247" t="str">
            <v/>
          </cell>
          <cell r="AC247" t="str">
            <v/>
          </cell>
          <cell r="AD247" t="str">
            <v/>
          </cell>
          <cell r="AK247" t="str">
            <v/>
          </cell>
          <cell r="AP247" t="str">
            <v/>
          </cell>
          <cell r="AR247" t="str">
            <v/>
          </cell>
          <cell r="AT247" t="str">
            <v/>
          </cell>
          <cell r="BC247" t="str">
            <v/>
          </cell>
          <cell r="BD247" t="str">
            <v/>
          </cell>
          <cell r="BK247" t="str">
            <v/>
          </cell>
          <cell r="BP247" t="str">
            <v/>
          </cell>
          <cell r="BR247" t="str">
            <v/>
          </cell>
          <cell r="BT247" t="str">
            <v/>
          </cell>
          <cell r="CC247" t="str">
            <v/>
          </cell>
          <cell r="CD247" t="str">
            <v/>
          </cell>
          <cell r="CE247" t="str">
            <v/>
          </cell>
          <cell r="CF247" t="str">
            <v/>
          </cell>
          <cell r="CG247" t="str">
            <v/>
          </cell>
          <cell r="CH247" t="str">
            <v/>
          </cell>
          <cell r="CI247" t="str">
            <v/>
          </cell>
          <cell r="CJ247" t="str">
            <v/>
          </cell>
          <cell r="CK247" t="str">
            <v/>
          </cell>
          <cell r="CL247" t="str">
            <v/>
          </cell>
        </row>
        <row r="248">
          <cell r="A248">
            <v>2440</v>
          </cell>
          <cell r="B248" t="str">
            <v/>
          </cell>
          <cell r="C248" t="str">
            <v/>
          </cell>
          <cell r="D248" t="str">
            <v/>
          </cell>
          <cell r="K248" t="str">
            <v/>
          </cell>
          <cell r="P248" t="str">
            <v/>
          </cell>
          <cell r="R248" t="str">
            <v/>
          </cell>
          <cell r="T248" t="str">
            <v/>
          </cell>
          <cell r="AC248" t="str">
            <v/>
          </cell>
          <cell r="AD248" t="str">
            <v/>
          </cell>
          <cell r="AK248" t="str">
            <v/>
          </cell>
          <cell r="AP248" t="str">
            <v/>
          </cell>
          <cell r="AR248" t="str">
            <v/>
          </cell>
          <cell r="AT248" t="str">
            <v/>
          </cell>
          <cell r="BC248" t="str">
            <v/>
          </cell>
          <cell r="BD248" t="str">
            <v/>
          </cell>
          <cell r="BK248" t="str">
            <v/>
          </cell>
          <cell r="BP248" t="str">
            <v/>
          </cell>
          <cell r="BR248" t="str">
            <v/>
          </cell>
          <cell r="BT248" t="str">
            <v/>
          </cell>
          <cell r="CC248" t="str">
            <v/>
          </cell>
          <cell r="CD248" t="str">
            <v/>
          </cell>
          <cell r="CE248" t="str">
            <v/>
          </cell>
          <cell r="CF248" t="str">
            <v/>
          </cell>
          <cell r="CG248" t="str">
            <v/>
          </cell>
          <cell r="CH248" t="str">
            <v/>
          </cell>
          <cell r="CI248" t="str">
            <v/>
          </cell>
          <cell r="CJ248" t="str">
            <v/>
          </cell>
          <cell r="CK248" t="str">
            <v/>
          </cell>
          <cell r="CL248" t="str">
            <v/>
          </cell>
        </row>
        <row r="249">
          <cell r="A249">
            <v>2450</v>
          </cell>
          <cell r="B249" t="str">
            <v/>
          </cell>
          <cell r="C249" t="str">
            <v/>
          </cell>
          <cell r="D249" t="str">
            <v/>
          </cell>
          <cell r="K249" t="str">
            <v/>
          </cell>
          <cell r="P249" t="str">
            <v/>
          </cell>
          <cell r="R249" t="str">
            <v/>
          </cell>
          <cell r="T249" t="str">
            <v/>
          </cell>
          <cell r="AC249" t="str">
            <v/>
          </cell>
          <cell r="AD249" t="str">
            <v/>
          </cell>
          <cell r="AK249" t="str">
            <v/>
          </cell>
          <cell r="AP249" t="str">
            <v/>
          </cell>
          <cell r="AR249" t="str">
            <v/>
          </cell>
          <cell r="AT249" t="str">
            <v/>
          </cell>
          <cell r="BC249" t="str">
            <v/>
          </cell>
          <cell r="BD249" t="str">
            <v/>
          </cell>
          <cell r="BK249" t="str">
            <v/>
          </cell>
          <cell r="BP249" t="str">
            <v/>
          </cell>
          <cell r="BR249" t="str">
            <v/>
          </cell>
          <cell r="BT249" t="str">
            <v/>
          </cell>
          <cell r="CC249" t="str">
            <v/>
          </cell>
          <cell r="CD249" t="str">
            <v/>
          </cell>
          <cell r="CE249" t="str">
            <v/>
          </cell>
          <cell r="CF249" t="str">
            <v/>
          </cell>
          <cell r="CG249" t="str">
            <v/>
          </cell>
          <cell r="CH249" t="str">
            <v/>
          </cell>
          <cell r="CI249" t="str">
            <v/>
          </cell>
          <cell r="CJ249" t="str">
            <v/>
          </cell>
          <cell r="CK249" t="str">
            <v/>
          </cell>
          <cell r="CL249" t="str">
            <v/>
          </cell>
        </row>
        <row r="250">
          <cell r="A250">
            <v>2460</v>
          </cell>
          <cell r="B250" t="str">
            <v/>
          </cell>
          <cell r="C250" t="str">
            <v/>
          </cell>
          <cell r="D250" t="str">
            <v/>
          </cell>
          <cell r="K250" t="str">
            <v/>
          </cell>
          <cell r="P250" t="str">
            <v/>
          </cell>
          <cell r="R250" t="str">
            <v/>
          </cell>
          <cell r="T250" t="str">
            <v/>
          </cell>
          <cell r="AC250" t="str">
            <v/>
          </cell>
          <cell r="AD250" t="str">
            <v/>
          </cell>
          <cell r="AK250" t="str">
            <v/>
          </cell>
          <cell r="AP250" t="str">
            <v/>
          </cell>
          <cell r="AR250" t="str">
            <v/>
          </cell>
          <cell r="AT250" t="str">
            <v/>
          </cell>
          <cell r="BC250" t="str">
            <v/>
          </cell>
          <cell r="BD250" t="str">
            <v/>
          </cell>
          <cell r="BK250" t="str">
            <v/>
          </cell>
          <cell r="BP250" t="str">
            <v/>
          </cell>
          <cell r="BR250" t="str">
            <v/>
          </cell>
          <cell r="BT250" t="str">
            <v/>
          </cell>
          <cell r="CC250" t="str">
            <v/>
          </cell>
          <cell r="CD250" t="str">
            <v/>
          </cell>
          <cell r="CE250" t="str">
            <v/>
          </cell>
          <cell r="CF250" t="str">
            <v/>
          </cell>
          <cell r="CG250" t="str">
            <v/>
          </cell>
          <cell r="CH250" t="str">
            <v/>
          </cell>
          <cell r="CI250" t="str">
            <v/>
          </cell>
          <cell r="CJ250" t="str">
            <v/>
          </cell>
          <cell r="CK250" t="str">
            <v/>
          </cell>
          <cell r="CL250" t="str">
            <v/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집계"/>
      <sheetName val="수량집계"/>
      <sheetName val="집계1"/>
      <sheetName val="수량1"/>
      <sheetName val="철근1"/>
      <sheetName val="집계2"/>
      <sheetName val="수량2"/>
      <sheetName val="철근2"/>
      <sheetName val="집계3"/>
      <sheetName val="수량3"/>
      <sheetName val="철근3"/>
      <sheetName val="집계4"/>
      <sheetName val="수량4"/>
      <sheetName val="철근4"/>
      <sheetName val="집계5"/>
      <sheetName val="수량5"/>
      <sheetName val="철근5"/>
      <sheetName val="집계7"/>
      <sheetName val="수량7"/>
      <sheetName val="철근7"/>
      <sheetName val="유량계조서"/>
      <sheetName val="말뚝지지력산정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48">
          <cell r="F48">
            <v>0.85935589000000001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준타입"/>
      <sheetName val="Sheet1"/>
      <sheetName val="Sheet2"/>
      <sheetName val="Sheet3"/>
      <sheetName val="#REF"/>
      <sheetName val="Attributes"/>
      <sheetName val="ALINE"/>
      <sheetName val="집수"/>
      <sheetName val="ExtAttr"/>
      <sheetName val="토공수량산출"/>
      <sheetName val="토적계산서"/>
      <sheetName val="안전시설"/>
      <sheetName val="토지대장입력"/>
      <sheetName val="2)가드레일수량"/>
      <sheetName val="1)차선도색"/>
      <sheetName val="3)안전시설"/>
      <sheetName val="우수관로연장 "/>
      <sheetName val="포장재료산출집계"/>
      <sheetName val="구조물공수량집계"/>
      <sheetName val="부관수량"/>
      <sheetName val="우수관로연장집계표"/>
      <sheetName val="관로부수량집계표"/>
      <sheetName val="토공수량집계표"/>
      <sheetName val="일반공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동청1교일반수량집계표"/>
      <sheetName val="동청1교철근집계표"/>
      <sheetName val="라멘집계표"/>
      <sheetName val="라멘철근집계표"/>
      <sheetName val="라멘본체"/>
      <sheetName val="말뚝시험비"/>
      <sheetName val="골재수량"/>
      <sheetName val="교대집계표"/>
      <sheetName val="교대철근집계표"/>
      <sheetName val="시점부교대"/>
      <sheetName val="접속슬래브(시점부)"/>
      <sheetName val="종점부교대"/>
      <sheetName val="접속슬래브(종점부)"/>
      <sheetName val="공가용가도집계표"/>
      <sheetName val="공사용가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5">
          <cell r="S5">
            <v>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갱생일위대가"/>
      <sheetName val="수도자재"/>
      <sheetName val="토목자재"/>
      <sheetName val="포장산출"/>
      <sheetName val="m당집계표토목"/>
      <sheetName val="m당집계표관공"/>
      <sheetName val="m당비교표"/>
      <sheetName val="터파기단가표"/>
      <sheetName val="이름표"/>
    </sheetNames>
    <sheetDataSet>
      <sheetData sheetId="0" refreshError="1">
        <row r="239">
          <cell r="S239">
            <v>625</v>
          </cell>
        </row>
        <row r="245">
          <cell r="S245">
            <v>1420</v>
          </cell>
        </row>
        <row r="250">
          <cell r="S250">
            <v>2825</v>
          </cell>
        </row>
        <row r="254">
          <cell r="S254">
            <v>7949</v>
          </cell>
        </row>
        <row r="277">
          <cell r="S277">
            <v>2720</v>
          </cell>
        </row>
        <row r="278">
          <cell r="S278">
            <v>3400</v>
          </cell>
        </row>
        <row r="279">
          <cell r="S279">
            <v>4590</v>
          </cell>
        </row>
        <row r="280">
          <cell r="S280">
            <v>5630</v>
          </cell>
        </row>
        <row r="281">
          <cell r="S281">
            <v>7740</v>
          </cell>
        </row>
        <row r="306">
          <cell r="S306">
            <v>10670</v>
          </cell>
        </row>
        <row r="315">
          <cell r="S315">
            <v>220</v>
          </cell>
        </row>
        <row r="316">
          <cell r="S316">
            <v>310</v>
          </cell>
        </row>
        <row r="317">
          <cell r="S317">
            <v>400</v>
          </cell>
        </row>
        <row r="318">
          <cell r="S318">
            <v>620</v>
          </cell>
        </row>
        <row r="319">
          <cell r="S319">
            <v>840</v>
          </cell>
        </row>
        <row r="320">
          <cell r="S320">
            <v>1240</v>
          </cell>
        </row>
        <row r="321">
          <cell r="S321">
            <v>2410</v>
          </cell>
        </row>
        <row r="322">
          <cell r="S322">
            <v>4060</v>
          </cell>
        </row>
        <row r="323">
          <cell r="S323">
            <v>5800</v>
          </cell>
        </row>
        <row r="324">
          <cell r="S324">
            <v>5950</v>
          </cell>
        </row>
        <row r="325">
          <cell r="S325">
            <v>9410</v>
          </cell>
        </row>
        <row r="326">
          <cell r="S326">
            <v>10240</v>
          </cell>
        </row>
        <row r="328">
          <cell r="S328">
            <v>20800</v>
          </cell>
        </row>
        <row r="329">
          <cell r="S329">
            <v>27940</v>
          </cell>
        </row>
        <row r="330">
          <cell r="S330">
            <v>51140</v>
          </cell>
        </row>
        <row r="331">
          <cell r="S331">
            <v>62080</v>
          </cell>
        </row>
        <row r="332">
          <cell r="S332">
            <v>198000</v>
          </cell>
        </row>
        <row r="339">
          <cell r="S339">
            <v>11920</v>
          </cell>
        </row>
        <row r="346">
          <cell r="S346">
            <v>24550</v>
          </cell>
        </row>
        <row r="395">
          <cell r="S395">
            <v>44644</v>
          </cell>
        </row>
        <row r="396">
          <cell r="S396">
            <v>48747</v>
          </cell>
        </row>
        <row r="397">
          <cell r="S397">
            <v>77317</v>
          </cell>
        </row>
        <row r="398">
          <cell r="S398">
            <v>237570</v>
          </cell>
        </row>
        <row r="399">
          <cell r="S399">
            <v>643025</v>
          </cell>
        </row>
        <row r="422">
          <cell r="AG422">
            <v>23</v>
          </cell>
        </row>
        <row r="423">
          <cell r="AG423">
            <v>28.6</v>
          </cell>
        </row>
        <row r="424">
          <cell r="AG424">
            <v>33</v>
          </cell>
        </row>
        <row r="425">
          <cell r="AG425">
            <v>37.4</v>
          </cell>
        </row>
        <row r="426">
          <cell r="AG426">
            <v>41</v>
          </cell>
        </row>
        <row r="427">
          <cell r="AG427">
            <v>49</v>
          </cell>
        </row>
        <row r="428">
          <cell r="AG428">
            <v>59</v>
          </cell>
        </row>
        <row r="429">
          <cell r="AG429">
            <v>69</v>
          </cell>
        </row>
        <row r="430">
          <cell r="AG430">
            <v>81</v>
          </cell>
        </row>
        <row r="431">
          <cell r="AG431">
            <v>61</v>
          </cell>
        </row>
        <row r="432">
          <cell r="AG432">
            <v>99</v>
          </cell>
        </row>
        <row r="433">
          <cell r="AG433">
            <v>74</v>
          </cell>
        </row>
      </sheetData>
      <sheetData sheetId="1" refreshError="1"/>
      <sheetData sheetId="2" refreshError="1"/>
      <sheetData sheetId="3" refreshError="1"/>
      <sheetData sheetId="4" refreshError="1">
        <row r="10">
          <cell r="AP10">
            <v>1109</v>
          </cell>
        </row>
        <row r="11">
          <cell r="AQ11">
            <v>151</v>
          </cell>
        </row>
        <row r="12">
          <cell r="AR12">
            <v>326</v>
          </cell>
        </row>
        <row r="34">
          <cell r="AP34">
            <v>1268</v>
          </cell>
        </row>
        <row r="35">
          <cell r="AQ35">
            <v>173</v>
          </cell>
        </row>
        <row r="36">
          <cell r="AR36">
            <v>373</v>
          </cell>
        </row>
        <row r="58">
          <cell r="AP58">
            <v>1505</v>
          </cell>
        </row>
        <row r="59">
          <cell r="AQ59">
            <v>205</v>
          </cell>
        </row>
        <row r="60">
          <cell r="AR60">
            <v>443</v>
          </cell>
        </row>
        <row r="82">
          <cell r="AP82">
            <v>1664</v>
          </cell>
        </row>
        <row r="83">
          <cell r="AQ83">
            <v>227</v>
          </cell>
        </row>
        <row r="84">
          <cell r="AR84">
            <v>490</v>
          </cell>
        </row>
        <row r="103">
          <cell r="AP103">
            <v>887</v>
          </cell>
        </row>
        <row r="104">
          <cell r="AQ104">
            <v>120</v>
          </cell>
        </row>
        <row r="105">
          <cell r="AR105">
            <v>260</v>
          </cell>
        </row>
        <row r="108">
          <cell r="AP108">
            <v>2828</v>
          </cell>
        </row>
        <row r="127">
          <cell r="AP127">
            <v>1014</v>
          </cell>
        </row>
        <row r="128">
          <cell r="AQ128">
            <v>138</v>
          </cell>
        </row>
        <row r="129">
          <cell r="AR129">
            <v>298</v>
          </cell>
        </row>
        <row r="132">
          <cell r="AP132">
            <v>2828</v>
          </cell>
        </row>
        <row r="151">
          <cell r="AP151">
            <v>1204</v>
          </cell>
        </row>
        <row r="152">
          <cell r="AQ152">
            <v>164</v>
          </cell>
        </row>
        <row r="153">
          <cell r="AR153">
            <v>354</v>
          </cell>
        </row>
        <row r="156">
          <cell r="AP156">
            <v>2828</v>
          </cell>
        </row>
        <row r="175">
          <cell r="AP175">
            <v>1331</v>
          </cell>
        </row>
        <row r="176">
          <cell r="AQ176">
            <v>181</v>
          </cell>
        </row>
        <row r="177">
          <cell r="AR177">
            <v>392</v>
          </cell>
        </row>
        <row r="180">
          <cell r="AP180">
            <v>2828</v>
          </cell>
        </row>
        <row r="202">
          <cell r="AP202">
            <v>554</v>
          </cell>
        </row>
        <row r="203">
          <cell r="AQ203">
            <v>179</v>
          </cell>
        </row>
        <row r="204">
          <cell r="AR204">
            <v>243</v>
          </cell>
        </row>
        <row r="226">
          <cell r="AP226">
            <v>634</v>
          </cell>
        </row>
        <row r="227">
          <cell r="AQ227">
            <v>205</v>
          </cell>
        </row>
        <row r="228">
          <cell r="AR228">
            <v>277</v>
          </cell>
        </row>
        <row r="274">
          <cell r="AP274">
            <v>832</v>
          </cell>
        </row>
        <row r="275">
          <cell r="AQ275">
            <v>269</v>
          </cell>
        </row>
        <row r="276">
          <cell r="AR276">
            <v>364</v>
          </cell>
        </row>
        <row r="295">
          <cell r="AP295">
            <v>443</v>
          </cell>
        </row>
        <row r="296">
          <cell r="AQ296">
            <v>143</v>
          </cell>
        </row>
        <row r="297">
          <cell r="AR297">
            <v>194</v>
          </cell>
        </row>
        <row r="300">
          <cell r="AP300">
            <v>2828</v>
          </cell>
        </row>
        <row r="324">
          <cell r="AP324">
            <v>2828</v>
          </cell>
        </row>
        <row r="343">
          <cell r="AP343">
            <v>602</v>
          </cell>
        </row>
        <row r="344">
          <cell r="AQ344">
            <v>194</v>
          </cell>
        </row>
        <row r="345">
          <cell r="AR345">
            <v>263</v>
          </cell>
        </row>
        <row r="348">
          <cell r="AP348">
            <v>2828</v>
          </cell>
        </row>
        <row r="367">
          <cell r="AP367">
            <v>665</v>
          </cell>
        </row>
        <row r="368">
          <cell r="AQ368">
            <v>215</v>
          </cell>
        </row>
        <row r="369">
          <cell r="AR369">
            <v>291</v>
          </cell>
        </row>
        <row r="372">
          <cell r="AP372">
            <v>2828</v>
          </cell>
        </row>
        <row r="394">
          <cell r="AP394">
            <v>384</v>
          </cell>
        </row>
        <row r="395">
          <cell r="AQ395">
            <v>145</v>
          </cell>
        </row>
        <row r="396">
          <cell r="AR396">
            <v>256</v>
          </cell>
        </row>
        <row r="418">
          <cell r="AP418">
            <v>430</v>
          </cell>
        </row>
        <row r="419">
          <cell r="AQ419">
            <v>162</v>
          </cell>
        </row>
        <row r="420">
          <cell r="AR420">
            <v>287</v>
          </cell>
        </row>
        <row r="442">
          <cell r="AP442">
            <v>475</v>
          </cell>
        </row>
        <row r="443">
          <cell r="AQ443">
            <v>179</v>
          </cell>
        </row>
        <row r="444">
          <cell r="AR444">
            <v>317</v>
          </cell>
        </row>
        <row r="466">
          <cell r="AP466">
            <v>520</v>
          </cell>
        </row>
        <row r="467">
          <cell r="AQ467">
            <v>196</v>
          </cell>
        </row>
        <row r="468">
          <cell r="AR468">
            <v>347</v>
          </cell>
        </row>
        <row r="487">
          <cell r="AP487">
            <v>307</v>
          </cell>
        </row>
        <row r="488">
          <cell r="AQ488">
            <v>116</v>
          </cell>
        </row>
        <row r="489">
          <cell r="AR489">
            <v>204</v>
          </cell>
        </row>
        <row r="492">
          <cell r="AP492">
            <v>2828</v>
          </cell>
        </row>
        <row r="511">
          <cell r="AP511">
            <v>344</v>
          </cell>
        </row>
        <row r="512">
          <cell r="AQ512">
            <v>129</v>
          </cell>
        </row>
        <row r="513">
          <cell r="AR513">
            <v>229</v>
          </cell>
        </row>
        <row r="516">
          <cell r="AP516">
            <v>2828</v>
          </cell>
        </row>
        <row r="535">
          <cell r="AP535">
            <v>380</v>
          </cell>
        </row>
        <row r="536">
          <cell r="AQ536">
            <v>143</v>
          </cell>
        </row>
        <row r="537">
          <cell r="AR537">
            <v>253</v>
          </cell>
        </row>
        <row r="540">
          <cell r="AP540">
            <v>2828</v>
          </cell>
        </row>
        <row r="559">
          <cell r="AP559">
            <v>416</v>
          </cell>
        </row>
        <row r="560">
          <cell r="AQ560">
            <v>156</v>
          </cell>
        </row>
        <row r="561">
          <cell r="AR561">
            <v>277</v>
          </cell>
        </row>
        <row r="564">
          <cell r="AP564">
            <v>2828</v>
          </cell>
        </row>
        <row r="586">
          <cell r="AP586">
            <v>678</v>
          </cell>
        </row>
        <row r="587">
          <cell r="AQ587">
            <v>92</v>
          </cell>
        </row>
        <row r="588">
          <cell r="AR588">
            <v>199</v>
          </cell>
        </row>
        <row r="610">
          <cell r="AP610">
            <v>775</v>
          </cell>
        </row>
        <row r="611">
          <cell r="AQ611">
            <v>105</v>
          </cell>
        </row>
        <row r="612">
          <cell r="AR612">
            <v>228</v>
          </cell>
        </row>
        <row r="634">
          <cell r="AP634">
            <v>921</v>
          </cell>
        </row>
        <row r="635">
          <cell r="AQ635">
            <v>125</v>
          </cell>
        </row>
        <row r="636">
          <cell r="AR636">
            <v>271</v>
          </cell>
        </row>
        <row r="658">
          <cell r="AP658">
            <v>1018</v>
          </cell>
        </row>
        <row r="659">
          <cell r="AQ659">
            <v>139</v>
          </cell>
        </row>
        <row r="660">
          <cell r="AR660">
            <v>299</v>
          </cell>
        </row>
        <row r="682">
          <cell r="AP682">
            <v>543</v>
          </cell>
        </row>
        <row r="683">
          <cell r="AQ683">
            <v>74</v>
          </cell>
        </row>
        <row r="684">
          <cell r="AR684">
            <v>159</v>
          </cell>
        </row>
        <row r="687">
          <cell r="AP687">
            <v>1047</v>
          </cell>
        </row>
        <row r="706">
          <cell r="AP706">
            <v>620</v>
          </cell>
        </row>
        <row r="707">
          <cell r="AQ707">
            <v>84</v>
          </cell>
        </row>
        <row r="708">
          <cell r="AR708">
            <v>182</v>
          </cell>
        </row>
        <row r="711">
          <cell r="AP711">
            <v>1047</v>
          </cell>
        </row>
        <row r="730">
          <cell r="AP730">
            <v>737</v>
          </cell>
        </row>
        <row r="731">
          <cell r="AQ731">
            <v>100</v>
          </cell>
        </row>
        <row r="732">
          <cell r="AR732">
            <v>217</v>
          </cell>
        </row>
        <row r="735">
          <cell r="AP735">
            <v>1047</v>
          </cell>
        </row>
        <row r="754">
          <cell r="AP754">
            <v>814</v>
          </cell>
        </row>
        <row r="755">
          <cell r="AQ755">
            <v>111</v>
          </cell>
        </row>
        <row r="756">
          <cell r="AR756">
            <v>239</v>
          </cell>
        </row>
        <row r="759">
          <cell r="AP759">
            <v>1047</v>
          </cell>
        </row>
        <row r="778">
          <cell r="AP778">
            <v>339</v>
          </cell>
        </row>
        <row r="779">
          <cell r="AQ779">
            <v>109</v>
          </cell>
        </row>
        <row r="780">
          <cell r="AR780">
            <v>148</v>
          </cell>
        </row>
        <row r="802">
          <cell r="AP802">
            <v>387</v>
          </cell>
        </row>
        <row r="803">
          <cell r="AQ803">
            <v>125</v>
          </cell>
        </row>
        <row r="804">
          <cell r="AR804">
            <v>169</v>
          </cell>
        </row>
        <row r="850">
          <cell r="AP850">
            <v>509</v>
          </cell>
        </row>
        <row r="851">
          <cell r="AQ851">
            <v>164</v>
          </cell>
        </row>
        <row r="852">
          <cell r="AR852">
            <v>223</v>
          </cell>
        </row>
        <row r="874">
          <cell r="AP874">
            <v>271</v>
          </cell>
        </row>
        <row r="875">
          <cell r="AQ875">
            <v>87</v>
          </cell>
        </row>
        <row r="876">
          <cell r="AR876">
            <v>118</v>
          </cell>
        </row>
        <row r="879">
          <cell r="AP879">
            <v>1047</v>
          </cell>
        </row>
        <row r="898">
          <cell r="AP898">
            <v>310</v>
          </cell>
        </row>
        <row r="899">
          <cell r="AQ899">
            <v>100</v>
          </cell>
        </row>
        <row r="900">
          <cell r="AR900">
            <v>135</v>
          </cell>
        </row>
        <row r="903">
          <cell r="AP903">
            <v>1047</v>
          </cell>
        </row>
        <row r="922">
          <cell r="AP922">
            <v>368</v>
          </cell>
        </row>
        <row r="923">
          <cell r="AQ923">
            <v>119</v>
          </cell>
        </row>
        <row r="924">
          <cell r="AR924">
            <v>161</v>
          </cell>
        </row>
        <row r="927">
          <cell r="AP927">
            <v>1047</v>
          </cell>
        </row>
        <row r="946">
          <cell r="AP946">
            <v>407</v>
          </cell>
        </row>
        <row r="947">
          <cell r="AQ947">
            <v>131</v>
          </cell>
        </row>
        <row r="948">
          <cell r="AR948">
            <v>178</v>
          </cell>
        </row>
        <row r="951">
          <cell r="AP951">
            <v>1047</v>
          </cell>
        </row>
        <row r="970">
          <cell r="AP970">
            <v>235</v>
          </cell>
        </row>
        <row r="971">
          <cell r="AQ971">
            <v>88</v>
          </cell>
        </row>
        <row r="972">
          <cell r="AR972">
            <v>157</v>
          </cell>
        </row>
        <row r="994">
          <cell r="AP994">
            <v>263</v>
          </cell>
        </row>
        <row r="995">
          <cell r="AQ995">
            <v>99</v>
          </cell>
        </row>
        <row r="996">
          <cell r="AR996">
            <v>175</v>
          </cell>
        </row>
        <row r="1018">
          <cell r="AP1018">
            <v>290</v>
          </cell>
        </row>
        <row r="1019">
          <cell r="AQ1019">
            <v>109</v>
          </cell>
        </row>
        <row r="1020">
          <cell r="AR1020">
            <v>194</v>
          </cell>
        </row>
        <row r="1042">
          <cell r="AP1042">
            <v>318</v>
          </cell>
        </row>
        <row r="1043">
          <cell r="AQ1043">
            <v>120</v>
          </cell>
        </row>
        <row r="1044">
          <cell r="AR1044">
            <v>212</v>
          </cell>
        </row>
        <row r="1066">
          <cell r="AP1066">
            <v>188</v>
          </cell>
        </row>
        <row r="1067">
          <cell r="AQ1067">
            <v>71</v>
          </cell>
        </row>
        <row r="1068">
          <cell r="AR1068">
            <v>125</v>
          </cell>
        </row>
        <row r="1071">
          <cell r="AP1071">
            <v>1047</v>
          </cell>
        </row>
        <row r="1090">
          <cell r="AP1090">
            <v>210</v>
          </cell>
        </row>
        <row r="1091">
          <cell r="AQ1091">
            <v>79</v>
          </cell>
        </row>
        <row r="1092">
          <cell r="AR1092">
            <v>140</v>
          </cell>
        </row>
        <row r="1114">
          <cell r="AP1114">
            <v>232</v>
          </cell>
        </row>
        <row r="1115">
          <cell r="AQ1115">
            <v>87</v>
          </cell>
        </row>
        <row r="1116">
          <cell r="AR1116">
            <v>155</v>
          </cell>
        </row>
        <row r="1119">
          <cell r="AP1119">
            <v>1047</v>
          </cell>
        </row>
        <row r="1138">
          <cell r="AP1138">
            <v>254</v>
          </cell>
        </row>
        <row r="1139">
          <cell r="AQ1139">
            <v>96</v>
          </cell>
        </row>
        <row r="1140">
          <cell r="AR1140">
            <v>170</v>
          </cell>
        </row>
        <row r="1143">
          <cell r="AP1143">
            <v>1047</v>
          </cell>
        </row>
        <row r="1159">
          <cell r="AP1159">
            <v>2560</v>
          </cell>
        </row>
        <row r="1168">
          <cell r="AP1168">
            <v>19718</v>
          </cell>
        </row>
        <row r="1169">
          <cell r="AQ1169">
            <v>2226</v>
          </cell>
        </row>
        <row r="1170">
          <cell r="AR1170">
            <v>858</v>
          </cell>
        </row>
        <row r="1183">
          <cell r="AP1183">
            <v>6401</v>
          </cell>
        </row>
        <row r="1192">
          <cell r="AP1192">
            <v>9178</v>
          </cell>
        </row>
        <row r="1193">
          <cell r="AQ1193">
            <v>2727</v>
          </cell>
        </row>
        <row r="1194">
          <cell r="AR1194">
            <v>3270</v>
          </cell>
        </row>
        <row r="1220">
          <cell r="AP1220">
            <v>9440</v>
          </cell>
        </row>
        <row r="1221">
          <cell r="AQ1221">
            <v>2805</v>
          </cell>
        </row>
        <row r="1222">
          <cell r="AR1222">
            <v>3364</v>
          </cell>
        </row>
        <row r="1244">
          <cell r="AP1244">
            <v>3505</v>
          </cell>
        </row>
        <row r="1245">
          <cell r="AQ1245">
            <v>3400</v>
          </cell>
        </row>
        <row r="1246">
          <cell r="AR1246">
            <v>2006</v>
          </cell>
        </row>
        <row r="1268">
          <cell r="AP1268">
            <v>2867</v>
          </cell>
        </row>
        <row r="1269">
          <cell r="AQ1269">
            <v>4216</v>
          </cell>
        </row>
        <row r="1270">
          <cell r="AR1270">
            <v>1821</v>
          </cell>
        </row>
        <row r="1292">
          <cell r="AP1292">
            <v>2768</v>
          </cell>
        </row>
        <row r="1293">
          <cell r="AQ1293">
            <v>3716</v>
          </cell>
        </row>
        <row r="1294">
          <cell r="AR1294">
            <v>2340</v>
          </cell>
        </row>
        <row r="1305">
          <cell r="AP1305">
            <v>703</v>
          </cell>
        </row>
        <row r="1306">
          <cell r="AQ1306">
            <v>227</v>
          </cell>
        </row>
        <row r="1307">
          <cell r="AR1307">
            <v>308</v>
          </cell>
        </row>
        <row r="1316">
          <cell r="AP1316">
            <v>8991</v>
          </cell>
        </row>
        <row r="1317">
          <cell r="AQ1317">
            <v>2672</v>
          </cell>
        </row>
        <row r="1318">
          <cell r="AR1318">
            <v>3204</v>
          </cell>
        </row>
        <row r="1340">
          <cell r="AP1340">
            <v>3102</v>
          </cell>
        </row>
        <row r="1341">
          <cell r="AQ1341">
            <v>3009</v>
          </cell>
        </row>
        <row r="1342">
          <cell r="AR1342">
            <v>1775</v>
          </cell>
        </row>
        <row r="1364">
          <cell r="AP1364">
            <v>2456</v>
          </cell>
        </row>
        <row r="1365">
          <cell r="AQ1365">
            <v>3612</v>
          </cell>
        </row>
        <row r="1366">
          <cell r="AR1366">
            <v>1561</v>
          </cell>
        </row>
        <row r="1388">
          <cell r="AP1388">
            <v>2266</v>
          </cell>
        </row>
        <row r="1389">
          <cell r="AQ1389">
            <v>3042</v>
          </cell>
        </row>
        <row r="1390">
          <cell r="AR1390">
            <v>1916</v>
          </cell>
        </row>
        <row r="1412">
          <cell r="AP1412">
            <v>8811</v>
          </cell>
        </row>
        <row r="1413">
          <cell r="AQ1413">
            <v>2618</v>
          </cell>
        </row>
        <row r="1414">
          <cell r="AR1414">
            <v>3140</v>
          </cell>
        </row>
        <row r="1436">
          <cell r="AP1436">
            <v>2924</v>
          </cell>
        </row>
        <row r="1437">
          <cell r="AQ1437">
            <v>2836</v>
          </cell>
        </row>
        <row r="1438">
          <cell r="AR1438">
            <v>1673</v>
          </cell>
        </row>
        <row r="1460">
          <cell r="AP1460">
            <v>2282</v>
          </cell>
        </row>
        <row r="1461">
          <cell r="AQ1461">
            <v>3356</v>
          </cell>
        </row>
        <row r="1462">
          <cell r="AR1462">
            <v>1450</v>
          </cell>
        </row>
        <row r="1484">
          <cell r="AP1484">
            <v>2052</v>
          </cell>
        </row>
        <row r="1485">
          <cell r="AQ1485">
            <v>2754</v>
          </cell>
        </row>
        <row r="1486">
          <cell r="AR1486">
            <v>1734</v>
          </cell>
        </row>
        <row r="1496">
          <cell r="AP1496">
            <v>427</v>
          </cell>
        </row>
        <row r="1497">
          <cell r="AQ1497">
            <v>253</v>
          </cell>
        </row>
        <row r="1498">
          <cell r="AR1498">
            <v>40</v>
          </cell>
        </row>
        <row r="1520">
          <cell r="AP1520">
            <v>142</v>
          </cell>
        </row>
        <row r="1521">
          <cell r="AQ1521">
            <v>84</v>
          </cell>
        </row>
        <row r="1522">
          <cell r="AR1522">
            <v>13</v>
          </cell>
        </row>
        <row r="1545">
          <cell r="AP1545">
            <v>5426</v>
          </cell>
        </row>
        <row r="1546">
          <cell r="AQ1546">
            <v>2048</v>
          </cell>
        </row>
        <row r="1547">
          <cell r="AR1547">
            <v>5607</v>
          </cell>
        </row>
        <row r="1550">
          <cell r="AP1550">
            <v>1423</v>
          </cell>
        </row>
        <row r="1553">
          <cell r="AQ1553">
            <v>169</v>
          </cell>
        </row>
        <row r="1569">
          <cell r="AP1569">
            <v>10188</v>
          </cell>
        </row>
        <row r="1570">
          <cell r="AQ1570">
            <v>3846</v>
          </cell>
        </row>
        <row r="1571">
          <cell r="AR1571">
            <v>10528</v>
          </cell>
        </row>
        <row r="1574">
          <cell r="AP1574">
            <v>2672</v>
          </cell>
        </row>
        <row r="1577">
          <cell r="AQ1577">
            <v>318</v>
          </cell>
        </row>
      </sheetData>
      <sheetData sheetId="5" refreshError="1">
        <row r="681">
          <cell r="I681">
            <v>11008</v>
          </cell>
          <cell r="K681">
            <v>5743.6875</v>
          </cell>
        </row>
        <row r="2743">
          <cell r="G2743">
            <v>3142</v>
          </cell>
          <cell r="I2743">
            <v>2572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Sheet1"/>
      <sheetName val="Sheet1 (2)"/>
      <sheetName val="BOX"/>
      <sheetName val="Sheet17"/>
      <sheetName val="일위대가(계측기설치)"/>
      <sheetName val="1호맨홀토공"/>
      <sheetName val="내역서"/>
      <sheetName val="차선도색현황"/>
      <sheetName val="제수"/>
      <sheetName val="공기"/>
      <sheetName val="옹벽"/>
      <sheetName val="기둥(원형)"/>
      <sheetName val="품셈TABLE"/>
      <sheetName val="재료표"/>
      <sheetName val="가시설(TYPE-A)"/>
      <sheetName val="1-1평균터파기고(1)"/>
      <sheetName val="편입조서"/>
      <sheetName val="지장물"/>
      <sheetName val="데리네이타현황"/>
      <sheetName val="용소리교"/>
      <sheetName val="IMPEADENCE MAP 취수장"/>
      <sheetName val="내역"/>
      <sheetName val="옹벽철근"/>
      <sheetName val="횡배수관토공수량"/>
      <sheetName val="일반맨홀수량집계(A-7 LINE)"/>
      <sheetName val="흄관기초"/>
      <sheetName val="DATA"/>
      <sheetName val="6PILE  (돌출)"/>
      <sheetName val="포장공자재집계표"/>
      <sheetName val="위치조서"/>
      <sheetName val="접속도로1"/>
      <sheetName val="ABUT수량-A1"/>
      <sheetName val="설계조건"/>
      <sheetName val="정부노임단가"/>
      <sheetName val="종단계산"/>
    </sheetNames>
    <sheetDataSet>
      <sheetData sheetId="0" refreshError="1">
        <row r="3">
          <cell r="C3" t="str">
            <v>S</v>
          </cell>
          <cell r="E3" t="str">
            <v>S</v>
          </cell>
        </row>
        <row r="18">
          <cell r="C18" t="str">
            <v>S</v>
          </cell>
          <cell r="E18" t="str">
            <v>S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J19">
            <v>350</v>
          </cell>
        </row>
        <row r="22">
          <cell r="L22">
            <v>20</v>
          </cell>
        </row>
        <row r="116">
          <cell r="F116">
            <v>2.5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집계표"/>
      <sheetName val="총수량집계표"/>
      <sheetName val="총철근"/>
      <sheetName val="포장"/>
      <sheetName val="우수공"/>
      <sheetName val="우수철근"/>
      <sheetName val="오수공"/>
      <sheetName val="오수철근"/>
      <sheetName val="부대공"/>
      <sheetName val="부대공철근"/>
      <sheetName val="기타공"/>
      <sheetName val="기타공철근"/>
      <sheetName val="스텐드및계단"/>
      <sheetName val="스텐드및계단 (0)"/>
      <sheetName val="스텐드및계단철근"/>
      <sheetName val="가도공"/>
      <sheetName val="본체"/>
      <sheetName val="list"/>
      <sheetName val="우,오수"/>
    </sheetNames>
    <sheetDataSet>
      <sheetData sheetId="0"/>
      <sheetData sheetId="1"/>
      <sheetData sheetId="2"/>
      <sheetData sheetId="3"/>
      <sheetData sheetId="4" refreshError="1">
        <row r="1">
          <cell r="A1" t="str">
            <v>공       종</v>
          </cell>
          <cell r="B1" t="str">
            <v>규    격</v>
          </cell>
          <cell r="D1" t="str">
            <v>단위</v>
          </cell>
          <cell r="E1" t="str">
            <v>맨   홀</v>
          </cell>
          <cell r="I1" t="str">
            <v>우수PIT</v>
          </cell>
          <cell r="J1" t="str">
            <v>집수정</v>
          </cell>
          <cell r="K1" t="str">
            <v>P.E</v>
          </cell>
          <cell r="L1" t="str">
            <v>P.E 빗물받이</v>
          </cell>
          <cell r="M1" t="str">
            <v>흄 관</v>
          </cell>
          <cell r="O1" t="str">
            <v>D.C PIPE</v>
          </cell>
          <cell r="Q1" t="str">
            <v>U형측구</v>
          </cell>
          <cell r="R1" t="str">
            <v>U형 플륨관</v>
          </cell>
          <cell r="U1" t="str">
            <v>계</v>
          </cell>
        </row>
        <row r="2">
          <cell r="E2" t="str">
            <v>Φ900</v>
          </cell>
          <cell r="G2" t="str">
            <v>Φ1200</v>
          </cell>
          <cell r="I2" t="str">
            <v>300X580X950</v>
          </cell>
          <cell r="J2" t="str">
            <v>600x700</v>
          </cell>
          <cell r="K2" t="str">
            <v>홈통받이</v>
          </cell>
          <cell r="L2" t="str">
            <v>940x510x410</v>
          </cell>
          <cell r="M2" t="str">
            <v>D450</v>
          </cell>
          <cell r="N2" t="str">
            <v>D600</v>
          </cell>
          <cell r="O2" t="str">
            <v>Φ150</v>
          </cell>
          <cell r="P2" t="str">
            <v>Φ250</v>
          </cell>
          <cell r="Q2" t="str">
            <v>300x400</v>
          </cell>
          <cell r="R2" t="str">
            <v>B=300</v>
          </cell>
        </row>
        <row r="3">
          <cell r="A3" t="str">
            <v>수     량</v>
          </cell>
          <cell r="E3">
            <v>13</v>
          </cell>
          <cell r="F3" t="str">
            <v>EA</v>
          </cell>
          <cell r="G3">
            <v>6</v>
          </cell>
          <cell r="H3" t="str">
            <v>EA</v>
          </cell>
          <cell r="I3" t="str">
            <v>6 EA</v>
          </cell>
          <cell r="J3" t="str">
            <v>6 EA</v>
          </cell>
          <cell r="K3" t="str">
            <v>15 EA</v>
          </cell>
          <cell r="L3" t="str">
            <v>27 EA</v>
          </cell>
          <cell r="M3" t="str">
            <v>312.50 M</v>
          </cell>
          <cell r="N3" t="str">
            <v>90.00 M</v>
          </cell>
          <cell r="O3" t="str">
            <v>90.00 M</v>
          </cell>
          <cell r="P3" t="str">
            <v>155.00 M</v>
          </cell>
          <cell r="Q3" t="str">
            <v>302.00 M</v>
          </cell>
          <cell r="R3">
            <v>655</v>
          </cell>
          <cell r="S3" t="str">
            <v>M</v>
          </cell>
        </row>
        <row r="4">
          <cell r="A4" t="str">
            <v>콘크리트</v>
          </cell>
          <cell r="B4" t="str">
            <v>25-210-12</v>
          </cell>
          <cell r="D4" t="str">
            <v>M3</v>
          </cell>
        </row>
        <row r="5">
          <cell r="B5" t="str">
            <v>25-180-12</v>
          </cell>
          <cell r="D5" t="str">
            <v>M3</v>
          </cell>
        </row>
        <row r="6">
          <cell r="A6" t="str">
            <v>거푸집</v>
          </cell>
          <cell r="B6" t="str">
            <v>합판 4회</v>
          </cell>
          <cell r="D6" t="str">
            <v>M2</v>
          </cell>
        </row>
        <row r="7">
          <cell r="B7" t="str">
            <v>합판 6회</v>
          </cell>
          <cell r="D7" t="str">
            <v>M2</v>
          </cell>
        </row>
        <row r="8">
          <cell r="B8" t="str">
            <v>목재 4회</v>
          </cell>
          <cell r="D8" t="str">
            <v>M2</v>
          </cell>
        </row>
        <row r="9">
          <cell r="A9" t="str">
            <v>이음몰탈</v>
          </cell>
          <cell r="B9" t="str">
            <v>1 : 3</v>
          </cell>
          <cell r="D9" t="str">
            <v>M3</v>
          </cell>
        </row>
        <row r="10">
          <cell r="A10" t="str">
            <v>흄    관</v>
          </cell>
          <cell r="B10" t="str">
            <v>D 450</v>
          </cell>
          <cell r="D10" t="str">
            <v>M</v>
          </cell>
        </row>
        <row r="11">
          <cell r="B11" t="str">
            <v>D 600</v>
          </cell>
          <cell r="D11" t="str">
            <v>M</v>
          </cell>
        </row>
        <row r="12">
          <cell r="A12" t="str">
            <v>P.E 빗물받이</v>
          </cell>
          <cell r="B12" t="str">
            <v>940x510x410</v>
          </cell>
          <cell r="D12" t="str">
            <v>EA</v>
          </cell>
        </row>
        <row r="13">
          <cell r="A13" t="str">
            <v>빗물받이뚜껑</v>
          </cell>
          <cell r="B13" t="str">
            <v>495x395x50</v>
          </cell>
          <cell r="D13" t="str">
            <v>EA</v>
          </cell>
        </row>
        <row r="14">
          <cell r="A14" t="str">
            <v>사 다 리</v>
          </cell>
          <cell r="B14" t="str">
            <v>D19</v>
          </cell>
          <cell r="D14" t="str">
            <v>TON</v>
          </cell>
        </row>
        <row r="15">
          <cell r="A15" t="str">
            <v>홈통받이</v>
          </cell>
          <cell r="B15" t="str">
            <v>P.E Φ430 H=600</v>
          </cell>
          <cell r="D15" t="str">
            <v>EA</v>
          </cell>
        </row>
        <row r="16">
          <cell r="A16" t="str">
            <v>맨홀뚜껑</v>
          </cell>
          <cell r="B16" t="str">
            <v>주철제 Φ648</v>
          </cell>
          <cell r="D16" t="str">
            <v>EA</v>
          </cell>
        </row>
        <row r="17">
          <cell r="A17" t="str">
            <v>토  공</v>
          </cell>
          <cell r="B17" t="str">
            <v>터파기</v>
          </cell>
          <cell r="C17" t="str">
            <v>토  사</v>
          </cell>
          <cell r="D17" t="str">
            <v>M3</v>
          </cell>
        </row>
        <row r="18">
          <cell r="C18" t="str">
            <v>연  암</v>
          </cell>
          <cell r="D18" t="str">
            <v>M3</v>
          </cell>
        </row>
        <row r="19">
          <cell r="C19" t="str">
            <v>소  계</v>
          </cell>
          <cell r="D19" t="str">
            <v>M3</v>
          </cell>
        </row>
        <row r="20">
          <cell r="B20" t="str">
            <v>잔   토</v>
          </cell>
          <cell r="D20" t="str">
            <v>M3</v>
          </cell>
        </row>
        <row r="21">
          <cell r="B21" t="str">
            <v>되메우기</v>
          </cell>
          <cell r="D21" t="str">
            <v>M3</v>
          </cell>
        </row>
        <row r="22">
          <cell r="A22" t="str">
            <v>D.C PIPE</v>
          </cell>
          <cell r="B22" t="str">
            <v>Φ150M/M</v>
          </cell>
          <cell r="D22" t="str">
            <v>M</v>
          </cell>
        </row>
        <row r="23">
          <cell r="B23" t="str">
            <v>Φ250M/M</v>
          </cell>
          <cell r="D23" t="str">
            <v>M</v>
          </cell>
        </row>
        <row r="24">
          <cell r="A24" t="str">
            <v xml:space="preserve">STEEL </v>
          </cell>
          <cell r="B24" t="str">
            <v>495x395x50</v>
          </cell>
          <cell r="D24" t="str">
            <v xml:space="preserve"> 조</v>
          </cell>
        </row>
        <row r="25">
          <cell r="A25" t="str">
            <v>GREATING</v>
          </cell>
          <cell r="B25" t="str">
            <v>680x390x50</v>
          </cell>
          <cell r="D25" t="str">
            <v xml:space="preserve"> 조</v>
          </cell>
        </row>
        <row r="26">
          <cell r="A26" t="str">
            <v>COVER</v>
          </cell>
          <cell r="B26" t="str">
            <v>400x400x50</v>
          </cell>
          <cell r="D26" t="str">
            <v xml:space="preserve"> 조</v>
          </cell>
        </row>
        <row r="27">
          <cell r="A27" t="str">
            <v>U형벤치 플륨관</v>
          </cell>
          <cell r="B27" t="str">
            <v>B = 300 M</v>
          </cell>
          <cell r="D27" t="str">
            <v>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시트"/>
      <sheetName val="수목집계"/>
      <sheetName val="녹지잔디면적"/>
      <sheetName val="산출내역서"/>
      <sheetName val="원가계산서"/>
    </sheetNames>
    <sheetDataSet>
      <sheetData sheetId="0">
        <row r="1">
          <cell r="B1">
            <v>0.22600000000000001</v>
          </cell>
        </row>
        <row r="2">
          <cell r="B2">
            <v>0.127</v>
          </cell>
        </row>
        <row r="4">
          <cell r="B4">
            <v>5.6000000000000001E-2</v>
          </cell>
        </row>
        <row r="5">
          <cell r="B5">
            <v>3.5999999999999997E-2</v>
          </cell>
        </row>
        <row r="6">
          <cell r="B6">
            <v>2.7E-2</v>
          </cell>
        </row>
        <row r="7">
          <cell r="B7">
            <v>0.02</v>
          </cell>
        </row>
        <row r="8">
          <cell r="B8">
            <v>1.4E-2</v>
          </cell>
        </row>
        <row r="9">
          <cell r="B9">
            <v>6.0000000000000001E-3</v>
          </cell>
        </row>
        <row r="10">
          <cell r="B10">
            <v>1.0999999999999999E-2</v>
          </cell>
        </row>
        <row r="11">
          <cell r="B11">
            <v>1.7000000000000001E-2</v>
          </cell>
        </row>
        <row r="12">
          <cell r="B12">
            <v>2.5000000000000001E-2</v>
          </cell>
        </row>
        <row r="13">
          <cell r="B13">
            <v>0.04</v>
          </cell>
        </row>
        <row r="14">
          <cell r="B14">
            <v>0.06</v>
          </cell>
        </row>
        <row r="15">
          <cell r="B15">
            <v>0.1</v>
          </cell>
        </row>
        <row r="16">
          <cell r="B16">
            <v>1.24</v>
          </cell>
        </row>
        <row r="17">
          <cell r="B17">
            <v>0.69</v>
          </cell>
        </row>
        <row r="19">
          <cell r="B19">
            <v>0.3</v>
          </cell>
        </row>
        <row r="20">
          <cell r="B20">
            <v>0.19</v>
          </cell>
        </row>
        <row r="21">
          <cell r="B21">
            <v>0.14000000000000001</v>
          </cell>
        </row>
        <row r="22">
          <cell r="B22">
            <v>0.11</v>
          </cell>
        </row>
        <row r="23">
          <cell r="B23">
            <v>7.0000000000000007E-2</v>
          </cell>
        </row>
        <row r="24">
          <cell r="B24">
            <v>0.06</v>
          </cell>
        </row>
        <row r="25">
          <cell r="B25">
            <v>0.11</v>
          </cell>
        </row>
        <row r="26">
          <cell r="B26">
            <v>0.16</v>
          </cell>
        </row>
        <row r="27">
          <cell r="B27">
            <v>0.25</v>
          </cell>
        </row>
        <row r="28">
          <cell r="B28">
            <v>0.4</v>
          </cell>
        </row>
        <row r="29">
          <cell r="B29">
            <v>0.66</v>
          </cell>
        </row>
        <row r="30">
          <cell r="B30">
            <v>1</v>
          </cell>
        </row>
      </sheetData>
      <sheetData sheetId="1" refreshError="1"/>
      <sheetData sheetId="2"/>
      <sheetData sheetId="3" refreshError="1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집계표"/>
      <sheetName val="총수량집계표"/>
      <sheetName val="총철근량집계표"/>
      <sheetName val="토적집계표"/>
      <sheetName val="토적표"/>
      <sheetName val="토공집계표"/>
      <sheetName val="몰탈"/>
      <sheetName val="포장공수량집계표"/>
      <sheetName val="아스콘포장(T=52.5CM)"/>
      <sheetName val="고압블럭(T=6CM)"/>
      <sheetName val="보차도경계석(150-170-200)"/>
      <sheetName val="보도경계블럭"/>
      <sheetName val="L형측구"/>
      <sheetName val="감속턱"/>
      <sheetName val="차선도색(평행주차)"/>
      <sheetName val="차선도색(중앙선)"/>
      <sheetName val="차선도색(직각주차-5M)"/>
      <sheetName val="우수공수량집계표"/>
      <sheetName val="우수공철근량집계표"/>
      <sheetName val="우수공맨홀평균깊이"/>
      <sheetName val="우수공흄관평균깊이"/>
      <sheetName val="우수흄관(D300)"/>
      <sheetName val="흄관(D450)"/>
      <sheetName val="흄관(D500)"/>
      <sheetName val="흄관(D600)"/>
      <sheetName val="흄관(D700)"/>
      <sheetName val="우수맨홀(D900)"/>
      <sheetName val="우수맨홀(D1200)"/>
      <sheetName val="PIT평균깊이"/>
      <sheetName val="플륨관"/>
      <sheetName val="홈통받이"/>
      <sheetName val="홈통받이연락관"/>
      <sheetName val="빗물받이(910-510-410)"/>
      <sheetName val="빗물받이연락관"/>
      <sheetName val="PIT"/>
      <sheetName val="집수정(400-400)"/>
      <sheetName val="집수정(600-700)"/>
      <sheetName val="집수정연락관"/>
      <sheetName val="맹암거(D150)"/>
      <sheetName val="맹암거(D250)"/>
      <sheetName val="U형(300X300~500)"/>
      <sheetName val="우수관보호공(D300)"/>
      <sheetName val="우수관보호공(D450)"/>
      <sheetName val="오수공수량집계표"/>
      <sheetName val="오수공철근량집계표"/>
      <sheetName val="오수공맨홀평균깊이"/>
      <sheetName val="오수공흄관평균깊이"/>
      <sheetName val="오수맨홀(D900)"/>
      <sheetName val="오수받이(940-510-410)"/>
      <sheetName val="흄관(D300)"/>
      <sheetName val="오수관보호공(D300)"/>
      <sheetName val="오수받이연락관"/>
      <sheetName val="상수도공수량집계표"/>
      <sheetName val="상수도공철근량집계표"/>
      <sheetName val="제수변실(1.40-1.50)"/>
      <sheetName val="주철관(D200)"/>
      <sheetName val="공동구공철근량집계표"/>
      <sheetName val="공동구공수량집계표"/>
      <sheetName val="공동구공"/>
      <sheetName val="우수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>
        <row r="4">
          <cell r="P4">
            <v>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집계표"/>
      <sheetName val="총수량집계표"/>
      <sheetName val="총철근량집계표"/>
      <sheetName val="토적집계표"/>
      <sheetName val="토적표"/>
      <sheetName val="토공집계표"/>
      <sheetName val="몰탈"/>
      <sheetName val="포장공수량집계표"/>
      <sheetName val="아스콘포장(T=52.5CM)"/>
      <sheetName val="고압블럭(T=6CM)"/>
      <sheetName val="보차도경계석(150-170-200)"/>
      <sheetName val="보도경계블럭"/>
      <sheetName val="L형측구"/>
      <sheetName val="감속턱"/>
      <sheetName val="차선도색(평행주차)"/>
      <sheetName val="차선도색(중앙선)"/>
      <sheetName val="차선도색(직각주차-5M)"/>
      <sheetName val="우수공수량집계표"/>
      <sheetName val="우수공철근량집계표"/>
      <sheetName val="우수공맨홀평균깊이"/>
      <sheetName val="우수공흄관평균깊이"/>
      <sheetName val="우수흄관(D300)"/>
      <sheetName val="흄관(D450)"/>
      <sheetName val="흄관(D500)"/>
      <sheetName val="흄관(D600)"/>
      <sheetName val="흄관(D700)"/>
      <sheetName val="우수맨홀(D900)"/>
      <sheetName val="우수맨홀(D1200)"/>
      <sheetName val="PIT평균깊이"/>
      <sheetName val="플륨관"/>
      <sheetName val="홈통받이"/>
      <sheetName val="홈통받이연락관"/>
      <sheetName val="빗물받이(910-510-410)"/>
      <sheetName val="빗물받이연락관"/>
      <sheetName val="PIT"/>
      <sheetName val="집수정(400-400)"/>
      <sheetName val="집수정(600-700)"/>
      <sheetName val="집수정연락관"/>
      <sheetName val="맹암거(D150)"/>
      <sheetName val="맹암거(D250)"/>
      <sheetName val="U형(300X300~500)"/>
      <sheetName val="우수관보호공(D300)"/>
      <sheetName val="우수관보호공(D450)"/>
      <sheetName val="오수공수량집계표"/>
      <sheetName val="오수공철근량집계표"/>
      <sheetName val="오수공맨홀평균깊이"/>
      <sheetName val="오수공흄관평균깊이"/>
      <sheetName val="오수맨홀(D900)"/>
      <sheetName val="오수받이(940-510-410)"/>
      <sheetName val="흄관(D300)"/>
      <sheetName val="오수관보호공(D300)"/>
      <sheetName val="오수받이연락관"/>
      <sheetName val="상수도공수량집계표"/>
      <sheetName val="상수도공철근량집계표"/>
      <sheetName val="제수변실(1.40-1.50)"/>
      <sheetName val="주철관(D200)"/>
      <sheetName val="공동구공철근량집계표"/>
      <sheetName val="공동구공수량집계표"/>
      <sheetName val="공동구공"/>
      <sheetName val="우각부보강"/>
      <sheetName val="연결관암거"/>
      <sheetName val="우수공"/>
      <sheetName val="연결관산출조서"/>
      <sheetName val="기기리스트"/>
      <sheetName val="DATA"/>
      <sheetName val="산출근거"/>
      <sheetName val="FCM"/>
      <sheetName val="8.PILE  (돌출)"/>
      <sheetName val="DATE"/>
      <sheetName val="TYPE-1"/>
      <sheetName val="일위대가목차"/>
      <sheetName val="가도공"/>
      <sheetName val="교대시점"/>
      <sheetName val="교각1"/>
      <sheetName val="내역서"/>
      <sheetName val="4.2유효폭의 계산"/>
      <sheetName val="바닥판"/>
      <sheetName val="입력DATA"/>
      <sheetName val="교각계산"/>
      <sheetName val="죽전리수량산출서2"/>
      <sheetName val="우수"/>
      <sheetName val="Sheet1 (2)"/>
      <sheetName val="경계석"/>
      <sheetName val="토사(PE)"/>
      <sheetName val="원형1호맨홀토공수량"/>
      <sheetName val="계수시트"/>
      <sheetName val="원가계산서"/>
      <sheetName val="내역"/>
      <sheetName val="EQT-ESTN"/>
      <sheetName val="Sheet1"/>
      <sheetName val="기계경비"/>
      <sheetName val="터파기및재료"/>
      <sheetName val="4.5 휨응력"/>
      <sheetName val="ABUT수량-A1"/>
      <sheetName val="환율"/>
      <sheetName val="JUCKEYK"/>
      <sheetName val="단가"/>
      <sheetName val="tggwan(mac)"/>
      <sheetName val="7.PILE  (돌출)"/>
      <sheetName val="산근1,2"/>
      <sheetName val="이름정의"/>
      <sheetName val="아파트 "/>
      <sheetName val="본체"/>
      <sheetName val="list"/>
      <sheetName val="대치판정"/>
      <sheetName val="내역을"/>
      <sheetName val="역T형"/>
      <sheetName val="날개벽"/>
      <sheetName val="말뚝지지력산정"/>
      <sheetName val="설계가"/>
      <sheetName val="지장물C"/>
      <sheetName val="공기"/>
      <sheetName val="맨홀수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>
        <row r="4">
          <cell r="P4">
            <v>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옹벽집계"/>
      <sheetName val="BLOCK(1)"/>
      <sheetName val="BLOCK(2)"/>
      <sheetName val="BLOCK(3)"/>
      <sheetName val="BLOCK(4)"/>
    </sheetNames>
    <sheetDataSet>
      <sheetData sheetId="0"/>
      <sheetData sheetId="1" refreshError="1">
        <row r="33">
          <cell r="D33">
            <v>3.6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Sheet1"/>
      <sheetName val="#REF"/>
      <sheetName val="교각1"/>
      <sheetName val="temp"/>
      <sheetName val="Sheet1 (2)"/>
      <sheetName val="TOTAL"/>
      <sheetName val="부대공"/>
      <sheetName val="토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산출"/>
      <sheetName val="수량산출"/>
      <sheetName val="구조물철거타공정이월"/>
    </sheetNames>
    <sheetDataSet>
      <sheetData sheetId="0">
        <row r="5">
          <cell r="B5">
            <v>1.8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포장산출"/>
      <sheetName val="m당집계표토목"/>
      <sheetName val="m당집계표관공"/>
      <sheetName val="m당비교표"/>
      <sheetName val="터파기단가표"/>
      <sheetName val="이름표1"/>
      <sheetName val="이름표2"/>
    </sheetNames>
    <sheetDataSet>
      <sheetData sheetId="0" refreshError="1">
        <row r="3">
          <cell r="F3">
            <v>1035.5999999999999</v>
          </cell>
        </row>
        <row r="8">
          <cell r="AG8">
            <v>16167</v>
          </cell>
        </row>
        <row r="9">
          <cell r="AG9">
            <v>13559</v>
          </cell>
        </row>
        <row r="10">
          <cell r="AG10">
            <v>12969</v>
          </cell>
        </row>
        <row r="11">
          <cell r="AG11">
            <v>10668</v>
          </cell>
        </row>
        <row r="12">
          <cell r="AG12">
            <v>16663</v>
          </cell>
        </row>
      </sheetData>
      <sheetData sheetId="1" refreshError="1"/>
      <sheetData sheetId="2" refreshError="1">
        <row r="5">
          <cell r="G5">
            <v>282</v>
          </cell>
        </row>
        <row r="9">
          <cell r="G9">
            <v>0</v>
          </cell>
        </row>
        <row r="13">
          <cell r="G13">
            <v>3291</v>
          </cell>
        </row>
        <row r="14">
          <cell r="G14">
            <v>3573</v>
          </cell>
        </row>
        <row r="43">
          <cell r="G43">
            <v>15167</v>
          </cell>
        </row>
        <row r="58">
          <cell r="G58">
            <v>24253</v>
          </cell>
        </row>
        <row r="63">
          <cell r="G63">
            <v>3851</v>
          </cell>
        </row>
        <row r="67">
          <cell r="G67">
            <v>16167</v>
          </cell>
        </row>
        <row r="71">
          <cell r="G71">
            <v>9572</v>
          </cell>
        </row>
        <row r="72">
          <cell r="G72">
            <v>29590</v>
          </cell>
        </row>
        <row r="78">
          <cell r="G78">
            <v>4864</v>
          </cell>
        </row>
        <row r="82">
          <cell r="G82">
            <v>16167</v>
          </cell>
        </row>
        <row r="86">
          <cell r="G86">
            <v>13576</v>
          </cell>
        </row>
        <row r="87">
          <cell r="G87">
            <v>34607</v>
          </cell>
        </row>
        <row r="92">
          <cell r="G92">
            <v>5675</v>
          </cell>
        </row>
        <row r="96">
          <cell r="G96">
            <v>16167</v>
          </cell>
        </row>
        <row r="100">
          <cell r="G100">
            <v>22466</v>
          </cell>
        </row>
        <row r="101">
          <cell r="G101">
            <v>44308</v>
          </cell>
        </row>
        <row r="107">
          <cell r="G107">
            <v>575</v>
          </cell>
        </row>
        <row r="111">
          <cell r="G111">
            <v>0</v>
          </cell>
        </row>
        <row r="115">
          <cell r="G115">
            <v>0</v>
          </cell>
        </row>
        <row r="116">
          <cell r="G116">
            <v>575</v>
          </cell>
        </row>
        <row r="121">
          <cell r="G121">
            <v>1301</v>
          </cell>
        </row>
        <row r="125">
          <cell r="G125">
            <v>0</v>
          </cell>
        </row>
        <row r="129">
          <cell r="G129">
            <v>0</v>
          </cell>
        </row>
        <row r="130">
          <cell r="G130">
            <v>1301</v>
          </cell>
        </row>
        <row r="145">
          <cell r="G145">
            <v>122677</v>
          </cell>
        </row>
        <row r="159">
          <cell r="G159">
            <v>227133</v>
          </cell>
        </row>
        <row r="174">
          <cell r="G174">
            <v>3022</v>
          </cell>
        </row>
        <row r="188">
          <cell r="G188">
            <v>4631</v>
          </cell>
        </row>
        <row r="203">
          <cell r="G203">
            <v>9141</v>
          </cell>
        </row>
        <row r="217">
          <cell r="G217">
            <v>22722</v>
          </cell>
        </row>
        <row r="223">
          <cell r="G223">
            <v>5498</v>
          </cell>
        </row>
        <row r="227">
          <cell r="G227">
            <v>13559</v>
          </cell>
        </row>
        <row r="231">
          <cell r="G231">
            <v>7852</v>
          </cell>
        </row>
        <row r="232">
          <cell r="G232">
            <v>26909</v>
          </cell>
        </row>
        <row r="246">
          <cell r="G246">
            <v>35655</v>
          </cell>
        </row>
        <row r="261">
          <cell r="G261">
            <v>43994</v>
          </cell>
        </row>
        <row r="275">
          <cell r="G275">
            <v>54640</v>
          </cell>
        </row>
        <row r="281">
          <cell r="G281">
            <v>16020</v>
          </cell>
        </row>
        <row r="285">
          <cell r="G285">
            <v>16167</v>
          </cell>
        </row>
        <row r="289">
          <cell r="G289">
            <v>32669</v>
          </cell>
        </row>
        <row r="290">
          <cell r="G290">
            <v>64856</v>
          </cell>
        </row>
        <row r="295">
          <cell r="G295">
            <v>83</v>
          </cell>
        </row>
        <row r="299">
          <cell r="G299">
            <v>0</v>
          </cell>
        </row>
        <row r="303">
          <cell r="G303">
            <v>488</v>
          </cell>
        </row>
        <row r="304">
          <cell r="G304">
            <v>571</v>
          </cell>
        </row>
        <row r="319">
          <cell r="G319">
            <v>879</v>
          </cell>
        </row>
        <row r="324">
          <cell r="G324">
            <v>124</v>
          </cell>
        </row>
        <row r="328">
          <cell r="G328">
            <v>0</v>
          </cell>
        </row>
        <row r="332">
          <cell r="G332">
            <v>976</v>
          </cell>
        </row>
        <row r="333">
          <cell r="G333">
            <v>1100</v>
          </cell>
        </row>
        <row r="339">
          <cell r="G339">
            <v>325</v>
          </cell>
        </row>
        <row r="343">
          <cell r="G343">
            <v>0</v>
          </cell>
        </row>
        <row r="347">
          <cell r="G347">
            <v>1562</v>
          </cell>
        </row>
        <row r="348">
          <cell r="G348">
            <v>1887</v>
          </cell>
        </row>
        <row r="353">
          <cell r="G353">
            <v>5959</v>
          </cell>
        </row>
        <row r="357">
          <cell r="G357">
            <v>16167</v>
          </cell>
        </row>
        <row r="361">
          <cell r="G361">
            <v>9116</v>
          </cell>
        </row>
        <row r="362">
          <cell r="G362">
            <v>31242</v>
          </cell>
        </row>
        <row r="368">
          <cell r="G368">
            <v>8995</v>
          </cell>
        </row>
        <row r="372">
          <cell r="G372">
            <v>16167</v>
          </cell>
        </row>
        <row r="376">
          <cell r="G376">
            <v>14814</v>
          </cell>
        </row>
        <row r="377">
          <cell r="G377">
            <v>39976</v>
          </cell>
        </row>
        <row r="391">
          <cell r="G391">
            <v>48066</v>
          </cell>
        </row>
        <row r="406">
          <cell r="G406">
            <v>14235</v>
          </cell>
        </row>
        <row r="411">
          <cell r="G411">
            <v>17942</v>
          </cell>
        </row>
        <row r="415">
          <cell r="G415">
            <v>24833</v>
          </cell>
        </row>
        <row r="419">
          <cell r="G419">
            <v>15273</v>
          </cell>
        </row>
        <row r="420">
          <cell r="G420">
            <v>58048</v>
          </cell>
        </row>
        <row r="426">
          <cell r="G426">
            <v>14952</v>
          </cell>
        </row>
        <row r="430">
          <cell r="G430">
            <v>24833</v>
          </cell>
        </row>
        <row r="434">
          <cell r="G434">
            <v>15273</v>
          </cell>
        </row>
        <row r="435">
          <cell r="G435">
            <v>55058</v>
          </cell>
        </row>
        <row r="440">
          <cell r="G440">
            <v>3058</v>
          </cell>
        </row>
        <row r="444">
          <cell r="G444">
            <v>24833</v>
          </cell>
        </row>
        <row r="448">
          <cell r="G448">
            <v>5773</v>
          </cell>
        </row>
        <row r="449">
          <cell r="G449">
            <v>33664</v>
          </cell>
        </row>
        <row r="455">
          <cell r="G455">
            <v>4646</v>
          </cell>
        </row>
        <row r="459">
          <cell r="G459">
            <v>24833</v>
          </cell>
        </row>
        <row r="463">
          <cell r="G463">
            <v>6055</v>
          </cell>
        </row>
        <row r="464">
          <cell r="G464">
            <v>35534</v>
          </cell>
        </row>
        <row r="469">
          <cell r="G469">
            <v>7068</v>
          </cell>
        </row>
        <row r="473">
          <cell r="G473">
            <v>24833</v>
          </cell>
        </row>
        <row r="477">
          <cell r="G477">
            <v>10701</v>
          </cell>
        </row>
        <row r="478">
          <cell r="G478">
            <v>42602</v>
          </cell>
        </row>
        <row r="498">
          <cell r="G498">
            <v>15385</v>
          </cell>
        </row>
        <row r="502">
          <cell r="G502">
            <v>24833</v>
          </cell>
        </row>
        <row r="506">
          <cell r="G506">
            <v>17038</v>
          </cell>
        </row>
        <row r="507">
          <cell r="G507">
            <v>57256</v>
          </cell>
        </row>
        <row r="513">
          <cell r="G513">
            <v>16920</v>
          </cell>
        </row>
        <row r="517">
          <cell r="G517">
            <v>24833</v>
          </cell>
        </row>
        <row r="521">
          <cell r="G521">
            <v>22953</v>
          </cell>
        </row>
        <row r="522">
          <cell r="G522">
            <v>64706</v>
          </cell>
        </row>
        <row r="527">
          <cell r="G527">
            <v>32401</v>
          </cell>
        </row>
        <row r="531">
          <cell r="G531">
            <v>49666</v>
          </cell>
        </row>
        <row r="535">
          <cell r="G535">
            <v>81874</v>
          </cell>
        </row>
        <row r="536">
          <cell r="G536">
            <v>163941</v>
          </cell>
        </row>
        <row r="551">
          <cell r="G551">
            <v>34528</v>
          </cell>
        </row>
        <row r="565">
          <cell r="G565">
            <v>37982</v>
          </cell>
        </row>
        <row r="571">
          <cell r="G571">
            <v>9558</v>
          </cell>
        </row>
        <row r="575">
          <cell r="G575">
            <v>19499</v>
          </cell>
        </row>
        <row r="579">
          <cell r="G579">
            <v>11721</v>
          </cell>
        </row>
        <row r="580">
          <cell r="G580">
            <v>40778</v>
          </cell>
        </row>
        <row r="585">
          <cell r="G585">
            <v>27</v>
          </cell>
        </row>
        <row r="589">
          <cell r="G589">
            <v>0</v>
          </cell>
        </row>
        <row r="593">
          <cell r="G593">
            <v>0</v>
          </cell>
        </row>
        <row r="594">
          <cell r="G594">
            <v>27</v>
          </cell>
        </row>
        <row r="600">
          <cell r="G600">
            <v>35</v>
          </cell>
        </row>
        <row r="604">
          <cell r="G604">
            <v>0</v>
          </cell>
        </row>
        <row r="608">
          <cell r="G608">
            <v>0</v>
          </cell>
        </row>
        <row r="609">
          <cell r="G609">
            <v>35</v>
          </cell>
        </row>
        <row r="614">
          <cell r="G614">
            <v>45</v>
          </cell>
        </row>
        <row r="618">
          <cell r="G618">
            <v>0</v>
          </cell>
        </row>
        <row r="622">
          <cell r="G622">
            <v>0</v>
          </cell>
        </row>
        <row r="623">
          <cell r="G623">
            <v>45</v>
          </cell>
        </row>
        <row r="629">
          <cell r="G629">
            <v>59</v>
          </cell>
        </row>
        <row r="633">
          <cell r="G633">
            <v>0</v>
          </cell>
        </row>
        <row r="637">
          <cell r="G637">
            <v>0</v>
          </cell>
        </row>
        <row r="638">
          <cell r="G638">
            <v>59</v>
          </cell>
        </row>
        <row r="643">
          <cell r="G643">
            <v>19376</v>
          </cell>
        </row>
        <row r="647">
          <cell r="G647">
            <v>24833</v>
          </cell>
        </row>
        <row r="651">
          <cell r="G651">
            <v>36226</v>
          </cell>
        </row>
        <row r="652">
          <cell r="G652">
            <v>80435</v>
          </cell>
        </row>
        <row r="667">
          <cell r="G667">
            <v>65017</v>
          </cell>
        </row>
        <row r="681">
          <cell r="G681">
            <v>34290</v>
          </cell>
        </row>
        <row r="696">
          <cell r="G696">
            <v>35</v>
          </cell>
        </row>
        <row r="710">
          <cell r="G710">
            <v>30539</v>
          </cell>
        </row>
        <row r="725">
          <cell r="G725">
            <v>44407</v>
          </cell>
        </row>
        <row r="730">
          <cell r="G730">
            <v>7035</v>
          </cell>
        </row>
        <row r="734">
          <cell r="G734">
            <v>12969</v>
          </cell>
        </row>
        <row r="738">
          <cell r="G738">
            <v>28815</v>
          </cell>
        </row>
        <row r="739">
          <cell r="G739">
            <v>48819</v>
          </cell>
        </row>
        <row r="745">
          <cell r="G745">
            <v>7221</v>
          </cell>
        </row>
        <row r="749">
          <cell r="G749">
            <v>12969</v>
          </cell>
        </row>
        <row r="753">
          <cell r="G753">
            <v>34089</v>
          </cell>
        </row>
        <row r="754">
          <cell r="G754">
            <v>54279</v>
          </cell>
        </row>
        <row r="759">
          <cell r="G759">
            <v>9471</v>
          </cell>
        </row>
        <row r="763">
          <cell r="G763">
            <v>12969</v>
          </cell>
        </row>
        <row r="767">
          <cell r="G767">
            <v>45421</v>
          </cell>
        </row>
        <row r="768">
          <cell r="G768">
            <v>67861</v>
          </cell>
        </row>
        <row r="774">
          <cell r="G774">
            <v>12173</v>
          </cell>
        </row>
        <row r="778">
          <cell r="G778">
            <v>12969</v>
          </cell>
        </row>
        <row r="782">
          <cell r="G782">
            <v>56751</v>
          </cell>
        </row>
        <row r="783">
          <cell r="G783">
            <v>81893</v>
          </cell>
        </row>
        <row r="788">
          <cell r="G788">
            <v>1937</v>
          </cell>
        </row>
        <row r="792">
          <cell r="G792">
            <v>0</v>
          </cell>
        </row>
        <row r="796">
          <cell r="G796">
            <v>0</v>
          </cell>
        </row>
        <row r="797">
          <cell r="G797">
            <v>1937</v>
          </cell>
        </row>
        <row r="803">
          <cell r="G803">
            <v>13151</v>
          </cell>
        </row>
        <row r="807">
          <cell r="G807">
            <v>0</v>
          </cell>
        </row>
        <row r="811">
          <cell r="G811">
            <v>0</v>
          </cell>
        </row>
        <row r="812">
          <cell r="G812">
            <v>13151</v>
          </cell>
        </row>
        <row r="817">
          <cell r="G817">
            <v>5643</v>
          </cell>
        </row>
        <row r="821">
          <cell r="G821">
            <v>0</v>
          </cell>
        </row>
        <row r="825">
          <cell r="G825">
            <v>0</v>
          </cell>
        </row>
        <row r="826">
          <cell r="G826">
            <v>5643</v>
          </cell>
        </row>
        <row r="832">
          <cell r="G832">
            <v>14027</v>
          </cell>
        </row>
        <row r="836">
          <cell r="G836">
            <v>24833</v>
          </cell>
        </row>
        <row r="840">
          <cell r="G840">
            <v>12301</v>
          </cell>
        </row>
        <row r="841">
          <cell r="G841">
            <v>51161</v>
          </cell>
        </row>
        <row r="846">
          <cell r="G846">
            <v>23289</v>
          </cell>
        </row>
        <row r="850">
          <cell r="G850">
            <v>24833</v>
          </cell>
        </row>
        <row r="854">
          <cell r="G854">
            <v>24603</v>
          </cell>
        </row>
        <row r="855">
          <cell r="G855">
            <v>72725</v>
          </cell>
        </row>
        <row r="861">
          <cell r="G861">
            <v>30931</v>
          </cell>
        </row>
        <row r="865">
          <cell r="G865">
            <v>24833</v>
          </cell>
        </row>
        <row r="869">
          <cell r="G869">
            <v>40937</v>
          </cell>
        </row>
        <row r="870">
          <cell r="G870">
            <v>96701</v>
          </cell>
        </row>
        <row r="875">
          <cell r="G875">
            <v>583</v>
          </cell>
        </row>
        <row r="879">
          <cell r="G879">
            <v>0</v>
          </cell>
        </row>
        <row r="883">
          <cell r="G883">
            <v>0</v>
          </cell>
        </row>
        <row r="884">
          <cell r="G884">
            <v>583</v>
          </cell>
        </row>
        <row r="894">
          <cell r="G894">
            <v>0</v>
          </cell>
        </row>
        <row r="898">
          <cell r="G898">
            <v>0</v>
          </cell>
        </row>
        <row r="899">
          <cell r="G899">
            <v>329</v>
          </cell>
        </row>
        <row r="908">
          <cell r="G908">
            <v>0</v>
          </cell>
        </row>
        <row r="912">
          <cell r="G912">
            <v>0</v>
          </cell>
        </row>
        <row r="913">
          <cell r="G913">
            <v>325</v>
          </cell>
        </row>
        <row r="919">
          <cell r="G919">
            <v>460</v>
          </cell>
        </row>
        <row r="923">
          <cell r="G923">
            <v>0</v>
          </cell>
        </row>
        <row r="927">
          <cell r="G927">
            <v>0</v>
          </cell>
        </row>
        <row r="928">
          <cell r="G928">
            <v>460</v>
          </cell>
        </row>
        <row r="948">
          <cell r="G948">
            <v>26920</v>
          </cell>
        </row>
        <row r="952">
          <cell r="G952">
            <v>24833</v>
          </cell>
        </row>
        <row r="956">
          <cell r="G956">
            <v>43838</v>
          </cell>
        </row>
        <row r="957">
          <cell r="G957">
            <v>95591</v>
          </cell>
        </row>
        <row r="962">
          <cell r="G962">
            <v>35634</v>
          </cell>
        </row>
        <row r="966">
          <cell r="G966">
            <v>24833</v>
          </cell>
        </row>
        <row r="970">
          <cell r="G970">
            <v>56459</v>
          </cell>
        </row>
        <row r="971">
          <cell r="G971">
            <v>116926</v>
          </cell>
        </row>
        <row r="977">
          <cell r="G977">
            <v>45088</v>
          </cell>
        </row>
        <row r="981">
          <cell r="G981">
            <v>24833</v>
          </cell>
        </row>
        <row r="985">
          <cell r="G985">
            <v>66422</v>
          </cell>
        </row>
        <row r="986">
          <cell r="G986">
            <v>136343</v>
          </cell>
        </row>
        <row r="991">
          <cell r="G991">
            <v>7113</v>
          </cell>
        </row>
        <row r="995">
          <cell r="G995">
            <v>16167</v>
          </cell>
        </row>
        <row r="999">
          <cell r="G999">
            <v>10210</v>
          </cell>
        </row>
        <row r="1000">
          <cell r="G1000">
            <v>33490</v>
          </cell>
        </row>
        <row r="1006">
          <cell r="G1006">
            <v>8596</v>
          </cell>
        </row>
        <row r="1010">
          <cell r="G1010">
            <v>16167</v>
          </cell>
        </row>
        <row r="1014">
          <cell r="G1014">
            <v>12503</v>
          </cell>
        </row>
        <row r="1015">
          <cell r="G1015">
            <v>37266</v>
          </cell>
        </row>
        <row r="1020">
          <cell r="G1020">
            <v>50412</v>
          </cell>
        </row>
        <row r="1024">
          <cell r="G1024">
            <v>59665</v>
          </cell>
        </row>
        <row r="1028">
          <cell r="G1028">
            <v>257850</v>
          </cell>
        </row>
        <row r="1029">
          <cell r="G1029">
            <v>367927</v>
          </cell>
        </row>
        <row r="1035">
          <cell r="G1035">
            <v>66334</v>
          </cell>
        </row>
        <row r="1039">
          <cell r="G1039">
            <v>59665</v>
          </cell>
        </row>
        <row r="1043">
          <cell r="G1043">
            <v>284590</v>
          </cell>
        </row>
        <row r="1044">
          <cell r="G1044">
            <v>410589</v>
          </cell>
        </row>
        <row r="1049">
          <cell r="G1049">
            <v>92867</v>
          </cell>
        </row>
        <row r="1053">
          <cell r="G1053">
            <v>59665</v>
          </cell>
        </row>
        <row r="1057">
          <cell r="G1057">
            <v>343800</v>
          </cell>
        </row>
        <row r="1058">
          <cell r="G1058">
            <v>496332</v>
          </cell>
        </row>
        <row r="1073">
          <cell r="G1073">
            <v>14413</v>
          </cell>
        </row>
        <row r="1078">
          <cell r="G1078">
            <v>648</v>
          </cell>
        </row>
        <row r="1082">
          <cell r="G1082">
            <v>12969</v>
          </cell>
        </row>
        <row r="1086">
          <cell r="G1086">
            <v>1453</v>
          </cell>
        </row>
        <row r="1087">
          <cell r="G1087">
            <v>15070</v>
          </cell>
        </row>
        <row r="1102">
          <cell r="G1102">
            <v>53205</v>
          </cell>
        </row>
        <row r="1107">
          <cell r="G1107">
            <v>54</v>
          </cell>
        </row>
        <row r="1111">
          <cell r="G1111">
            <v>0</v>
          </cell>
        </row>
        <row r="1115">
          <cell r="G1115">
            <v>0</v>
          </cell>
        </row>
        <row r="1116">
          <cell r="G1116">
            <v>54</v>
          </cell>
        </row>
        <row r="1122">
          <cell r="G1122">
            <v>67</v>
          </cell>
        </row>
        <row r="1126">
          <cell r="G1126">
            <v>0</v>
          </cell>
        </row>
        <row r="1130">
          <cell r="G1130">
            <v>0</v>
          </cell>
        </row>
        <row r="1131">
          <cell r="G1131">
            <v>67</v>
          </cell>
        </row>
        <row r="1136">
          <cell r="G1136">
            <v>77</v>
          </cell>
        </row>
        <row r="1140">
          <cell r="G1140">
            <v>0</v>
          </cell>
        </row>
        <row r="1144">
          <cell r="G1144">
            <v>0</v>
          </cell>
        </row>
        <row r="1145">
          <cell r="G1145">
            <v>77</v>
          </cell>
        </row>
        <row r="1160">
          <cell r="G1160">
            <v>244</v>
          </cell>
        </row>
        <row r="1165">
          <cell r="G1165">
            <v>6052</v>
          </cell>
        </row>
        <row r="1169">
          <cell r="G1169">
            <v>0</v>
          </cell>
        </row>
        <row r="1173">
          <cell r="G1173">
            <v>4659</v>
          </cell>
        </row>
        <row r="1174">
          <cell r="G1174">
            <v>10711</v>
          </cell>
        </row>
        <row r="1180">
          <cell r="G1180">
            <v>4492</v>
          </cell>
        </row>
        <row r="1184">
          <cell r="G1184">
            <v>0</v>
          </cell>
        </row>
        <row r="1188">
          <cell r="G1188">
            <v>0</v>
          </cell>
        </row>
        <row r="1189">
          <cell r="G1189">
            <v>4492</v>
          </cell>
        </row>
        <row r="1194">
          <cell r="G1194">
            <v>48</v>
          </cell>
        </row>
        <row r="1198">
          <cell r="G1198">
            <v>0</v>
          </cell>
        </row>
        <row r="1202">
          <cell r="G1202">
            <v>0</v>
          </cell>
        </row>
        <row r="1203">
          <cell r="G1203">
            <v>48</v>
          </cell>
        </row>
        <row r="1209">
          <cell r="G1209">
            <v>54</v>
          </cell>
        </row>
        <row r="1213">
          <cell r="G1213">
            <v>0</v>
          </cell>
        </row>
        <row r="1217">
          <cell r="G1217">
            <v>0</v>
          </cell>
        </row>
        <row r="1218">
          <cell r="G1218">
            <v>54</v>
          </cell>
        </row>
        <row r="1227">
          <cell r="G1227">
            <v>0</v>
          </cell>
        </row>
        <row r="1231">
          <cell r="G1231">
            <v>0</v>
          </cell>
        </row>
        <row r="1232">
          <cell r="G1232">
            <v>71</v>
          </cell>
        </row>
        <row r="1242">
          <cell r="G1242">
            <v>0</v>
          </cell>
        </row>
        <row r="1246">
          <cell r="G1246">
            <v>0</v>
          </cell>
        </row>
        <row r="1247">
          <cell r="G1247">
            <v>286</v>
          </cell>
        </row>
        <row r="1252">
          <cell r="G1252">
            <v>937</v>
          </cell>
        </row>
        <row r="1256">
          <cell r="G1256">
            <v>0</v>
          </cell>
        </row>
        <row r="1260">
          <cell r="G1260">
            <v>0</v>
          </cell>
        </row>
        <row r="1261">
          <cell r="G1261">
            <v>937</v>
          </cell>
        </row>
        <row r="1267">
          <cell r="G1267">
            <v>1470</v>
          </cell>
        </row>
        <row r="1271">
          <cell r="G1271">
            <v>0</v>
          </cell>
        </row>
        <row r="1275">
          <cell r="G1275">
            <v>0</v>
          </cell>
        </row>
        <row r="1276">
          <cell r="G1276">
            <v>1470</v>
          </cell>
        </row>
        <row r="1290">
          <cell r="G1290">
            <v>36049</v>
          </cell>
        </row>
        <row r="1305">
          <cell r="G1305">
            <v>44928</v>
          </cell>
        </row>
        <row r="1319">
          <cell r="G1319">
            <v>52170</v>
          </cell>
        </row>
        <row r="1325">
          <cell r="G1325">
            <v>20406</v>
          </cell>
        </row>
        <row r="1329">
          <cell r="G1329">
            <v>24833</v>
          </cell>
        </row>
        <row r="1333">
          <cell r="G1333">
            <v>18008</v>
          </cell>
        </row>
        <row r="1334">
          <cell r="G1334">
            <v>63247</v>
          </cell>
        </row>
        <row r="1339">
          <cell r="G1339">
            <v>1372</v>
          </cell>
        </row>
        <row r="1347">
          <cell r="G1347">
            <v>0</v>
          </cell>
        </row>
        <row r="1348">
          <cell r="G1348">
            <v>1372</v>
          </cell>
        </row>
        <row r="1354">
          <cell r="G1354">
            <v>1859</v>
          </cell>
        </row>
        <row r="1362">
          <cell r="G1362">
            <v>0</v>
          </cell>
        </row>
        <row r="1363">
          <cell r="G1363">
            <v>1859</v>
          </cell>
        </row>
        <row r="1383">
          <cell r="G1383">
            <v>1094</v>
          </cell>
        </row>
        <row r="1391">
          <cell r="G1391">
            <v>1758</v>
          </cell>
        </row>
        <row r="1392">
          <cell r="G1392">
            <v>19019</v>
          </cell>
        </row>
        <row r="1406">
          <cell r="G1406">
            <v>22507</v>
          </cell>
        </row>
        <row r="1412">
          <cell r="G1412">
            <v>5247</v>
          </cell>
        </row>
        <row r="1416">
          <cell r="G1416">
            <v>16167</v>
          </cell>
        </row>
        <row r="1420">
          <cell r="G1420">
            <v>2539</v>
          </cell>
        </row>
        <row r="1421">
          <cell r="G1421">
            <v>23953</v>
          </cell>
        </row>
        <row r="1455">
          <cell r="G1455">
            <v>3586</v>
          </cell>
        </row>
        <row r="1459">
          <cell r="G1459">
            <v>16167</v>
          </cell>
        </row>
        <row r="1463">
          <cell r="G1463">
            <v>4635</v>
          </cell>
        </row>
        <row r="1464">
          <cell r="G1464">
            <v>24388</v>
          </cell>
        </row>
        <row r="1484">
          <cell r="G1484">
            <v>366</v>
          </cell>
        </row>
        <row r="1488">
          <cell r="G1488">
            <v>0</v>
          </cell>
        </row>
        <row r="1492">
          <cell r="G1492">
            <v>0</v>
          </cell>
        </row>
        <row r="1493">
          <cell r="G1493">
            <v>366</v>
          </cell>
        </row>
        <row r="1499">
          <cell r="G1499">
            <v>3527</v>
          </cell>
        </row>
        <row r="1503">
          <cell r="G1503">
            <v>12969</v>
          </cell>
        </row>
        <row r="1507">
          <cell r="G1507">
            <v>2331</v>
          </cell>
        </row>
        <row r="1508">
          <cell r="G1508">
            <v>18827</v>
          </cell>
        </row>
        <row r="1513">
          <cell r="G1513">
            <v>4035</v>
          </cell>
        </row>
        <row r="1517">
          <cell r="G1517">
            <v>12969</v>
          </cell>
        </row>
        <row r="1521">
          <cell r="G1521">
            <v>4546</v>
          </cell>
        </row>
        <row r="1522">
          <cell r="G1522">
            <v>21550</v>
          </cell>
        </row>
        <row r="1528">
          <cell r="G1528">
            <v>16831</v>
          </cell>
        </row>
        <row r="1532">
          <cell r="G1532">
            <v>13559</v>
          </cell>
        </row>
        <row r="1536">
          <cell r="G1536">
            <v>22842</v>
          </cell>
        </row>
        <row r="1537">
          <cell r="G1537">
            <v>53232</v>
          </cell>
        </row>
        <row r="1542">
          <cell r="G1542">
            <v>15697</v>
          </cell>
        </row>
        <row r="1546">
          <cell r="G1546">
            <v>13559</v>
          </cell>
        </row>
        <row r="1550">
          <cell r="G1550">
            <v>22842</v>
          </cell>
        </row>
        <row r="1551">
          <cell r="G1551">
            <v>52098</v>
          </cell>
        </row>
        <row r="1557">
          <cell r="G1557">
            <v>31596</v>
          </cell>
        </row>
        <row r="1561">
          <cell r="G1561">
            <v>43498</v>
          </cell>
        </row>
        <row r="1565">
          <cell r="G1565">
            <v>0</v>
          </cell>
        </row>
        <row r="1566">
          <cell r="G1566">
            <v>75094</v>
          </cell>
        </row>
        <row r="1571">
          <cell r="G1571">
            <v>42391</v>
          </cell>
        </row>
        <row r="1575">
          <cell r="G1575">
            <v>43498</v>
          </cell>
        </row>
        <row r="1579">
          <cell r="G1579">
            <v>0</v>
          </cell>
        </row>
        <row r="1580">
          <cell r="G1580">
            <v>85889</v>
          </cell>
        </row>
        <row r="1586">
          <cell r="G1586">
            <v>56609</v>
          </cell>
        </row>
        <row r="1590">
          <cell r="G1590">
            <v>43498</v>
          </cell>
        </row>
        <row r="1594">
          <cell r="G1594">
            <v>0</v>
          </cell>
        </row>
        <row r="1595">
          <cell r="G1595">
            <v>100107</v>
          </cell>
        </row>
        <row r="1600">
          <cell r="G1600">
            <v>74933</v>
          </cell>
        </row>
        <row r="1604">
          <cell r="G1604">
            <v>16167</v>
          </cell>
        </row>
        <row r="1608">
          <cell r="G1608">
            <v>13675</v>
          </cell>
        </row>
        <row r="1609">
          <cell r="G1609">
            <v>104775</v>
          </cell>
        </row>
        <row r="1615">
          <cell r="G1615">
            <v>48869</v>
          </cell>
        </row>
        <row r="1619">
          <cell r="G1619">
            <v>24833</v>
          </cell>
        </row>
        <row r="1623">
          <cell r="G1623">
            <v>8107</v>
          </cell>
        </row>
        <row r="1624">
          <cell r="G1624">
            <v>81809</v>
          </cell>
        </row>
        <row r="1629">
          <cell r="G1629">
            <v>91223</v>
          </cell>
        </row>
        <row r="1633">
          <cell r="G1633">
            <v>24833</v>
          </cell>
        </row>
        <row r="1637">
          <cell r="G1637">
            <v>17386</v>
          </cell>
        </row>
        <row r="1638">
          <cell r="G1638">
            <v>133442</v>
          </cell>
        </row>
        <row r="1644">
          <cell r="G1644">
            <v>153125</v>
          </cell>
        </row>
        <row r="1648">
          <cell r="G1648">
            <v>24833</v>
          </cell>
        </row>
        <row r="1652">
          <cell r="G1652">
            <v>20218</v>
          </cell>
        </row>
        <row r="1653">
          <cell r="G1653">
            <v>198176</v>
          </cell>
        </row>
        <row r="1658">
          <cell r="G1658">
            <v>17</v>
          </cell>
        </row>
        <row r="1662">
          <cell r="G1662">
            <v>0</v>
          </cell>
        </row>
        <row r="1666">
          <cell r="G1666">
            <v>0</v>
          </cell>
        </row>
        <row r="1667">
          <cell r="G1667">
            <v>17</v>
          </cell>
        </row>
        <row r="1673">
          <cell r="G1673">
            <v>24434</v>
          </cell>
        </row>
        <row r="1677">
          <cell r="G1677">
            <v>16167</v>
          </cell>
        </row>
        <row r="1681">
          <cell r="G1681">
            <v>4200</v>
          </cell>
        </row>
        <row r="1682">
          <cell r="G1682">
            <v>44801</v>
          </cell>
        </row>
        <row r="1687">
          <cell r="G1687">
            <v>132</v>
          </cell>
        </row>
        <row r="1691">
          <cell r="G1691">
            <v>0</v>
          </cell>
        </row>
        <row r="1695">
          <cell r="G1695">
            <v>1257</v>
          </cell>
        </row>
        <row r="1696">
          <cell r="G1696">
            <v>1389</v>
          </cell>
        </row>
        <row r="1711">
          <cell r="G1711">
            <v>21877</v>
          </cell>
        </row>
        <row r="1716">
          <cell r="G1716">
            <v>22954</v>
          </cell>
        </row>
        <row r="1720">
          <cell r="G1720">
            <v>0</v>
          </cell>
        </row>
        <row r="1724">
          <cell r="G1724">
            <v>0</v>
          </cell>
        </row>
        <row r="1725">
          <cell r="G1725">
            <v>22954</v>
          </cell>
        </row>
        <row r="1731">
          <cell r="G1731">
            <v>96846</v>
          </cell>
        </row>
        <row r="1735">
          <cell r="G1735">
            <v>16167</v>
          </cell>
        </row>
        <row r="1739">
          <cell r="G1739">
            <v>20366</v>
          </cell>
        </row>
        <row r="1740">
          <cell r="G1740">
            <v>133379</v>
          </cell>
        </row>
        <row r="1745">
          <cell r="G1745">
            <v>50803</v>
          </cell>
        </row>
        <row r="1749">
          <cell r="G1749">
            <v>24833</v>
          </cell>
        </row>
        <row r="1753">
          <cell r="G1753">
            <v>11330</v>
          </cell>
        </row>
        <row r="1754">
          <cell r="G1754">
            <v>86966</v>
          </cell>
        </row>
        <row r="1769">
          <cell r="G1769">
            <v>56768</v>
          </cell>
        </row>
        <row r="1774">
          <cell r="G1774">
            <v>31310</v>
          </cell>
        </row>
        <row r="1778">
          <cell r="G1778">
            <v>30167</v>
          </cell>
        </row>
        <row r="1782">
          <cell r="G1782">
            <v>6626</v>
          </cell>
        </row>
        <row r="1783">
          <cell r="G1783">
            <v>68103</v>
          </cell>
        </row>
        <row r="1789">
          <cell r="G1789">
            <v>40147</v>
          </cell>
        </row>
        <row r="1793">
          <cell r="G1793">
            <v>30167</v>
          </cell>
        </row>
        <row r="1797">
          <cell r="G1797">
            <v>7638</v>
          </cell>
        </row>
        <row r="1798">
          <cell r="G1798">
            <v>77952</v>
          </cell>
        </row>
        <row r="1803">
          <cell r="G1803">
            <v>9779</v>
          </cell>
        </row>
        <row r="1807">
          <cell r="G1807">
            <v>24833</v>
          </cell>
        </row>
        <row r="1811">
          <cell r="G1811">
            <v>0</v>
          </cell>
        </row>
        <row r="1812">
          <cell r="G1812">
            <v>34612</v>
          </cell>
        </row>
        <row r="1818">
          <cell r="G1818">
            <v>6970</v>
          </cell>
        </row>
        <row r="1822">
          <cell r="G1822">
            <v>19499</v>
          </cell>
        </row>
        <row r="1826">
          <cell r="G1826">
            <v>7032</v>
          </cell>
        </row>
        <row r="1827">
          <cell r="G1827">
            <v>33501</v>
          </cell>
        </row>
        <row r="1841">
          <cell r="G1841">
            <v>41833</v>
          </cell>
        </row>
        <row r="1847">
          <cell r="G1847">
            <v>5796</v>
          </cell>
        </row>
        <row r="1851">
          <cell r="G1851">
            <v>19499</v>
          </cell>
        </row>
        <row r="1855">
          <cell r="G1855">
            <v>5372</v>
          </cell>
        </row>
        <row r="1856">
          <cell r="G1856">
            <v>30667</v>
          </cell>
        </row>
        <row r="1861">
          <cell r="G1861">
            <v>6992</v>
          </cell>
        </row>
        <row r="1865">
          <cell r="G1865">
            <v>19499</v>
          </cell>
        </row>
        <row r="1869">
          <cell r="G1869">
            <v>7326</v>
          </cell>
        </row>
        <row r="1870">
          <cell r="G1870">
            <v>33817</v>
          </cell>
        </row>
        <row r="1885">
          <cell r="G1885">
            <v>36548</v>
          </cell>
        </row>
        <row r="1890">
          <cell r="G1890">
            <v>9266</v>
          </cell>
        </row>
        <row r="1894">
          <cell r="G1894">
            <v>16167</v>
          </cell>
        </row>
        <row r="1898">
          <cell r="G1898">
            <v>3808</v>
          </cell>
        </row>
        <row r="1899">
          <cell r="G1899">
            <v>29241</v>
          </cell>
        </row>
        <row r="1914">
          <cell r="G1914">
            <v>52728</v>
          </cell>
        </row>
        <row r="1919">
          <cell r="G1919">
            <v>17782</v>
          </cell>
        </row>
        <row r="1923">
          <cell r="G1923">
            <v>16167</v>
          </cell>
        </row>
        <row r="1927">
          <cell r="G1927">
            <v>24374</v>
          </cell>
        </row>
        <row r="1928">
          <cell r="G1928">
            <v>58323</v>
          </cell>
        </row>
        <row r="1934">
          <cell r="G1934">
            <v>3025</v>
          </cell>
        </row>
        <row r="1938">
          <cell r="G1938">
            <v>24833</v>
          </cell>
        </row>
        <row r="1942">
          <cell r="G1942">
            <v>12085</v>
          </cell>
        </row>
        <row r="1943">
          <cell r="G1943">
            <v>39943</v>
          </cell>
        </row>
        <row r="1948">
          <cell r="G1948">
            <v>3883</v>
          </cell>
        </row>
        <row r="1952">
          <cell r="G1952">
            <v>24833</v>
          </cell>
        </row>
        <row r="1956">
          <cell r="G1956">
            <v>14899</v>
          </cell>
        </row>
        <row r="1957">
          <cell r="G1957">
            <v>43615</v>
          </cell>
        </row>
        <row r="2015">
          <cell r="G2015">
            <v>14805</v>
          </cell>
        </row>
        <row r="2021">
          <cell r="G2021">
            <v>30541</v>
          </cell>
        </row>
        <row r="2025">
          <cell r="G2025">
            <v>0</v>
          </cell>
        </row>
        <row r="2029">
          <cell r="G2029">
            <v>0</v>
          </cell>
        </row>
        <row r="2030">
          <cell r="G2030">
            <v>30541</v>
          </cell>
        </row>
        <row r="2035">
          <cell r="G2035">
            <v>75794</v>
          </cell>
        </row>
        <row r="2039">
          <cell r="G2039">
            <v>16167</v>
          </cell>
        </row>
        <row r="2043">
          <cell r="G2043">
            <v>38893</v>
          </cell>
        </row>
        <row r="2044">
          <cell r="G2044">
            <v>130854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목데이타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VXXXXX"/>
      <sheetName val="일위대가"/>
      <sheetName val="일위대가(내역)"/>
      <sheetName val="foxz"/>
      <sheetName val="표지"/>
      <sheetName val="실행집계"/>
      <sheetName val="원실행"/>
      <sheetName val="공통가설계"/>
      <sheetName val="공통가설비"/>
      <sheetName val="현관계"/>
      <sheetName val="현관"/>
      <sheetName val="원가LIST"/>
      <sheetName val="월별투입계획"/>
      <sheetName val="___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터널구조물산근"/>
      <sheetName val="도로구조물산근"/>
      <sheetName val="Sheet1"/>
      <sheetName val="Sheet2"/>
      <sheetName val="터널굴착단산"/>
      <sheetName val="장약패턴90M2"/>
      <sheetName val="토공산근"/>
      <sheetName val="단가산출근거"/>
      <sheetName val="설계가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노무비"/>
      <sheetName val="중기비"/>
      <sheetName val="Sheet4"/>
      <sheetName val="구조물공수량명세서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PACKING LIST"/>
      <sheetName val="조경공사(총괄)"/>
      <sheetName val="내역"/>
      <sheetName val="수목일위"/>
      <sheetName val="기초일위"/>
      <sheetName val="시설일위"/>
      <sheetName val="지주목 및 비료산출기준"/>
      <sheetName val="지주목및비료산출"/>
      <sheetName val="시설물수량산출서"/>
      <sheetName val="노임"/>
      <sheetName val="DATE"/>
      <sheetName val="기계경비산출기준"/>
      <sheetName val="수량집계A"/>
      <sheetName val="철근집계A"/>
      <sheetName val="진주방향"/>
      <sheetName val="일위대가표"/>
      <sheetName val="총괄내역서"/>
      <sheetName val="물가시세"/>
      <sheetName val="원가서"/>
      <sheetName val="건축2"/>
      <sheetName val="원가"/>
      <sheetName val="일위대가 "/>
      <sheetName val="노무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예정공정표"/>
      <sheetName val="8. 설계예산서"/>
      <sheetName val="16.설계서용지(갑)"/>
      <sheetName val="17. 내역서갑지"/>
      <sheetName val="원가계산서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한강운반비"/>
      <sheetName val="가설공사비"/>
      <sheetName val="도로구조공사비"/>
      <sheetName val="도로토공공사비"/>
      <sheetName val="여수토공사비"/>
      <sheetName val="수량산출"/>
      <sheetName val="토공"/>
      <sheetName val="수목데이타"/>
      <sheetName val="1,2공구원가계산서"/>
      <sheetName val="2공구산출내역"/>
      <sheetName val="1공구산출내역서"/>
      <sheetName val="준검 내역서"/>
      <sheetName val="투찰"/>
      <sheetName val="수량산출서"/>
      <sheetName val="문학간접"/>
      <sheetName val="간접"/>
      <sheetName val="AS포장복구 "/>
      <sheetName val="내역서"/>
      <sheetName val="견적"/>
      <sheetName val="공사비산출내역"/>
      <sheetName val="별표집계"/>
      <sheetName val="실행(ALT1)"/>
      <sheetName val="변수값"/>
      <sheetName val="중기상차"/>
      <sheetName val="AS복구"/>
      <sheetName val="중기터파기"/>
      <sheetName val="Total"/>
      <sheetName val="단가대비표"/>
      <sheetName val="BOJUNGGM"/>
      <sheetName val="연습"/>
      <sheetName val="실행(표지,갑,을)"/>
      <sheetName val="조건"/>
      <sheetName val="b_balju_cho"/>
      <sheetName val="금액"/>
      <sheetName val="1차증가원가계산"/>
      <sheetName val="nys"/>
      <sheetName val="기준액"/>
      <sheetName val="기초단가"/>
      <sheetName val="전차선로 물량표"/>
      <sheetName val="#REF"/>
      <sheetName val="자재"/>
      <sheetName val="공통(20-91)"/>
      <sheetName val="기본단가표"/>
      <sheetName val="계산서(곡선부)"/>
      <sheetName val="포장재료집계표"/>
      <sheetName val="변경내역"/>
      <sheetName val="토공총괄표"/>
      <sheetName val="공사요율산출표"/>
      <sheetName val="공사설명서"/>
      <sheetName val="장비집계"/>
      <sheetName val="가시설"/>
      <sheetName val="자료"/>
      <sheetName val="자재단가조사표-수목"/>
      <sheetName val="단위단가"/>
      <sheetName val="2호맨홀공제수량"/>
      <sheetName val="관접합및부설"/>
      <sheetName val="단가"/>
      <sheetName val="제출내역 (2)"/>
      <sheetName val="계정"/>
      <sheetName val="관급자재"/>
      <sheetName val="폐기물"/>
      <sheetName val="COVER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기초자료"/>
      <sheetName val="장비손료"/>
      <sheetName val="값"/>
      <sheetName val="일위목록"/>
      <sheetName val="공사개요"/>
      <sheetName val="부대내역"/>
      <sheetName val="원가계산"/>
      <sheetName val="원가계산 (2)"/>
      <sheetName val="직재"/>
      <sheetName val="재집"/>
      <sheetName val="2000.11월설계내역"/>
      <sheetName val="우수받이"/>
      <sheetName val="중기조종사 단위단가"/>
      <sheetName val="6호기"/>
      <sheetName val="FB25JN"/>
      <sheetName val="카렌스센터계량기설치공사"/>
      <sheetName val="결재판"/>
      <sheetName val="요율"/>
      <sheetName val="노임단가"/>
      <sheetName val="갑지"/>
      <sheetName val="전기일위목록"/>
      <sheetName val="전기대가"/>
      <sheetName val="산출조서표지"/>
      <sheetName val="공량산출"/>
      <sheetName val="단가산출_목록"/>
      <sheetName val="수목표준대가"/>
      <sheetName val="16-1"/>
      <sheetName val="설계서(본관)"/>
      <sheetName val="시설물일위"/>
      <sheetName val="가설공사"/>
      <sheetName val="단가결정"/>
      <sheetName val="내역아"/>
      <sheetName val="울타리"/>
      <sheetName val="경영"/>
      <sheetName val="98년"/>
      <sheetName val="실적"/>
      <sheetName val="공구원가계산"/>
      <sheetName val="데리네이타현황"/>
      <sheetName val="월간관리비"/>
      <sheetName val="산출근거"/>
      <sheetName val="재료단가"/>
      <sheetName val="임금단가"/>
      <sheetName val="장비목록표"/>
      <sheetName val="장비운전경비"/>
      <sheetName val="내역서생태통로"/>
      <sheetName val="원가계산(생태통로)"/>
      <sheetName val="생태통로"/>
      <sheetName val="내역서(석산부지)"/>
      <sheetName val="원가계산(석산부지)"/>
      <sheetName val="석산부지녹화"/>
      <sheetName val="일위대가목록(식재)"/>
      <sheetName val="일위대가 (식재)"/>
      <sheetName val="자재단가(식재)"/>
      <sheetName val="노임단가(식재)"/>
      <sheetName val="70%"/>
      <sheetName val="-치수표(곡선부)"/>
      <sheetName val="2003상반기노임기준"/>
      <sheetName val="설명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계획금액"/>
      <sheetName val="을지"/>
      <sheetName val="버스운행안내"/>
      <sheetName val="근태계획서"/>
      <sheetName val="예방접종계획"/>
      <sheetName val="전익자재"/>
      <sheetName val="소비자가"/>
      <sheetName val="삭제금지단가"/>
      <sheetName val="식재"/>
      <sheetName val="시설물"/>
      <sheetName val="식재출력용"/>
      <sheetName val="유지관리"/>
      <sheetName val="제잡비계산"/>
      <sheetName val="입찰견적보고서"/>
      <sheetName val="일위산출"/>
      <sheetName val="건축"/>
      <sheetName val="세부내역"/>
      <sheetName val="단가산출서"/>
      <sheetName val="전체"/>
      <sheetName val="이름표지정"/>
      <sheetName val="참조 (2)"/>
      <sheetName val="실행대비"/>
      <sheetName val="금액내역서"/>
      <sheetName val="신청서"/>
      <sheetName val="수목단가"/>
      <sheetName val="시설수량표"/>
      <sheetName val="식재수량표"/>
      <sheetName val="자재단가"/>
      <sheetName val="도급기성"/>
      <sheetName val="코드"/>
      <sheetName val="콘크스"/>
      <sheetName val="산출기초"/>
      <sheetName val="건축-물가변동"/>
      <sheetName val="A-4"/>
      <sheetName val="노임이"/>
      <sheetName val="Recovered_Sheet1"/>
      <sheetName val="수량계표"/>
      <sheetName val="자판실행"/>
      <sheetName val="WORK"/>
      <sheetName val="기초입력 DATA"/>
      <sheetName val="Sheet1 (2)"/>
      <sheetName val="배수장토목공사비"/>
      <sheetName val="증감내역서"/>
      <sheetName val="용역비내역-진짜"/>
      <sheetName val="갈현동"/>
      <sheetName val="대비표"/>
      <sheetName val="설계예산서"/>
      <sheetName val="LP-S"/>
      <sheetName val="기준비용"/>
      <sheetName val="기초코드"/>
      <sheetName val="iec"/>
      <sheetName val="ks"/>
      <sheetName val="DATA"/>
      <sheetName val="선로정수"/>
      <sheetName val="9811"/>
      <sheetName val="기타 정보통신공사"/>
      <sheetName val="골조-APT 갑지"/>
      <sheetName val="구조물5월기성내역"/>
      <sheetName val="인건비"/>
      <sheetName val="표지 (2)"/>
      <sheetName val="전등설비"/>
      <sheetName val="적용공정"/>
      <sheetName val="가설건물"/>
      <sheetName val="시멘트"/>
      <sheetName val="Sheet5"/>
      <sheetName val="예산내역서"/>
      <sheetName val="106C0300"/>
      <sheetName val="산출내역서집계표"/>
      <sheetName val="설계"/>
      <sheetName val="토사(PE)"/>
      <sheetName val="제경비적용기준"/>
      <sheetName val="공사자료입력"/>
      <sheetName val="집계(공통)"/>
      <sheetName val="집계(건축-총괄)"/>
      <sheetName val="집계(건축-공동주택)"/>
      <sheetName val="집계(건축-업무)"/>
      <sheetName val="집계(건축-지하)"/>
      <sheetName val="집계(건축-근생)"/>
      <sheetName val="내역(건축-공동주택)"/>
      <sheetName val="집계(기계-총괄)"/>
      <sheetName val="집계(기계-공동주택)"/>
      <sheetName val="집계(기계-업무)"/>
      <sheetName val="집계(기계-지하)"/>
      <sheetName val="집계(기계-근생)"/>
      <sheetName val="집계(기계-복리)"/>
      <sheetName val="집계(토목)"/>
      <sheetName val="설명서 "/>
      <sheetName val="토목"/>
      <sheetName val="결재갑지"/>
      <sheetName val="중기사용료산출근거"/>
      <sheetName val="단가산출2"/>
      <sheetName val="단가 및 재료비"/>
      <sheetName val="11-2.아파트내역"/>
      <sheetName val="물가대비표"/>
      <sheetName val="30집계표"/>
      <sheetName val="인건비 "/>
      <sheetName val="기계경비"/>
      <sheetName val="조명시설"/>
      <sheetName val="BID"/>
      <sheetName val="표_재료"/>
      <sheetName val="소요자재"/>
      <sheetName val="노무산출서"/>
      <sheetName val="참조(2)"/>
      <sheetName val="참조"/>
      <sheetName val="총괄"/>
      <sheetName val="터파기및재료"/>
      <sheetName val="경비"/>
      <sheetName val="1공구원가계산"/>
      <sheetName val="1공구원가계산서"/>
      <sheetName val="골조시행"/>
      <sheetName val="입력"/>
      <sheetName val="안내"/>
      <sheetName val="노임,재료비"/>
      <sheetName val="설계예산"/>
      <sheetName val="정부노임단가"/>
      <sheetName val="토목검측서"/>
      <sheetName val="CON'C"/>
      <sheetName val="지급자재"/>
      <sheetName val="부대tu"/>
      <sheetName val="팔당터널(1공구)"/>
      <sheetName val="총계"/>
      <sheetName val="전기"/>
      <sheetName val="평당공사비산정"/>
      <sheetName val="L_RPTB02_01"/>
      <sheetName val="플랜트 설치"/>
      <sheetName val="경비_원본"/>
      <sheetName val="화성태안9공구내역(실행)"/>
      <sheetName val="적용기준"/>
      <sheetName val="포장수량단위"/>
      <sheetName val="공사비증감"/>
      <sheetName val="타공종이기"/>
      <sheetName val="년도별노임표"/>
      <sheetName val="중기목록표"/>
      <sheetName val="표  지"/>
      <sheetName val="입찰"/>
      <sheetName val="현경"/>
      <sheetName val="1안"/>
      <sheetName val="건축내역서"/>
      <sheetName val="제경비율"/>
      <sheetName val="설계총괄표"/>
      <sheetName val="아파트 내역"/>
      <sheetName val="공통가설"/>
      <sheetName val="CTEMCOST"/>
      <sheetName val="3.바닥판  "/>
      <sheetName val="해외(원화)"/>
      <sheetName val="6-1. 관개량조서"/>
      <sheetName val="재료값"/>
      <sheetName val="가감수량"/>
      <sheetName val="맨홀수량산출"/>
      <sheetName val="기초1"/>
      <sheetName val="토목내역서"/>
      <sheetName val="자재단가2007.10"/>
      <sheetName val="자재단가2008.4"/>
      <sheetName val="도급"/>
      <sheetName val="기계경비(시간당)"/>
      <sheetName val="램머"/>
      <sheetName val="빙장비사양"/>
      <sheetName val="장비사양"/>
      <sheetName val="램프"/>
      <sheetName val="건설기계"/>
      <sheetName val="사급자재"/>
      <sheetName val="CC16-내역서"/>
      <sheetName val="산출(부하간선)"/>
      <sheetName val="평가데이터"/>
      <sheetName val="연결임시"/>
      <sheetName val="설계내역"/>
      <sheetName val="목차"/>
      <sheetName val="산출내역서"/>
      <sheetName val="조경집계표"/>
      <sheetName val="7.원가계산서(품셈)"/>
      <sheetName val="조경내역서"/>
      <sheetName val="수량집계"/>
      <sheetName val="일위대가목록"/>
      <sheetName val="일위대가1"/>
      <sheetName val="단가산출근거 목록표"/>
      <sheetName val="단 가 산 출 근 거"/>
      <sheetName val="중기 목록표"/>
      <sheetName val="시간당 중기사용료"/>
      <sheetName val="노임단가목록"/>
      <sheetName val="환율및 기초자료"/>
      <sheetName val="FOB발"/>
      <sheetName val="LOOKUP"/>
      <sheetName val="순공사비내역서"/>
      <sheetName val="일위대가목록표"/>
      <sheetName val="기계경비목록"/>
      <sheetName val="단가산출목록"/>
      <sheetName val="노무비단가"/>
      <sheetName val="단목객토단위수량산출"/>
      <sheetName val="단위수량산출"/>
      <sheetName val="맹암거,초지"/>
      <sheetName val="대상수목수량"/>
      <sheetName val="을-ATYPE"/>
      <sheetName val="장비경비"/>
      <sheetName val="공정표"/>
      <sheetName val="인제내역"/>
      <sheetName val="판매시설"/>
      <sheetName val="INDEX  LIST"/>
      <sheetName val="화장실"/>
      <sheetName val="말뚝지지력산정"/>
      <sheetName val="매채조회"/>
      <sheetName val="내역(APT)"/>
      <sheetName val="01"/>
      <sheetName val="총괄표"/>
      <sheetName val="고유코드_설계"/>
      <sheetName val="노임단가표"/>
      <sheetName val="설계내역서"/>
      <sheetName val="토공수량"/>
      <sheetName val="00노임기준"/>
      <sheetName val="세금자료"/>
      <sheetName val="실행,원가 최종예상"/>
      <sheetName val="설계명세서"/>
      <sheetName val="토목(대안)"/>
      <sheetName val="시중노임단가"/>
      <sheetName val="일위"/>
      <sheetName val="배수장공사비명세서"/>
      <sheetName val="말고개터널조명전압강하"/>
      <sheetName val="전기공사"/>
      <sheetName val="아파트"/>
      <sheetName val="적점"/>
      <sheetName val="날개벽"/>
      <sheetName val="암거단위"/>
      <sheetName val="횡 연장"/>
      <sheetName val="구체"/>
      <sheetName val="좌측날개벽"/>
      <sheetName val="우측날개벽"/>
      <sheetName val="토목주소"/>
      <sheetName val="프랜트면허"/>
      <sheetName val="맨홀수량집계"/>
      <sheetName val="산출근거(복구)"/>
      <sheetName val="단가표"/>
      <sheetName val="2000년1차"/>
      <sheetName val="2000전체분"/>
      <sheetName val="7.계측제어"/>
      <sheetName val="6.동력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기기리스트"/>
      <sheetName val="1.2 동력(철거)"/>
      <sheetName val="1.접지공사"/>
      <sheetName val="심사물량"/>
      <sheetName val="심사계산"/>
      <sheetName val="일위대가목록표(1)"/>
      <sheetName val="일위대가표(1)"/>
      <sheetName val="일위대가목록표(2)"/>
      <sheetName val="일위대가표(2)"/>
      <sheetName val="자재단가조사서"/>
      <sheetName val="노임단가조사서"/>
      <sheetName val="산근1"/>
      <sheetName val="산근2"/>
      <sheetName val="산근3"/>
      <sheetName val="산근4"/>
      <sheetName val="산근5"/>
      <sheetName val="산근6"/>
      <sheetName val="산근7"/>
      <sheetName val="산근8"/>
      <sheetName val="산근9"/>
      <sheetName val="산근10"/>
      <sheetName val="산근11"/>
      <sheetName val="산근12"/>
      <sheetName val="산근13"/>
      <sheetName val="중기집계"/>
      <sheetName val="참고사항"/>
      <sheetName val="근로자자료입력"/>
      <sheetName val="약품설비"/>
      <sheetName val="원가계산서구조조정"/>
      <sheetName val="98수문일위"/>
      <sheetName val="JOIN(2span)"/>
      <sheetName val="바닥판"/>
      <sheetName val="주빔의 설계"/>
      <sheetName val="철근량산정및사용성검토"/>
      <sheetName val="입력DATA"/>
      <sheetName val="48일위(기존)"/>
      <sheetName val="원가data"/>
      <sheetName val="AL공사(원)"/>
      <sheetName val="투자비"/>
      <sheetName val="조성원가DATA"/>
      <sheetName val="사업비"/>
      <sheetName val="기구조직"/>
      <sheetName val="상부공철근집계(ABC)"/>
      <sheetName val="원가계산하도"/>
      <sheetName val="내역갑지"/>
      <sheetName val="pier(각형)"/>
      <sheetName val="본사공가현황"/>
      <sheetName val="21301동"/>
      <sheetName val="지질조사"/>
      <sheetName val="1-4-2.관(약)"/>
      <sheetName val="EARTH"/>
      <sheetName val="장비투입계획"/>
      <sheetName val="직원투입계획"/>
      <sheetName val="계정code"/>
      <sheetName val="자재 집계표"/>
      <sheetName val="재료"/>
      <sheetName val="Tool"/>
      <sheetName val="그림"/>
      <sheetName val="2공구하도급내역서"/>
      <sheetName val="내역서1999.8최종"/>
      <sheetName val="기본단가"/>
      <sheetName val="케이블트레이"/>
      <sheetName val="Sheet15"/>
      <sheetName val="신표지1"/>
      <sheetName val="el\설계서\수목일위_XLS]데이타"/>
      <sheetName val="1공구_단가_(정원)"/>
      <sheetName val="1공구_단가_(산광)"/>
      <sheetName val="1공구_단가_(용호)"/>
      <sheetName val="간지_(2)"/>
      <sheetName val="2공구_단가(인성)"/>
      <sheetName val="2공구_단가(대동)"/>
      <sheetName val="2공구_단가(산광)"/>
      <sheetName val="1_토공"/>
      <sheetName val="2_배수공"/>
      <sheetName val="3_구조물공"/>
      <sheetName val="4_포장공"/>
      <sheetName val="지주목_및_비료산출기준"/>
      <sheetName val="PACKING_LIST"/>
      <sheetName val="el\설계서\수목일위_XLS"/>
      <sheetName val="1__설계예산서"/>
      <sheetName val="2__목차"/>
      <sheetName val="3_설계설명서"/>
      <sheetName val="4_시방서갑지"/>
      <sheetName val="5_시방서(일반시방서)"/>
      <sheetName val="월별수입"/>
      <sheetName val="화설내"/>
      <sheetName val="단가일람"/>
      <sheetName val="조경일람"/>
      <sheetName val="E.P.T수량산출서"/>
      <sheetName val="99노임기준"/>
    </sheetNames>
    <sheetDataSet>
      <sheetData sheetId="0" refreshError="1"/>
      <sheetData sheetId="1" refreshError="1"/>
      <sheetData sheetId="2"/>
      <sheetData sheetId="3" refreshError="1"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4">
          <cell r="B54">
            <v>0.51</v>
          </cell>
          <cell r="C54">
            <v>0.3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4"/>
      <sheetData sheetId="5" refreshError="1"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6">
          <cell r="E46">
            <v>16300</v>
          </cell>
        </row>
        <row r="47">
          <cell r="E47">
            <v>22400</v>
          </cell>
        </row>
        <row r="552">
          <cell r="E552">
            <v>48300</v>
          </cell>
        </row>
      </sheetData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 refreshError="1"/>
      <sheetData sheetId="501" refreshError="1"/>
      <sheetData sheetId="502" refreshError="1"/>
      <sheetData sheetId="503" refreshError="1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계설명서(폐기물)"/>
      <sheetName val="내역서(폐기물)"/>
      <sheetName val="표지"/>
      <sheetName val="원가계산서 "/>
      <sheetName val="공사설명서"/>
      <sheetName val="설계서(갑) (2)"/>
      <sheetName val="간지"/>
      <sheetName val="설계설명서1"/>
      <sheetName val="증감대비총괄"/>
      <sheetName val="총괄표"/>
      <sheetName val="일위목록"/>
      <sheetName val="증감대비"/>
      <sheetName val="내역서"/>
      <sheetName val="일위대가목록"/>
      <sheetName val="자재단가표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M13">
            <v>9850944</v>
          </cell>
        </row>
        <row r="15">
          <cell r="G15">
            <v>22400422.873</v>
          </cell>
        </row>
        <row r="17">
          <cell r="M17">
            <v>2227509</v>
          </cell>
        </row>
        <row r="19">
          <cell r="M19">
            <v>923458</v>
          </cell>
        </row>
        <row r="21">
          <cell r="M21">
            <v>181975</v>
          </cell>
        </row>
        <row r="23">
          <cell r="M23">
            <v>339506</v>
          </cell>
        </row>
        <row r="25">
          <cell r="M25">
            <v>654569</v>
          </cell>
        </row>
        <row r="27">
          <cell r="M27">
            <v>1256971</v>
          </cell>
        </row>
        <row r="33">
          <cell r="M33">
            <v>287717</v>
          </cell>
        </row>
        <row r="37">
          <cell r="M37">
            <v>3085798</v>
          </cell>
        </row>
        <row r="49">
          <cell r="M49">
            <v>10978089.529999999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반월시설물집계"/>
      <sheetName val="학습수목"/>
      <sheetName val="학습원내역"/>
      <sheetName val="반월관수"/>
      <sheetName val="반월수목집계"/>
      <sheetName val="총괄내역"/>
      <sheetName val="진입관수"/>
      <sheetName val="진입수목"/>
      <sheetName val="진입로내역"/>
      <sheetName val="시설물"/>
      <sheetName val="단가"/>
      <sheetName val="제방수목"/>
      <sheetName val="제방내역"/>
      <sheetName val="학습원관수"/>
      <sheetName val="유지관리"/>
      <sheetName val="식재출력용"/>
      <sheetName val="식재"/>
      <sheetName val="동화시설물집계"/>
      <sheetName val="동화천내역"/>
      <sheetName val="동화천수량집계"/>
      <sheetName val="단가조사"/>
      <sheetName val="수량산출서"/>
      <sheetName val="장비산출근거"/>
      <sheetName val="laro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94">
          <cell r="F294">
            <v>0</v>
          </cell>
          <cell r="H294">
            <v>943</v>
          </cell>
        </row>
        <row r="305">
          <cell r="F305">
            <v>179.2</v>
          </cell>
          <cell r="H305">
            <v>24787.200000000001</v>
          </cell>
          <cell r="J305">
            <v>192.89999999999998</v>
          </cell>
        </row>
        <row r="357">
          <cell r="F357">
            <v>22925745</v>
          </cell>
          <cell r="H357">
            <v>4028327</v>
          </cell>
          <cell r="J357">
            <v>241852</v>
          </cell>
        </row>
        <row r="370">
          <cell r="F370">
            <v>585259</v>
          </cell>
          <cell r="H370">
            <v>114763</v>
          </cell>
          <cell r="J370">
            <v>9244</v>
          </cell>
        </row>
        <row r="383">
          <cell r="F383">
            <v>562550</v>
          </cell>
          <cell r="H383">
            <v>105358</v>
          </cell>
        </row>
      </sheetData>
      <sheetData sheetId="10">
        <row r="3">
          <cell r="A3">
            <v>6517</v>
          </cell>
        </row>
        <row r="4">
          <cell r="A4">
            <v>1782</v>
          </cell>
        </row>
        <row r="5">
          <cell r="A5">
            <v>2037</v>
          </cell>
        </row>
      </sheetData>
      <sheetData sheetId="11" refreshError="1"/>
      <sheetData sheetId="12" refreshError="1"/>
      <sheetData sheetId="13" refreshError="1"/>
      <sheetData sheetId="14">
        <row r="82">
          <cell r="F82">
            <v>47386</v>
          </cell>
          <cell r="H82">
            <v>18817.599999999999</v>
          </cell>
        </row>
        <row r="100">
          <cell r="F100">
            <v>1000</v>
          </cell>
          <cell r="H100">
            <v>1147</v>
          </cell>
        </row>
        <row r="105">
          <cell r="F105">
            <v>1000</v>
          </cell>
          <cell r="H105">
            <v>448</v>
          </cell>
        </row>
      </sheetData>
      <sheetData sheetId="15">
        <row r="249">
          <cell r="H249">
            <v>174</v>
          </cell>
        </row>
      </sheetData>
      <sheetData sheetId="16">
        <row r="49">
          <cell r="F49">
            <v>10700</v>
          </cell>
          <cell r="H49">
            <v>8666</v>
          </cell>
        </row>
        <row r="83">
          <cell r="F83">
            <v>0</v>
          </cell>
          <cell r="H83">
            <v>8666</v>
          </cell>
        </row>
        <row r="146">
          <cell r="F146">
            <v>1100</v>
          </cell>
          <cell r="H146">
            <v>452</v>
          </cell>
        </row>
        <row r="151">
          <cell r="F151">
            <v>880</v>
          </cell>
          <cell r="H151">
            <v>158</v>
          </cell>
        </row>
        <row r="156">
          <cell r="F156">
            <v>2200</v>
          </cell>
          <cell r="H156">
            <v>322</v>
          </cell>
        </row>
        <row r="180">
          <cell r="F180">
            <v>1980</v>
          </cell>
          <cell r="H180">
            <v>158</v>
          </cell>
        </row>
        <row r="185">
          <cell r="F185">
            <v>1650</v>
          </cell>
          <cell r="H185">
            <v>158</v>
          </cell>
        </row>
        <row r="190">
          <cell r="F190">
            <v>4400</v>
          </cell>
          <cell r="H190">
            <v>158</v>
          </cell>
        </row>
        <row r="209">
          <cell r="F209">
            <v>242</v>
          </cell>
          <cell r="H209">
            <v>282</v>
          </cell>
        </row>
      </sheetData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설비 (2)"/>
      <sheetName val="토목 (2)"/>
      <sheetName val="건축 (2)"/>
      <sheetName val="퍼스트"/>
      <sheetName val="요율맨"/>
      <sheetName val="산출내역서집계표"/>
      <sheetName val="건축"/>
      <sheetName val="토목"/>
      <sheetName val="설비"/>
      <sheetName val="간지"/>
      <sheetName val="공사비"/>
      <sheetName val="관급자재"/>
      <sheetName val="식재"/>
      <sheetName val="시설물"/>
      <sheetName val="식재출력용"/>
      <sheetName val="유지관리"/>
      <sheetName val="단가"/>
    </sheetNames>
    <sheetDataSet>
      <sheetData sheetId="0"/>
      <sheetData sheetId="1"/>
      <sheetData sheetId="2"/>
      <sheetData sheetId="3"/>
      <sheetData sheetId="4"/>
      <sheetData sheetId="5">
        <row r="2">
          <cell r="AB2" t="str">
            <v>공사명 : 한국애니메이션고등학교 신축공사</v>
          </cell>
          <cell r="AR2" t="str">
            <v>(단위:원)</v>
          </cell>
        </row>
        <row r="3">
          <cell r="D3" t="str">
            <v>항  목  별</v>
          </cell>
          <cell r="F3" t="str">
            <v xml:space="preserve">자   재   비 </v>
          </cell>
          <cell r="G3" t="str">
            <v>노    무    비</v>
          </cell>
          <cell r="H3" t="str">
            <v>경         비</v>
          </cell>
          <cell r="I3" t="str">
            <v>합         계</v>
          </cell>
          <cell r="J3" t="str">
            <v>금    액</v>
          </cell>
          <cell r="L3" t="str">
            <v>비    고</v>
          </cell>
          <cell r="AB3" t="str">
            <v>항  목  별</v>
          </cell>
          <cell r="AD3" t="str">
            <v>교사동</v>
          </cell>
          <cell r="AE3" t="str">
            <v>교사동</v>
          </cell>
          <cell r="AF3" t="str">
            <v>교사동</v>
          </cell>
          <cell r="AG3" t="str">
            <v>교사동</v>
          </cell>
          <cell r="AH3" t="str">
            <v>다목적실</v>
          </cell>
          <cell r="AI3" t="str">
            <v>다목적실</v>
          </cell>
          <cell r="AJ3" t="str">
            <v>다목적실</v>
          </cell>
          <cell r="AK3" t="str">
            <v>다목적실</v>
          </cell>
          <cell r="AL3" t="str">
            <v>본관개축</v>
          </cell>
          <cell r="AM3" t="str">
            <v>본관개축</v>
          </cell>
          <cell r="AN3" t="str">
            <v>본관개축</v>
          </cell>
          <cell r="AO3" t="str">
            <v>본관개축</v>
          </cell>
          <cell r="AP3" t="str">
            <v>금  액</v>
          </cell>
          <cell r="AQ3" t="str">
            <v>단위</v>
          </cell>
          <cell r="AR3" t="str">
            <v>비    고</v>
          </cell>
        </row>
        <row r="4">
          <cell r="F4" t="str">
            <v>금    액</v>
          </cell>
          <cell r="G4" t="str">
            <v>금    액</v>
          </cell>
          <cell r="H4" t="str">
            <v>금    액</v>
          </cell>
          <cell r="I4" t="str">
            <v>단 가</v>
          </cell>
          <cell r="AD4" t="str">
            <v>재료비</v>
          </cell>
          <cell r="AE4" t="str">
            <v>노무비</v>
          </cell>
          <cell r="AF4" t="str">
            <v>경비</v>
          </cell>
          <cell r="AG4" t="str">
            <v>금    액</v>
          </cell>
          <cell r="AH4" t="str">
            <v>재료비</v>
          </cell>
          <cell r="AI4" t="str">
            <v>노무비</v>
          </cell>
          <cell r="AJ4" t="str">
            <v>경비</v>
          </cell>
          <cell r="AK4" t="str">
            <v>금    액</v>
          </cell>
          <cell r="AL4" t="str">
            <v>재료비</v>
          </cell>
          <cell r="AM4" t="str">
            <v>노무비</v>
          </cell>
          <cell r="AN4" t="str">
            <v>경비</v>
          </cell>
          <cell r="AO4" t="str">
            <v>금    액</v>
          </cell>
        </row>
        <row r="6">
          <cell r="D6" t="str">
            <v xml:space="preserve">  1.공종별합계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 t="str">
            <v>원</v>
          </cell>
          <cell r="L6" t="str">
            <v xml:space="preserve">※ 좌측란의 금액은 재료비+직접노무비+산출경비를 </v>
          </cell>
          <cell r="AB6" t="str">
            <v xml:space="preserve">  1.공종별합계</v>
          </cell>
          <cell r="AP6">
            <v>5700349443</v>
          </cell>
          <cell r="AQ6" t="str">
            <v>원</v>
          </cell>
          <cell r="AR6" t="str">
            <v xml:space="preserve">※ 좌측란의 금액은 재료비+직접노무비+산출경비를 </v>
          </cell>
        </row>
        <row r="7">
          <cell r="E7" t="str">
            <v>가.건축공사</v>
          </cell>
          <cell r="L7" t="str">
            <v xml:space="preserve">     합산한 금액임.</v>
          </cell>
          <cell r="AC7" t="str">
            <v>가.건축공사</v>
          </cell>
          <cell r="AR7" t="str">
            <v xml:space="preserve">     합산한 금액임.</v>
          </cell>
        </row>
        <row r="8">
          <cell r="E8" t="str">
            <v>01 공 통 가 설 공 사</v>
          </cell>
          <cell r="J8">
            <v>0</v>
          </cell>
          <cell r="AC8" t="str">
            <v>01 공통가설공사</v>
          </cell>
          <cell r="AD8">
            <v>2731827</v>
          </cell>
          <cell r="AE8">
            <v>6389541</v>
          </cell>
          <cell r="AF8">
            <v>20590751</v>
          </cell>
          <cell r="AG8">
            <v>29712119</v>
          </cell>
          <cell r="AP8">
            <v>29712119</v>
          </cell>
          <cell r="AQ8" t="str">
            <v>원</v>
          </cell>
        </row>
        <row r="9">
          <cell r="E9" t="str">
            <v>02 가  설  공  사</v>
          </cell>
          <cell r="J9">
            <v>0</v>
          </cell>
          <cell r="K9" t="str">
            <v>원</v>
          </cell>
          <cell r="L9" t="str">
            <v>※ 각동별 공종별 합계금액을 표시.</v>
          </cell>
          <cell r="AC9" t="str">
            <v>02 가설공사</v>
          </cell>
          <cell r="AD9">
            <v>23570253</v>
          </cell>
          <cell r="AE9">
            <v>169770133</v>
          </cell>
          <cell r="AF9">
            <v>0</v>
          </cell>
          <cell r="AG9">
            <v>193340386</v>
          </cell>
          <cell r="AH9">
            <v>4580504</v>
          </cell>
          <cell r="AI9">
            <v>31737335</v>
          </cell>
          <cell r="AJ9">
            <v>0</v>
          </cell>
          <cell r="AK9">
            <v>36317839</v>
          </cell>
          <cell r="AP9">
            <v>229658225</v>
          </cell>
          <cell r="AQ9" t="str">
            <v>원</v>
          </cell>
          <cell r="AR9" t="str">
            <v>※ 각동별 공종별 합계금액을 표시.</v>
          </cell>
        </row>
        <row r="10">
          <cell r="E10" t="str">
            <v xml:space="preserve">03 토   공   사 </v>
          </cell>
          <cell r="J10">
            <v>0</v>
          </cell>
          <cell r="K10" t="str">
            <v>원</v>
          </cell>
          <cell r="AC10" t="str">
            <v>03 토공사</v>
          </cell>
          <cell r="AD10">
            <v>7362273</v>
          </cell>
          <cell r="AE10">
            <v>11004026</v>
          </cell>
          <cell r="AF10">
            <v>12528209</v>
          </cell>
          <cell r="AG10">
            <v>30894508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34596</v>
          </cell>
          <cell r="AM10">
            <v>81141</v>
          </cell>
          <cell r="AN10">
            <v>67311</v>
          </cell>
          <cell r="AO10">
            <v>183048</v>
          </cell>
          <cell r="AP10">
            <v>31077556</v>
          </cell>
          <cell r="AQ10" t="str">
            <v>원</v>
          </cell>
        </row>
        <row r="11">
          <cell r="E11" t="str">
            <v>04 철근콘크리트공사</v>
          </cell>
          <cell r="J11">
            <v>0</v>
          </cell>
          <cell r="K11" t="str">
            <v>원</v>
          </cell>
          <cell r="AC11" t="str">
            <v>04 흙막이및 토공사</v>
          </cell>
          <cell r="AH11">
            <v>11636379</v>
          </cell>
          <cell r="AI11">
            <v>20237015</v>
          </cell>
          <cell r="AJ11">
            <v>14333004</v>
          </cell>
          <cell r="AK11">
            <v>46206398</v>
          </cell>
          <cell r="AP11">
            <v>46206398</v>
          </cell>
          <cell r="AQ11" t="str">
            <v>원</v>
          </cell>
        </row>
        <row r="12">
          <cell r="E12" t="str">
            <v>05 조  적  공  사</v>
          </cell>
          <cell r="J12">
            <v>0</v>
          </cell>
          <cell r="K12" t="str">
            <v>원</v>
          </cell>
          <cell r="AC12" t="str">
            <v>05 철근콘크리트공사</v>
          </cell>
          <cell r="AD12">
            <v>78807364</v>
          </cell>
          <cell r="AE12">
            <v>452181675</v>
          </cell>
          <cell r="AF12">
            <v>23855486</v>
          </cell>
          <cell r="AG12">
            <v>554844525</v>
          </cell>
          <cell r="AH12">
            <v>34890901</v>
          </cell>
          <cell r="AI12">
            <v>188940786</v>
          </cell>
          <cell r="AJ12">
            <v>7347816</v>
          </cell>
          <cell r="AK12">
            <v>231179503</v>
          </cell>
          <cell r="AL12">
            <v>607710</v>
          </cell>
          <cell r="AM12">
            <v>2118294</v>
          </cell>
          <cell r="AN12">
            <v>113188</v>
          </cell>
          <cell r="AO12">
            <v>2839192</v>
          </cell>
          <cell r="AP12">
            <v>788863220</v>
          </cell>
          <cell r="AQ12" t="str">
            <v>원</v>
          </cell>
        </row>
        <row r="13">
          <cell r="E13" t="str">
            <v>06 철 골 공 사</v>
          </cell>
          <cell r="J13">
            <v>0</v>
          </cell>
          <cell r="K13" t="str">
            <v>원</v>
          </cell>
          <cell r="AC13" t="str">
            <v>06 철골공사</v>
          </cell>
          <cell r="AD13">
            <v>85988808</v>
          </cell>
          <cell r="AE13">
            <v>38048970</v>
          </cell>
          <cell r="AF13">
            <v>2650080</v>
          </cell>
          <cell r="AG13">
            <v>126687858</v>
          </cell>
          <cell r="AH13">
            <v>4059510</v>
          </cell>
          <cell r="AI13">
            <v>4681598</v>
          </cell>
          <cell r="AJ13">
            <v>425596</v>
          </cell>
          <cell r="AK13">
            <v>9166704</v>
          </cell>
          <cell r="AP13">
            <v>135854562</v>
          </cell>
          <cell r="AQ13" t="str">
            <v>원</v>
          </cell>
        </row>
        <row r="14">
          <cell r="E14" t="str">
            <v>07 방  수  공  사</v>
          </cell>
          <cell r="J14">
            <v>0</v>
          </cell>
          <cell r="K14" t="str">
            <v>원</v>
          </cell>
          <cell r="AC14" t="str">
            <v>07 조적공사</v>
          </cell>
          <cell r="AD14">
            <v>97761353</v>
          </cell>
          <cell r="AE14">
            <v>128658792</v>
          </cell>
          <cell r="AF14">
            <v>0</v>
          </cell>
          <cell r="AG14">
            <v>226420145</v>
          </cell>
          <cell r="AH14">
            <v>4837032</v>
          </cell>
          <cell r="AI14">
            <v>16251228</v>
          </cell>
          <cell r="AJ14">
            <v>0</v>
          </cell>
          <cell r="AK14">
            <v>21088260</v>
          </cell>
          <cell r="AP14">
            <v>247508405</v>
          </cell>
          <cell r="AQ14" t="str">
            <v>원</v>
          </cell>
        </row>
        <row r="15">
          <cell r="E15" t="str">
            <v>08 타  일  공  사</v>
          </cell>
          <cell r="J15">
            <v>0</v>
          </cell>
          <cell r="K15" t="str">
            <v>원</v>
          </cell>
          <cell r="AC15" t="str">
            <v>08 방수공사</v>
          </cell>
          <cell r="AD15">
            <v>19407277</v>
          </cell>
          <cell r="AE15">
            <v>70581909</v>
          </cell>
          <cell r="AF15">
            <v>0</v>
          </cell>
          <cell r="AG15">
            <v>89989186</v>
          </cell>
          <cell r="AH15">
            <v>7924562</v>
          </cell>
          <cell r="AI15">
            <v>35492672</v>
          </cell>
          <cell r="AJ15">
            <v>0</v>
          </cell>
          <cell r="AK15">
            <v>43417234</v>
          </cell>
          <cell r="AP15">
            <v>133406420</v>
          </cell>
          <cell r="AQ15" t="str">
            <v>원</v>
          </cell>
        </row>
        <row r="16">
          <cell r="E16" t="str">
            <v xml:space="preserve">09 석   공   사 </v>
          </cell>
          <cell r="J16">
            <v>0</v>
          </cell>
          <cell r="K16" t="str">
            <v>원</v>
          </cell>
          <cell r="AC16" t="str">
            <v xml:space="preserve">09 타일공사 </v>
          </cell>
          <cell r="AD16">
            <v>16066959</v>
          </cell>
          <cell r="AE16">
            <v>12595675</v>
          </cell>
          <cell r="AF16">
            <v>0</v>
          </cell>
          <cell r="AG16">
            <v>28662634</v>
          </cell>
          <cell r="AH16">
            <v>10984933</v>
          </cell>
          <cell r="AI16">
            <v>8914421</v>
          </cell>
          <cell r="AJ16">
            <v>0</v>
          </cell>
          <cell r="AK16">
            <v>19899354</v>
          </cell>
          <cell r="AP16">
            <v>48561988</v>
          </cell>
          <cell r="AQ16" t="str">
            <v>원</v>
          </cell>
        </row>
        <row r="17">
          <cell r="E17" t="str">
            <v>10 금  속  공  사</v>
          </cell>
          <cell r="J17">
            <v>0</v>
          </cell>
          <cell r="K17" t="str">
            <v>원</v>
          </cell>
          <cell r="AC17" t="str">
            <v>10 석공사</v>
          </cell>
          <cell r="AD17">
            <v>49053357</v>
          </cell>
          <cell r="AE17">
            <v>50919676</v>
          </cell>
          <cell r="AF17">
            <v>0</v>
          </cell>
          <cell r="AG17">
            <v>99973033</v>
          </cell>
          <cell r="AH17">
            <v>7417414</v>
          </cell>
          <cell r="AI17">
            <v>5123054</v>
          </cell>
          <cell r="AJ17">
            <v>0</v>
          </cell>
          <cell r="AK17">
            <v>12540468</v>
          </cell>
          <cell r="AP17">
            <v>112513501</v>
          </cell>
          <cell r="AQ17" t="str">
            <v>원</v>
          </cell>
        </row>
        <row r="18">
          <cell r="E18" t="str">
            <v xml:space="preserve">11 목   공   사 </v>
          </cell>
          <cell r="J18">
            <v>0</v>
          </cell>
          <cell r="K18" t="str">
            <v>원</v>
          </cell>
          <cell r="AC18" t="str">
            <v>11 목공사</v>
          </cell>
          <cell r="AD18">
            <v>105000687</v>
          </cell>
          <cell r="AE18">
            <v>6474028</v>
          </cell>
          <cell r="AF18">
            <v>0</v>
          </cell>
          <cell r="AG18">
            <v>111474715</v>
          </cell>
          <cell r="AH18">
            <v>3191759</v>
          </cell>
          <cell r="AI18">
            <v>6988896</v>
          </cell>
          <cell r="AJ18">
            <v>0</v>
          </cell>
          <cell r="AK18">
            <v>10180655</v>
          </cell>
          <cell r="AP18">
            <v>121655370</v>
          </cell>
          <cell r="AQ18" t="str">
            <v>원</v>
          </cell>
        </row>
        <row r="19">
          <cell r="E19" t="str">
            <v>12 미  장  공  사</v>
          </cell>
          <cell r="J19">
            <v>0</v>
          </cell>
          <cell r="K19" t="str">
            <v>원</v>
          </cell>
          <cell r="AC19" t="str">
            <v>12 건축음향내장공사</v>
          </cell>
          <cell r="AD19">
            <v>136055675</v>
          </cell>
          <cell r="AE19">
            <v>52735601</v>
          </cell>
          <cell r="AF19">
            <v>0</v>
          </cell>
          <cell r="AG19">
            <v>188791276</v>
          </cell>
          <cell r="AP19">
            <v>188791276</v>
          </cell>
          <cell r="AQ19" t="str">
            <v>원</v>
          </cell>
        </row>
        <row r="20">
          <cell r="E20" t="str">
            <v>13 창  호  공  사</v>
          </cell>
          <cell r="J20">
            <v>0</v>
          </cell>
          <cell r="K20" t="str">
            <v>원</v>
          </cell>
          <cell r="AC20" t="str">
            <v>13 금속공사</v>
          </cell>
          <cell r="AD20">
            <v>455543338</v>
          </cell>
          <cell r="AE20">
            <v>165367718</v>
          </cell>
          <cell r="AF20">
            <v>33723</v>
          </cell>
          <cell r="AG20">
            <v>620944779</v>
          </cell>
          <cell r="AH20">
            <v>24317084</v>
          </cell>
          <cell r="AI20">
            <v>16121617</v>
          </cell>
          <cell r="AJ20">
            <v>12863</v>
          </cell>
          <cell r="AK20">
            <v>40451564</v>
          </cell>
          <cell r="AP20">
            <v>661396343</v>
          </cell>
          <cell r="AQ20" t="str">
            <v>원</v>
          </cell>
        </row>
        <row r="21">
          <cell r="E21" t="str">
            <v>14 유  리   공  사</v>
          </cell>
          <cell r="J21">
            <v>0</v>
          </cell>
          <cell r="K21" t="str">
            <v>원</v>
          </cell>
          <cell r="AC21" t="str">
            <v>14 미장공사</v>
          </cell>
          <cell r="AD21">
            <v>3142023</v>
          </cell>
          <cell r="AE21">
            <v>73205710</v>
          </cell>
          <cell r="AF21">
            <v>295113</v>
          </cell>
          <cell r="AG21">
            <v>76642846</v>
          </cell>
          <cell r="AH21">
            <v>3366649</v>
          </cell>
          <cell r="AI21">
            <v>44505470</v>
          </cell>
          <cell r="AJ21">
            <v>15180</v>
          </cell>
          <cell r="AK21">
            <v>47887299</v>
          </cell>
          <cell r="AP21">
            <v>124530145</v>
          </cell>
          <cell r="AQ21" t="str">
            <v>원</v>
          </cell>
        </row>
        <row r="22">
          <cell r="E22" t="str">
            <v>15 도  장  공  사</v>
          </cell>
          <cell r="J22">
            <v>0</v>
          </cell>
          <cell r="K22" t="str">
            <v>원</v>
          </cell>
          <cell r="AC22" t="str">
            <v>15 창호공사</v>
          </cell>
          <cell r="AD22">
            <v>245767374</v>
          </cell>
          <cell r="AE22">
            <v>357966</v>
          </cell>
          <cell r="AF22">
            <v>0</v>
          </cell>
          <cell r="AG22">
            <v>246125340</v>
          </cell>
          <cell r="AH22">
            <v>49886199</v>
          </cell>
          <cell r="AI22">
            <v>160029</v>
          </cell>
          <cell r="AJ22">
            <v>0</v>
          </cell>
          <cell r="AK22">
            <v>50046228</v>
          </cell>
          <cell r="AP22">
            <v>296171568</v>
          </cell>
          <cell r="AQ22" t="str">
            <v>원</v>
          </cell>
        </row>
        <row r="23">
          <cell r="E23" t="str">
            <v>16 수  장  공  사</v>
          </cell>
          <cell r="J23">
            <v>0</v>
          </cell>
          <cell r="K23" t="str">
            <v>원</v>
          </cell>
          <cell r="AC23" t="str">
            <v>16 유리공사</v>
          </cell>
          <cell r="AD23">
            <v>58095273</v>
          </cell>
          <cell r="AE23">
            <v>30437764</v>
          </cell>
          <cell r="AF23">
            <v>0</v>
          </cell>
          <cell r="AG23">
            <v>88533037</v>
          </cell>
          <cell r="AH23">
            <v>10930609</v>
          </cell>
          <cell r="AI23">
            <v>5272278</v>
          </cell>
          <cell r="AJ23">
            <v>0</v>
          </cell>
          <cell r="AK23">
            <v>16202887</v>
          </cell>
          <cell r="AP23">
            <v>104735924</v>
          </cell>
          <cell r="AQ23" t="str">
            <v>원</v>
          </cell>
        </row>
        <row r="24">
          <cell r="E24" t="str">
            <v>17 지붕 및 홈통공사</v>
          </cell>
          <cell r="J24">
            <v>0</v>
          </cell>
          <cell r="K24" t="str">
            <v>원</v>
          </cell>
          <cell r="AC24" t="str">
            <v>17 도장공사</v>
          </cell>
          <cell r="AD24">
            <v>62737936</v>
          </cell>
          <cell r="AE24">
            <v>56061324</v>
          </cell>
          <cell r="AF24">
            <v>0</v>
          </cell>
          <cell r="AG24">
            <v>118799260</v>
          </cell>
          <cell r="AH24">
            <v>8406686</v>
          </cell>
          <cell r="AI24">
            <v>4376616</v>
          </cell>
          <cell r="AJ24">
            <v>0</v>
          </cell>
          <cell r="AK24">
            <v>12783302</v>
          </cell>
          <cell r="AP24">
            <v>131582562</v>
          </cell>
          <cell r="AQ24" t="str">
            <v>원</v>
          </cell>
        </row>
        <row r="25">
          <cell r="E25" t="str">
            <v xml:space="preserve">18 잡   공   사 </v>
          </cell>
          <cell r="J25">
            <v>0</v>
          </cell>
          <cell r="K25" t="str">
            <v>원</v>
          </cell>
          <cell r="AC25" t="str">
            <v>18 스페이스 후렘공사</v>
          </cell>
          <cell r="AD25">
            <v>38125162</v>
          </cell>
          <cell r="AE25">
            <v>10077600</v>
          </cell>
          <cell r="AF25">
            <v>1000000</v>
          </cell>
          <cell r="AG25">
            <v>49202762</v>
          </cell>
          <cell r="AP25">
            <v>49202762</v>
          </cell>
          <cell r="AQ25" t="str">
            <v>원</v>
          </cell>
        </row>
        <row r="26">
          <cell r="E26" t="str">
            <v>19 정화조설치공사</v>
          </cell>
          <cell r="J26">
            <v>0</v>
          </cell>
          <cell r="K26" t="str">
            <v>원</v>
          </cell>
          <cell r="AC26" t="str">
            <v>19 수장공사</v>
          </cell>
          <cell r="AD26">
            <v>468931584</v>
          </cell>
          <cell r="AE26">
            <v>35634265</v>
          </cell>
          <cell r="AF26">
            <v>34365</v>
          </cell>
          <cell r="AG26">
            <v>504600214</v>
          </cell>
          <cell r="AH26">
            <v>115579610</v>
          </cell>
          <cell r="AI26">
            <v>26787573</v>
          </cell>
          <cell r="AJ26">
            <v>0</v>
          </cell>
          <cell r="AK26">
            <v>142367183</v>
          </cell>
          <cell r="AP26">
            <v>646967397</v>
          </cell>
          <cell r="AQ26" t="str">
            <v>원</v>
          </cell>
        </row>
        <row r="27">
          <cell r="E27" t="str">
            <v>20 철  거  공  사</v>
          </cell>
          <cell r="J27">
            <v>0</v>
          </cell>
          <cell r="K27" t="str">
            <v>원</v>
          </cell>
          <cell r="AC27" t="str">
            <v>20 잡공사</v>
          </cell>
          <cell r="AD27">
            <v>84543386</v>
          </cell>
          <cell r="AE27">
            <v>21886475</v>
          </cell>
          <cell r="AF27">
            <v>0</v>
          </cell>
          <cell r="AG27">
            <v>106429861</v>
          </cell>
          <cell r="AH27">
            <v>32379202</v>
          </cell>
          <cell r="AI27">
            <v>1715030</v>
          </cell>
          <cell r="AJ27">
            <v>0</v>
          </cell>
          <cell r="AK27">
            <v>34094232</v>
          </cell>
          <cell r="AP27">
            <v>140524093</v>
          </cell>
          <cell r="AQ27" t="str">
            <v>원</v>
          </cell>
        </row>
        <row r="28">
          <cell r="E28" t="str">
            <v>21 골  재  비</v>
          </cell>
          <cell r="J28">
            <v>0</v>
          </cell>
          <cell r="K28" t="str">
            <v>원</v>
          </cell>
          <cell r="AC28" t="str">
            <v>21 마감공사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L28">
            <v>31197675</v>
          </cell>
          <cell r="AM28">
            <v>12684885</v>
          </cell>
          <cell r="AN28">
            <v>4278</v>
          </cell>
          <cell r="AO28">
            <v>43886838</v>
          </cell>
          <cell r="AP28">
            <v>43886838</v>
          </cell>
          <cell r="AQ28" t="str">
            <v>원</v>
          </cell>
        </row>
        <row r="29">
          <cell r="E29" t="str">
            <v>22 운  반  비</v>
          </cell>
          <cell r="J29">
            <v>0</v>
          </cell>
          <cell r="K29" t="str">
            <v>원</v>
          </cell>
          <cell r="AC29" t="str">
            <v>22 골재및운반비</v>
          </cell>
          <cell r="AD29">
            <v>9804150</v>
          </cell>
          <cell r="AE29">
            <v>4722045</v>
          </cell>
          <cell r="AF29">
            <v>2221380</v>
          </cell>
          <cell r="AG29">
            <v>16747575</v>
          </cell>
          <cell r="AH29">
            <v>4582934</v>
          </cell>
          <cell r="AI29">
            <v>2237810</v>
          </cell>
          <cell r="AJ29">
            <v>921434</v>
          </cell>
          <cell r="AK29">
            <v>7742178</v>
          </cell>
          <cell r="AL29">
            <v>59680</v>
          </cell>
          <cell r="AM29">
            <v>14642</v>
          </cell>
          <cell r="AN29">
            <v>6888</v>
          </cell>
          <cell r="AO29">
            <v>81210</v>
          </cell>
          <cell r="AP29">
            <v>24570963</v>
          </cell>
          <cell r="AQ29" t="str">
            <v>원</v>
          </cell>
        </row>
        <row r="30">
          <cell r="E30" t="str">
            <v>23 작 업 부 산 물</v>
          </cell>
          <cell r="J30">
            <v>0</v>
          </cell>
          <cell r="K30" t="str">
            <v>원</v>
          </cell>
          <cell r="AC30" t="str">
            <v>23 작업부산물</v>
          </cell>
          <cell r="AD30">
            <v>-2080800</v>
          </cell>
          <cell r="AE30">
            <v>0</v>
          </cell>
          <cell r="AF30">
            <v>0</v>
          </cell>
          <cell r="AG30">
            <v>-2080800</v>
          </cell>
          <cell r="AH30">
            <v>-520200</v>
          </cell>
          <cell r="AI30">
            <v>0</v>
          </cell>
          <cell r="AJ30">
            <v>0</v>
          </cell>
          <cell r="AK30">
            <v>-520200</v>
          </cell>
          <cell r="AL30">
            <v>-86700</v>
          </cell>
          <cell r="AM30">
            <v>0</v>
          </cell>
          <cell r="AN30">
            <v>0</v>
          </cell>
          <cell r="AO30">
            <v>-86700</v>
          </cell>
          <cell r="AP30">
            <v>-2687700</v>
          </cell>
          <cell r="AQ30" t="str">
            <v>원</v>
          </cell>
        </row>
        <row r="31">
          <cell r="AC31" t="str">
            <v>24 관급자재비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 t="str">
            <v>원</v>
          </cell>
        </row>
        <row r="32">
          <cell r="E32" t="str">
            <v>합 계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 t="str">
            <v>원</v>
          </cell>
          <cell r="AC32" t="str">
            <v>합 계</v>
          </cell>
          <cell r="AD32">
            <v>2046415259</v>
          </cell>
          <cell r="AE32">
            <v>1397110893</v>
          </cell>
          <cell r="AF32">
            <v>63209107</v>
          </cell>
          <cell r="AG32">
            <v>3506735259</v>
          </cell>
          <cell r="AH32">
            <v>338451767</v>
          </cell>
          <cell r="AI32">
            <v>419543428</v>
          </cell>
          <cell r="AJ32">
            <v>23055893</v>
          </cell>
          <cell r="AK32">
            <v>781051088</v>
          </cell>
          <cell r="AL32">
            <v>31812961</v>
          </cell>
          <cell r="AM32">
            <v>14898962</v>
          </cell>
          <cell r="AN32">
            <v>191665</v>
          </cell>
          <cell r="AO32">
            <v>46903588</v>
          </cell>
          <cell r="AP32">
            <v>4334689935</v>
          </cell>
          <cell r="AQ32" t="str">
            <v>원</v>
          </cell>
        </row>
        <row r="33">
          <cell r="E33" t="str">
            <v>나.토목공사</v>
          </cell>
          <cell r="AC33" t="str">
            <v>나.토목공사</v>
          </cell>
        </row>
        <row r="35">
          <cell r="E35" t="str">
            <v>01 토공사</v>
          </cell>
          <cell r="J35">
            <v>0</v>
          </cell>
          <cell r="K35" t="str">
            <v>원</v>
          </cell>
          <cell r="AC35" t="str">
            <v>01 토공사</v>
          </cell>
          <cell r="AD35">
            <v>492257</v>
          </cell>
          <cell r="AE35">
            <v>590533</v>
          </cell>
          <cell r="AF35">
            <v>823870</v>
          </cell>
          <cell r="AG35">
            <v>1906660</v>
          </cell>
          <cell r="AP35">
            <v>1906660</v>
          </cell>
          <cell r="AQ35" t="str">
            <v>원</v>
          </cell>
        </row>
        <row r="36">
          <cell r="E36" t="str">
            <v>02 하수도공사</v>
          </cell>
          <cell r="J36">
            <v>0</v>
          </cell>
          <cell r="K36" t="str">
            <v>원</v>
          </cell>
          <cell r="AC36" t="str">
            <v>02 구조물공사</v>
          </cell>
          <cell r="AD36">
            <v>4633590</v>
          </cell>
          <cell r="AE36">
            <v>42718344</v>
          </cell>
          <cell r="AF36">
            <v>131084</v>
          </cell>
          <cell r="AG36">
            <v>47483018</v>
          </cell>
          <cell r="AP36">
            <v>47483018</v>
          </cell>
          <cell r="AQ36" t="str">
            <v>원</v>
          </cell>
        </row>
        <row r="37">
          <cell r="E37" t="str">
            <v>03 포장공사</v>
          </cell>
          <cell r="J37">
            <v>0</v>
          </cell>
          <cell r="K37" t="str">
            <v>원</v>
          </cell>
          <cell r="AC37" t="str">
            <v>03 배수시설공사</v>
          </cell>
          <cell r="AD37">
            <v>13685630</v>
          </cell>
          <cell r="AE37">
            <v>17702877</v>
          </cell>
          <cell r="AF37">
            <v>795421</v>
          </cell>
          <cell r="AG37">
            <v>32183928</v>
          </cell>
          <cell r="AP37">
            <v>32183928</v>
          </cell>
          <cell r="AQ37" t="str">
            <v>원</v>
          </cell>
        </row>
        <row r="38">
          <cell r="E38" t="str">
            <v>04 옹벽공사</v>
          </cell>
          <cell r="J38">
            <v>0</v>
          </cell>
          <cell r="K38" t="str">
            <v>원</v>
          </cell>
          <cell r="AC38" t="str">
            <v>04 포장공사</v>
          </cell>
          <cell r="AD38">
            <v>23098180</v>
          </cell>
          <cell r="AE38">
            <v>39510964</v>
          </cell>
          <cell r="AF38">
            <v>720108</v>
          </cell>
          <cell r="AG38">
            <v>63329252</v>
          </cell>
          <cell r="AP38">
            <v>63329252</v>
          </cell>
          <cell r="AQ38" t="str">
            <v>원</v>
          </cell>
        </row>
        <row r="39">
          <cell r="E39" t="str">
            <v>05 화단박스공사</v>
          </cell>
          <cell r="J39">
            <v>0</v>
          </cell>
          <cell r="K39" t="str">
            <v>원</v>
          </cell>
          <cell r="AC39" t="str">
            <v>05 정문,후문및담장공사</v>
          </cell>
          <cell r="AD39">
            <v>39820550</v>
          </cell>
          <cell r="AE39">
            <v>12877260</v>
          </cell>
          <cell r="AF39">
            <v>684000</v>
          </cell>
          <cell r="AG39">
            <v>53381810</v>
          </cell>
          <cell r="AP39">
            <v>53381810</v>
          </cell>
          <cell r="AQ39" t="str">
            <v>원</v>
          </cell>
        </row>
        <row r="40">
          <cell r="E40" t="str">
            <v>06 구조물공사</v>
          </cell>
          <cell r="J40">
            <v>0</v>
          </cell>
          <cell r="K40" t="str">
            <v>원</v>
          </cell>
          <cell r="AC40" t="str">
            <v>06 체육장마사토포설공사</v>
          </cell>
          <cell r="AD40">
            <v>634900</v>
          </cell>
          <cell r="AE40">
            <v>236100</v>
          </cell>
          <cell r="AF40">
            <v>201635</v>
          </cell>
          <cell r="AG40">
            <v>1072635</v>
          </cell>
          <cell r="AP40">
            <v>1072635</v>
          </cell>
          <cell r="AQ40" t="str">
            <v>원</v>
          </cell>
        </row>
        <row r="41">
          <cell r="E41" t="str">
            <v>07 철거공사</v>
          </cell>
          <cell r="J41">
            <v>0</v>
          </cell>
          <cell r="K41" t="str">
            <v>원</v>
          </cell>
          <cell r="AC41" t="str">
            <v>07 철거및복구공사</v>
          </cell>
          <cell r="AD41">
            <v>148214</v>
          </cell>
          <cell r="AE41">
            <v>381226</v>
          </cell>
          <cell r="AF41">
            <v>149405</v>
          </cell>
          <cell r="AG41">
            <v>678845</v>
          </cell>
          <cell r="AP41">
            <v>678845</v>
          </cell>
          <cell r="AQ41" t="str">
            <v>원</v>
          </cell>
        </row>
        <row r="42">
          <cell r="E42" t="str">
            <v>08 사급자재비공사</v>
          </cell>
          <cell r="J42">
            <v>0</v>
          </cell>
          <cell r="K42" t="str">
            <v>원</v>
          </cell>
          <cell r="AC42" t="str">
            <v>소계</v>
          </cell>
          <cell r="AD42">
            <v>82513321</v>
          </cell>
          <cell r="AE42">
            <v>114017304</v>
          </cell>
          <cell r="AF42">
            <v>3505523</v>
          </cell>
          <cell r="AG42">
            <v>200036148</v>
          </cell>
          <cell r="AP42">
            <v>200036148</v>
          </cell>
          <cell r="AQ42" t="str">
            <v>원</v>
          </cell>
        </row>
        <row r="43">
          <cell r="E43" t="str">
            <v>09 운반비</v>
          </cell>
          <cell r="J43">
            <v>0</v>
          </cell>
          <cell r="K43" t="str">
            <v>원</v>
          </cell>
          <cell r="AC43" t="str">
            <v>08 운반비</v>
          </cell>
          <cell r="AD43">
            <v>0</v>
          </cell>
          <cell r="AE43">
            <v>0</v>
          </cell>
          <cell r="AF43">
            <v>1446095</v>
          </cell>
          <cell r="AG43">
            <v>1446095</v>
          </cell>
          <cell r="AP43">
            <v>1446095</v>
          </cell>
          <cell r="AQ43" t="str">
            <v>원</v>
          </cell>
        </row>
        <row r="44">
          <cell r="E44" t="str">
            <v>10 작업 부산물</v>
          </cell>
          <cell r="J44">
            <v>0</v>
          </cell>
          <cell r="K44" t="str">
            <v>원</v>
          </cell>
          <cell r="AC44" t="str">
            <v>09 작업 부산물</v>
          </cell>
          <cell r="AD44">
            <v>-84150</v>
          </cell>
          <cell r="AE44">
            <v>0</v>
          </cell>
          <cell r="AF44">
            <v>0</v>
          </cell>
          <cell r="AG44">
            <v>-84150</v>
          </cell>
          <cell r="AP44">
            <v>-84150</v>
          </cell>
          <cell r="AQ44" t="str">
            <v>원</v>
          </cell>
        </row>
        <row r="45">
          <cell r="E45" t="str">
            <v xml:space="preserve"> 11 폐기물처리수수료</v>
          </cell>
          <cell r="J45">
            <v>0</v>
          </cell>
          <cell r="K45" t="str">
            <v>원</v>
          </cell>
          <cell r="AC45" t="str">
            <v xml:space="preserve"> 10 관급자재비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P45">
            <v>0</v>
          </cell>
          <cell r="AQ45" t="str">
            <v>원</v>
          </cell>
        </row>
        <row r="46">
          <cell r="E46" t="str">
            <v>합계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 t="str">
            <v>원</v>
          </cell>
          <cell r="AC46" t="str">
            <v>합계</v>
          </cell>
          <cell r="AD46">
            <v>82429171</v>
          </cell>
          <cell r="AE46">
            <v>114017304</v>
          </cell>
          <cell r="AF46">
            <v>3505523</v>
          </cell>
          <cell r="AG46">
            <v>199951998</v>
          </cell>
          <cell r="AP46">
            <v>199951998</v>
          </cell>
          <cell r="AQ46" t="str">
            <v>원</v>
          </cell>
        </row>
        <row r="61">
          <cell r="E61" t="str">
            <v>다.기계설비공사</v>
          </cell>
          <cell r="AC61" t="str">
            <v>다.기계설비공사</v>
          </cell>
          <cell r="AG61" t="str">
            <v>신축동</v>
          </cell>
          <cell r="AH61" t="str">
            <v>본관동</v>
          </cell>
          <cell r="AI61" t="str">
            <v>본관동</v>
          </cell>
          <cell r="AJ61" t="str">
            <v>본관동</v>
          </cell>
          <cell r="AK61" t="str">
            <v>본관동</v>
          </cell>
          <cell r="AL61" t="str">
            <v>본관동증축</v>
          </cell>
          <cell r="AM61" t="str">
            <v>본관동증축</v>
          </cell>
          <cell r="AN61" t="str">
            <v>본관동증축</v>
          </cell>
          <cell r="AO61" t="str">
            <v>본관동증축</v>
          </cell>
        </row>
        <row r="62">
          <cell r="AG62" t="str">
            <v>합계</v>
          </cell>
          <cell r="AH62" t="str">
            <v>재료비</v>
          </cell>
          <cell r="AI62" t="str">
            <v>노무비</v>
          </cell>
          <cell r="AJ62" t="str">
            <v>경비</v>
          </cell>
          <cell r="AK62" t="str">
            <v>합계</v>
          </cell>
          <cell r="AL62" t="str">
            <v>재료비</v>
          </cell>
          <cell r="AM62" t="str">
            <v>노무비</v>
          </cell>
          <cell r="AN62" t="str">
            <v>경비</v>
          </cell>
          <cell r="AO62" t="str">
            <v>합계</v>
          </cell>
        </row>
        <row r="63">
          <cell r="E63" t="str">
            <v>01 옥외배관공사</v>
          </cell>
          <cell r="J63">
            <v>0</v>
          </cell>
          <cell r="K63" t="str">
            <v>원</v>
          </cell>
          <cell r="AC63" t="str">
            <v>01 장비설치공사</v>
          </cell>
          <cell r="AD63">
            <v>37696528</v>
          </cell>
          <cell r="AE63">
            <v>23950965</v>
          </cell>
          <cell r="AF63">
            <v>0</v>
          </cell>
          <cell r="AG63">
            <v>61647493</v>
          </cell>
          <cell r="AH63">
            <v>6782360</v>
          </cell>
          <cell r="AI63">
            <v>2412020</v>
          </cell>
          <cell r="AJ63">
            <v>0</v>
          </cell>
          <cell r="AK63">
            <v>9194380</v>
          </cell>
          <cell r="AP63">
            <v>70841873</v>
          </cell>
          <cell r="AQ63" t="str">
            <v>원</v>
          </cell>
        </row>
        <row r="64">
          <cell r="E64" t="str">
            <v>02 기계실배관공사</v>
          </cell>
          <cell r="J64">
            <v>0</v>
          </cell>
          <cell r="K64" t="str">
            <v>원</v>
          </cell>
          <cell r="AC64" t="str">
            <v>02 기계실배관공사</v>
          </cell>
          <cell r="AD64">
            <v>131491383</v>
          </cell>
          <cell r="AE64">
            <v>49145503</v>
          </cell>
          <cell r="AF64">
            <v>0</v>
          </cell>
          <cell r="AG64">
            <v>180636886</v>
          </cell>
          <cell r="AP64">
            <v>180636886</v>
          </cell>
          <cell r="AQ64" t="str">
            <v>원</v>
          </cell>
        </row>
        <row r="65">
          <cell r="E65" t="str">
            <v>03 난방배관공사</v>
          </cell>
          <cell r="J65">
            <v>0</v>
          </cell>
          <cell r="K65" t="str">
            <v>원</v>
          </cell>
          <cell r="AC65" t="str">
            <v>03 난방배관공사</v>
          </cell>
          <cell r="AH65">
            <v>28380365</v>
          </cell>
          <cell r="AI65">
            <v>47108338</v>
          </cell>
          <cell r="AJ65">
            <v>0</v>
          </cell>
          <cell r="AK65">
            <v>75488703</v>
          </cell>
          <cell r="AP65">
            <v>75488703</v>
          </cell>
          <cell r="AQ65" t="str">
            <v>원</v>
          </cell>
        </row>
        <row r="66">
          <cell r="E66" t="str">
            <v>04 위생배관공사</v>
          </cell>
          <cell r="J66">
            <v>0</v>
          </cell>
          <cell r="K66" t="str">
            <v>원</v>
          </cell>
          <cell r="AC66" t="str">
            <v>04 냉난방배관공사</v>
          </cell>
          <cell r="AD66">
            <v>234172219</v>
          </cell>
          <cell r="AE66">
            <v>153473404</v>
          </cell>
          <cell r="AF66">
            <v>0</v>
          </cell>
          <cell r="AG66">
            <v>387645623</v>
          </cell>
          <cell r="AP66">
            <v>387645623</v>
          </cell>
          <cell r="AQ66" t="str">
            <v>원</v>
          </cell>
        </row>
        <row r="67">
          <cell r="E67" t="str">
            <v>05 배기닥트설치공사</v>
          </cell>
          <cell r="J67">
            <v>0</v>
          </cell>
          <cell r="K67" t="str">
            <v>원</v>
          </cell>
          <cell r="AC67" t="str">
            <v>05 공조닥트설치공사</v>
          </cell>
          <cell r="AD67">
            <v>16918675</v>
          </cell>
          <cell r="AE67">
            <v>38126660</v>
          </cell>
          <cell r="AF67">
            <v>0</v>
          </cell>
          <cell r="AG67">
            <v>55045335</v>
          </cell>
          <cell r="AP67">
            <v>55045335</v>
          </cell>
          <cell r="AQ67" t="str">
            <v>원</v>
          </cell>
        </row>
        <row r="68">
          <cell r="E68" t="str">
            <v>06 가스배관공사</v>
          </cell>
          <cell r="J68">
            <v>0</v>
          </cell>
          <cell r="K68" t="str">
            <v>원</v>
          </cell>
          <cell r="AC68" t="str">
            <v>06 위생기구설치공사</v>
          </cell>
          <cell r="AD68">
            <v>28581934</v>
          </cell>
          <cell r="AE68">
            <v>14731155</v>
          </cell>
          <cell r="AF68">
            <v>0</v>
          </cell>
          <cell r="AG68">
            <v>43313089</v>
          </cell>
          <cell r="AH68">
            <v>2323379</v>
          </cell>
          <cell r="AI68">
            <v>6970913</v>
          </cell>
          <cell r="AJ68">
            <v>0</v>
          </cell>
          <cell r="AK68">
            <v>9294292</v>
          </cell>
          <cell r="AP68">
            <v>52607381</v>
          </cell>
          <cell r="AQ68" t="str">
            <v>원</v>
          </cell>
        </row>
        <row r="69">
          <cell r="AC69" t="str">
            <v>07 위생배관공사</v>
          </cell>
          <cell r="AD69">
            <v>54966551</v>
          </cell>
          <cell r="AE69">
            <v>57083740</v>
          </cell>
          <cell r="AF69">
            <v>0</v>
          </cell>
          <cell r="AG69">
            <v>112050291</v>
          </cell>
          <cell r="AP69">
            <v>112050291</v>
          </cell>
          <cell r="AQ69" t="str">
            <v>원</v>
          </cell>
        </row>
        <row r="70">
          <cell r="E70" t="str">
            <v>07 자동제어공사</v>
          </cell>
          <cell r="J70">
            <v>0</v>
          </cell>
          <cell r="K70" t="str">
            <v>원</v>
          </cell>
          <cell r="AC70" t="str">
            <v>08 도시가스배관공사</v>
          </cell>
          <cell r="AD70">
            <v>22420315</v>
          </cell>
          <cell r="AE70">
            <v>12539215</v>
          </cell>
          <cell r="AF70">
            <v>0</v>
          </cell>
          <cell r="AG70">
            <v>34959530</v>
          </cell>
          <cell r="AP70">
            <v>34959530</v>
          </cell>
          <cell r="AQ70" t="str">
            <v>원</v>
          </cell>
        </row>
        <row r="71">
          <cell r="E71" t="str">
            <v>08 소화배관공사</v>
          </cell>
          <cell r="J71">
            <v>0</v>
          </cell>
          <cell r="K71" t="str">
            <v>원</v>
          </cell>
          <cell r="AC71" t="str">
            <v>09 자동제어서치공사</v>
          </cell>
          <cell r="AD71">
            <v>31132209</v>
          </cell>
          <cell r="AE71">
            <v>4086978</v>
          </cell>
          <cell r="AF71">
            <v>0</v>
          </cell>
          <cell r="AG71">
            <v>35219187</v>
          </cell>
          <cell r="AP71">
            <v>35219187</v>
          </cell>
          <cell r="AQ71" t="str">
            <v>원</v>
          </cell>
        </row>
        <row r="72">
          <cell r="E72" t="str">
            <v>09 위생기구설치공사</v>
          </cell>
          <cell r="J72">
            <v>0</v>
          </cell>
          <cell r="K72" t="str">
            <v>원</v>
          </cell>
          <cell r="AC72" t="str">
            <v>10 연도설치공사</v>
          </cell>
          <cell r="AD72">
            <v>43364264</v>
          </cell>
          <cell r="AE72">
            <v>6692154</v>
          </cell>
          <cell r="AF72">
            <v>0</v>
          </cell>
          <cell r="AG72">
            <v>50056418</v>
          </cell>
          <cell r="AP72">
            <v>50056418</v>
          </cell>
          <cell r="AQ72" t="str">
            <v>원</v>
          </cell>
        </row>
        <row r="73">
          <cell r="E73" t="str">
            <v>10 급수급탕배관공사</v>
          </cell>
          <cell r="J73">
            <v>0</v>
          </cell>
          <cell r="K73" t="str">
            <v>원</v>
          </cell>
          <cell r="AC73" t="str">
            <v>11 방진설치공사</v>
          </cell>
          <cell r="AD73">
            <v>14923805</v>
          </cell>
          <cell r="AE73">
            <v>4324093</v>
          </cell>
          <cell r="AF73">
            <v>0</v>
          </cell>
          <cell r="AG73">
            <v>19247898</v>
          </cell>
          <cell r="AP73">
            <v>19247898</v>
          </cell>
          <cell r="AQ73" t="str">
            <v>원</v>
          </cell>
        </row>
        <row r="74">
          <cell r="E74" t="str">
            <v>11 오배수통기배관공사</v>
          </cell>
          <cell r="J74">
            <v>0</v>
          </cell>
          <cell r="K74" t="str">
            <v>원</v>
          </cell>
          <cell r="AC74" t="str">
            <v>12 환기닥트설치공사</v>
          </cell>
          <cell r="AH74">
            <v>15865991</v>
          </cell>
          <cell r="AI74">
            <v>7499700</v>
          </cell>
          <cell r="AJ74">
            <v>0</v>
          </cell>
          <cell r="AK74">
            <v>23365691</v>
          </cell>
          <cell r="AL74">
            <v>1566495</v>
          </cell>
          <cell r="AM74">
            <v>4088287</v>
          </cell>
          <cell r="AN74">
            <v>0</v>
          </cell>
          <cell r="AO74">
            <v>5654782</v>
          </cell>
          <cell r="AP74">
            <v>29020473</v>
          </cell>
          <cell r="AQ74" t="str">
            <v>원</v>
          </cell>
        </row>
        <row r="75">
          <cell r="E75" t="str">
            <v>합계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원</v>
          </cell>
          <cell r="AC75" t="str">
            <v>13 위생설비공사</v>
          </cell>
          <cell r="AH75">
            <v>27036309</v>
          </cell>
          <cell r="AI75">
            <v>31424526</v>
          </cell>
          <cell r="AJ75">
            <v>0</v>
          </cell>
          <cell r="AK75">
            <v>58460835</v>
          </cell>
          <cell r="AL75">
            <v>682861</v>
          </cell>
          <cell r="AM75">
            <v>1285389</v>
          </cell>
          <cell r="AN75">
            <v>0</v>
          </cell>
          <cell r="AO75">
            <v>1968250</v>
          </cell>
          <cell r="AP75">
            <v>60429085</v>
          </cell>
          <cell r="AQ75" t="str">
            <v>원</v>
          </cell>
        </row>
        <row r="76">
          <cell r="AC76" t="str">
            <v>14 가스설비공사</v>
          </cell>
          <cell r="AL76">
            <v>1286720</v>
          </cell>
          <cell r="AM76">
            <v>1172107</v>
          </cell>
          <cell r="AN76">
            <v>0</v>
          </cell>
          <cell r="AO76">
            <v>2458827</v>
          </cell>
          <cell r="AP76">
            <v>2458827</v>
          </cell>
          <cell r="AQ76" t="str">
            <v>원</v>
          </cell>
        </row>
        <row r="77">
          <cell r="AC77" t="str">
            <v>12 관급장비설치공사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P77">
            <v>0</v>
          </cell>
        </row>
        <row r="78">
          <cell r="AC78" t="str">
            <v>합계</v>
          </cell>
          <cell r="AD78">
            <v>615667883</v>
          </cell>
          <cell r="AE78">
            <v>364153867</v>
          </cell>
          <cell r="AF78">
            <v>0</v>
          </cell>
          <cell r="AG78">
            <v>979821750</v>
          </cell>
          <cell r="AH78">
            <v>80388404</v>
          </cell>
          <cell r="AI78">
            <v>95415497</v>
          </cell>
          <cell r="AJ78">
            <v>0</v>
          </cell>
          <cell r="AK78">
            <v>175803901</v>
          </cell>
          <cell r="AL78">
            <v>3536076</v>
          </cell>
          <cell r="AM78">
            <v>6545783</v>
          </cell>
          <cell r="AN78">
            <v>0</v>
          </cell>
          <cell r="AO78">
            <v>10081859</v>
          </cell>
          <cell r="AP78">
            <v>1165707510</v>
          </cell>
          <cell r="AQ78" t="str">
            <v>원</v>
          </cell>
        </row>
        <row r="90">
          <cell r="D90" t="str">
            <v xml:space="preserve">  2.간접노무비</v>
          </cell>
          <cell r="J90">
            <v>0</v>
          </cell>
          <cell r="K90" t="str">
            <v>원</v>
          </cell>
          <cell r="AB90" t="str">
            <v xml:space="preserve">  2.간접노무비</v>
          </cell>
          <cell r="AI90" t="str">
            <v>원</v>
          </cell>
          <cell r="AP90">
            <v>223949137</v>
          </cell>
          <cell r="AQ90" t="str">
            <v>원</v>
          </cell>
        </row>
        <row r="91">
          <cell r="D91" t="str">
            <v xml:space="preserve">  3.경   비</v>
          </cell>
          <cell r="AB91" t="str">
            <v xml:space="preserve">  3.경   비</v>
          </cell>
          <cell r="AQ91" t="str">
            <v>원</v>
          </cell>
        </row>
        <row r="92">
          <cell r="E92" t="str">
            <v>(1) 산재보험료</v>
          </cell>
          <cell r="J92">
            <v>0</v>
          </cell>
          <cell r="K92" t="str">
            <v>원</v>
          </cell>
          <cell r="AC92" t="str">
            <v>(1) 산재보험료</v>
          </cell>
          <cell r="AI92" t="str">
            <v>원</v>
          </cell>
          <cell r="AP92">
            <v>94882855</v>
          </cell>
          <cell r="AQ92" t="str">
            <v>원</v>
          </cell>
        </row>
        <row r="93">
          <cell r="E93" t="str">
            <v>(2) 안전관리비</v>
          </cell>
          <cell r="J93">
            <v>21630302</v>
          </cell>
          <cell r="K93" t="str">
            <v>원</v>
          </cell>
          <cell r="AC93" t="str">
            <v>(2) 안전관리비</v>
          </cell>
          <cell r="AI93" t="str">
            <v>원</v>
          </cell>
          <cell r="AP93">
            <v>127105582</v>
          </cell>
          <cell r="AQ93" t="str">
            <v>원</v>
          </cell>
        </row>
        <row r="94">
          <cell r="E94" t="str">
            <v>(3) 고용보험료</v>
          </cell>
          <cell r="K94" t="str">
            <v>원</v>
          </cell>
          <cell r="AC94" t="str">
            <v>(3) 고용보험료</v>
          </cell>
          <cell r="AI94" t="str">
            <v>원</v>
          </cell>
          <cell r="AP94">
            <v>12774584</v>
          </cell>
          <cell r="AQ94" t="str">
            <v>원</v>
          </cell>
        </row>
        <row r="95">
          <cell r="E95" t="str">
            <v>(4) 기타경비</v>
          </cell>
          <cell r="J95">
            <v>0</v>
          </cell>
          <cell r="K95" t="str">
            <v>원</v>
          </cell>
          <cell r="AC95" t="str">
            <v>(4) 기타경비</v>
          </cell>
          <cell r="AI95" t="str">
            <v>원</v>
          </cell>
          <cell r="AP95">
            <v>266077649.27272728</v>
          </cell>
          <cell r="AQ95" t="str">
            <v>원</v>
          </cell>
        </row>
        <row r="96">
          <cell r="E96" t="str">
            <v>(5) 퇴직공제부금비</v>
          </cell>
          <cell r="J96">
            <v>0</v>
          </cell>
          <cell r="K96" t="str">
            <v>원</v>
          </cell>
          <cell r="AC96" t="str">
            <v>(5) 퇴직공제부금비</v>
          </cell>
          <cell r="AI96" t="str">
            <v>원</v>
          </cell>
          <cell r="AJ96" t="str">
            <v xml:space="preserve">해  당  없  음 </v>
          </cell>
          <cell r="AQ96" t="str">
            <v>원</v>
          </cell>
          <cell r="AR96" t="str">
            <v xml:space="preserve"> 해당없음</v>
          </cell>
        </row>
        <row r="97">
          <cell r="D97" t="str">
            <v xml:space="preserve">  4.일반관리비</v>
          </cell>
          <cell r="J97">
            <v>0</v>
          </cell>
          <cell r="K97" t="str">
            <v>원</v>
          </cell>
          <cell r="AB97" t="str">
            <v xml:space="preserve">  4.일반관리비</v>
          </cell>
          <cell r="AI97" t="str">
            <v>원</v>
          </cell>
          <cell r="AP97">
            <v>0</v>
          </cell>
          <cell r="AQ97" t="str">
            <v>원</v>
          </cell>
        </row>
        <row r="98">
          <cell r="D98" t="str">
            <v xml:space="preserve">  5.이   윤</v>
          </cell>
          <cell r="J98">
            <v>0</v>
          </cell>
          <cell r="K98" t="str">
            <v>원</v>
          </cell>
          <cell r="AB98" t="str">
            <v xml:space="preserve">  5.이   윤</v>
          </cell>
          <cell r="AI98" t="str">
            <v>원</v>
          </cell>
          <cell r="AP98">
            <v>0</v>
          </cell>
          <cell r="AQ98" t="str">
            <v>원</v>
          </cell>
        </row>
        <row r="99">
          <cell r="D99" t="str">
            <v xml:space="preserve">  6.공사손해보험료</v>
          </cell>
          <cell r="J99">
            <v>0</v>
          </cell>
          <cell r="K99" t="str">
            <v>원</v>
          </cell>
          <cell r="L99" t="str">
            <v xml:space="preserve">해  당  없  음 </v>
          </cell>
          <cell r="AB99" t="str">
            <v xml:space="preserve">  6.공사손해보험료</v>
          </cell>
          <cell r="AI99" t="str">
            <v>원</v>
          </cell>
          <cell r="AJ99" t="str">
            <v xml:space="preserve">해  당  없  음 </v>
          </cell>
          <cell r="AP99">
            <v>0</v>
          </cell>
          <cell r="AQ99" t="str">
            <v>원</v>
          </cell>
          <cell r="AR99" t="str">
            <v xml:space="preserve"> 해당없음</v>
          </cell>
        </row>
        <row r="100">
          <cell r="D100" t="str">
            <v xml:space="preserve">  7.부가가치세</v>
          </cell>
          <cell r="J100">
            <v>2163030</v>
          </cell>
          <cell r="K100" t="str">
            <v>원</v>
          </cell>
          <cell r="AB100" t="str">
            <v xml:space="preserve">  7.부가가치세</v>
          </cell>
          <cell r="AI100" t="str">
            <v>원</v>
          </cell>
          <cell r="AP100">
            <v>642513925</v>
          </cell>
          <cell r="AQ100" t="str">
            <v>원</v>
          </cell>
        </row>
        <row r="102">
          <cell r="D102" t="str">
            <v xml:space="preserve"> 8.총   계</v>
          </cell>
          <cell r="J102">
            <v>23793332</v>
          </cell>
          <cell r="K102" t="str">
            <v>원</v>
          </cell>
          <cell r="AB102" t="str">
            <v xml:space="preserve"> 8.총   계</v>
          </cell>
          <cell r="AI102" t="str">
            <v>원</v>
          </cell>
          <cell r="AP102">
            <v>7067653175.272727</v>
          </cell>
          <cell r="AQ102" t="str">
            <v>원</v>
          </cell>
        </row>
        <row r="105">
          <cell r="AP105">
            <v>0</v>
          </cell>
        </row>
        <row r="107">
          <cell r="AP107">
            <v>0</v>
          </cell>
        </row>
        <row r="118">
          <cell r="AB118" t="str">
            <v xml:space="preserve">  2.간접노무비</v>
          </cell>
          <cell r="AI118" t="str">
            <v>원</v>
          </cell>
          <cell r="AQ118" t="str">
            <v>원</v>
          </cell>
        </row>
        <row r="119">
          <cell r="AB119" t="str">
            <v xml:space="preserve">  3.경   비</v>
          </cell>
          <cell r="AQ119" t="str">
            <v>원</v>
          </cell>
        </row>
        <row r="120">
          <cell r="AC120" t="str">
            <v>(1) 산재보험료</v>
          </cell>
          <cell r="AI120" t="str">
            <v>원</v>
          </cell>
          <cell r="AP120">
            <v>94882855</v>
          </cell>
          <cell r="AQ120" t="str">
            <v>원</v>
          </cell>
        </row>
        <row r="121">
          <cell r="AC121" t="str">
            <v>(2) 안전관리비</v>
          </cell>
          <cell r="AI121" t="str">
            <v>원</v>
          </cell>
          <cell r="AP121">
            <v>127105582</v>
          </cell>
          <cell r="AQ121" t="str">
            <v>원</v>
          </cell>
        </row>
        <row r="122">
          <cell r="AC122" t="str">
            <v>(3) 고용보험료</v>
          </cell>
          <cell r="AI122" t="str">
            <v>원</v>
          </cell>
          <cell r="AP122">
            <v>12774584</v>
          </cell>
          <cell r="AQ122" t="str">
            <v>원</v>
          </cell>
        </row>
        <row r="123">
          <cell r="AC123" t="str">
            <v>(4) 기타경비</v>
          </cell>
          <cell r="AI123" t="str">
            <v>원</v>
          </cell>
          <cell r="AQ123" t="str">
            <v>원</v>
          </cell>
        </row>
        <row r="124">
          <cell r="AC124" t="str">
            <v>(5) 퇴직공제부금비</v>
          </cell>
          <cell r="AI124" t="str">
            <v>원</v>
          </cell>
          <cell r="AJ124" t="str">
            <v xml:space="preserve">해  당  없  음 </v>
          </cell>
          <cell r="AQ124" t="str">
            <v>원</v>
          </cell>
          <cell r="AR124" t="str">
            <v xml:space="preserve"> 해당없음</v>
          </cell>
        </row>
        <row r="125">
          <cell r="AB125" t="str">
            <v xml:space="preserve">  4.일반관리비</v>
          </cell>
          <cell r="AI125" t="str">
            <v>원</v>
          </cell>
          <cell r="AQ125" t="str">
            <v>원</v>
          </cell>
        </row>
        <row r="126">
          <cell r="AB126" t="str">
            <v xml:space="preserve">  5.이   윤</v>
          </cell>
          <cell r="AI126" t="str">
            <v>원</v>
          </cell>
          <cell r="AQ126" t="str">
            <v>원</v>
          </cell>
        </row>
        <row r="127">
          <cell r="AB127" t="str">
            <v xml:space="preserve">  6.공사손해보험료</v>
          </cell>
          <cell r="AI127" t="str">
            <v>원</v>
          </cell>
          <cell r="AJ127" t="str">
            <v xml:space="preserve">해  당  없  음 </v>
          </cell>
          <cell r="AQ127" t="str">
            <v>원</v>
          </cell>
          <cell r="AR127" t="str">
            <v xml:space="preserve"> 해당없음</v>
          </cell>
        </row>
        <row r="128">
          <cell r="AB128" t="str">
            <v xml:space="preserve">  7.부가가치세</v>
          </cell>
          <cell r="AI128" t="str">
            <v>원</v>
          </cell>
          <cell r="AQ128" t="str">
            <v>원</v>
          </cell>
        </row>
        <row r="130">
          <cell r="AB130" t="str">
            <v xml:space="preserve"> 8.총   계</v>
          </cell>
          <cell r="AI130" t="str">
            <v>원</v>
          </cell>
          <cell r="AQ130" t="str">
            <v>원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산출"/>
      <sheetName val="자재산출"/>
      <sheetName val="수량 집계"/>
      <sheetName val="주요자재 "/>
      <sheetName val="수량3"/>
      <sheetName val="토목주소"/>
      <sheetName val="6PILE  (돌출)"/>
      <sheetName val="일위대가"/>
      <sheetName val="1호맨홀가감수량"/>
      <sheetName val="가시설(TYPE-A)"/>
      <sheetName val="1-1평균터파기고(1)"/>
      <sheetName val="1호맨홀수량산출"/>
      <sheetName val="터파기및재료"/>
      <sheetName val="산출내역서집계표"/>
      <sheetName val="Sheet1"/>
    </sheetNames>
    <sheetDataSet>
      <sheetData sheetId="0" refreshError="1">
        <row r="78">
          <cell r="R78">
            <v>126.16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산출서"/>
      <sheetName val="수목일위"/>
      <sheetName val="원가"/>
      <sheetName val="시설물일위"/>
      <sheetName val="단가"/>
      <sheetName val="식재"/>
      <sheetName val="시설물"/>
      <sheetName val="식재출력용"/>
      <sheetName val="유지관리"/>
      <sheetName val="단위수량"/>
      <sheetName val="가시설수량"/>
      <sheetName val="ILWIDAGA"/>
      <sheetName val="산출내역서"/>
      <sheetName val="직접비"/>
      <sheetName val="결재갑지"/>
      <sheetName val="´Ü°¡»êÃâ¼­"/>
      <sheetName val="¼ö¸ñÀÏÀ§"/>
      <sheetName val="¿ø°¡"/>
      <sheetName val="½Ã¼³¹°ÀÏÀ§"/>
      <sheetName val="´Ü°¡"/>
      <sheetName val="간접"/>
      <sheetName val="99노임기준"/>
      <sheetName val="단가대비표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11">
            <v>490</v>
          </cell>
        </row>
        <row r="53">
          <cell r="A53">
            <v>980</v>
          </cell>
        </row>
        <row r="68">
          <cell r="A68">
            <v>11791</v>
          </cell>
        </row>
        <row r="73">
          <cell r="A73">
            <v>800</v>
          </cell>
        </row>
        <row r="96">
          <cell r="A96">
            <v>419000</v>
          </cell>
        </row>
        <row r="97">
          <cell r="A97">
            <v>283000</v>
          </cell>
        </row>
        <row r="98">
          <cell r="A98">
            <v>179000</v>
          </cell>
        </row>
        <row r="135">
          <cell r="A135">
            <v>7200</v>
          </cell>
        </row>
        <row r="136">
          <cell r="A136">
            <v>11800</v>
          </cell>
        </row>
        <row r="137">
          <cell r="A137">
            <v>5900</v>
          </cell>
        </row>
        <row r="140">
          <cell r="A140">
            <v>1000</v>
          </cell>
        </row>
        <row r="141">
          <cell r="A141">
            <v>1900</v>
          </cell>
        </row>
        <row r="144">
          <cell r="A144">
            <v>13600</v>
          </cell>
        </row>
        <row r="148">
          <cell r="A148">
            <v>4300</v>
          </cell>
        </row>
        <row r="150">
          <cell r="A150">
            <v>2900</v>
          </cell>
        </row>
        <row r="151">
          <cell r="A151">
            <v>350</v>
          </cell>
        </row>
        <row r="156">
          <cell r="A156">
            <v>6100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PUT"/>
    </sheetNames>
    <sheetDataSet>
      <sheetData sheetId="0">
        <row r="9">
          <cell r="R9">
            <v>0.26</v>
          </cell>
        </row>
        <row r="20">
          <cell r="R20">
            <v>1.8</v>
          </cell>
        </row>
        <row r="37">
          <cell r="R37">
            <v>1</v>
          </cell>
        </row>
        <row r="39">
          <cell r="R39">
            <v>2</v>
          </cell>
        </row>
        <row r="47">
          <cell r="R47">
            <v>8.64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3"/>
      <sheetName val="Module4"/>
      <sheetName val="일반자재단가"/>
      <sheetName val="중기가격"/>
      <sheetName val="중기산출"/>
      <sheetName val="노임단가"/>
      <sheetName val="시중노임인쇄"/>
      <sheetName val="Dialog2"/>
      <sheetName val="TW"/>
      <sheetName val="BW"/>
      <sheetName val="UW"/>
      <sheetName val="GJ"/>
      <sheetName val="PJ"/>
      <sheetName val="BD"/>
      <sheetName val="CODE"/>
      <sheetName val="Dialog4"/>
      <sheetName val="Dialog5"/>
      <sheetName val="Dialog6"/>
      <sheetName val="Dialog7"/>
      <sheetName val="Dialog8"/>
      <sheetName val="Dialog9"/>
      <sheetName val="Dialog10"/>
      <sheetName val="목록보기"/>
      <sheetName val="초기"/>
      <sheetName val="토공목차"/>
      <sheetName val="법면목차"/>
      <sheetName val="배수공목차"/>
      <sheetName val="구조물공목차"/>
      <sheetName val="포장공목차"/>
      <sheetName val="부대공목차"/>
      <sheetName val="토공"/>
      <sheetName val="법면"/>
      <sheetName val="배수공1"/>
      <sheetName val="포장공"/>
      <sheetName val="구조물공"/>
      <sheetName val="부대공"/>
      <sheetName val="중기일위대가"/>
      <sheetName val="중기일위대가목록인쇄"/>
      <sheetName val="예정공정표"/>
      <sheetName val="원가계산기준"/>
      <sheetName val="갑지"/>
      <sheetName val="기타경비산출근거"/>
      <sheetName val="공사비내역서"/>
      <sheetName val="갑지인쇄"/>
      <sheetName val="일위대가표"/>
      <sheetName val="1"/>
    </sheetNames>
    <sheetDataSet>
      <sheetData sheetId="0" refreshError="1"/>
      <sheetData sheetId="1" refreshError="1"/>
      <sheetData sheetId="2"/>
      <sheetData sheetId="3"/>
      <sheetData sheetId="4"/>
      <sheetData sheetId="5" refreshError="1">
        <row r="118">
          <cell r="E118">
            <v>74016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33">
          <cell r="I33">
            <v>18629</v>
          </cell>
          <cell r="J33">
            <v>6892</v>
          </cell>
          <cell r="K33">
            <v>32151</v>
          </cell>
        </row>
        <row r="119">
          <cell r="I119">
            <v>11864</v>
          </cell>
          <cell r="J119">
            <v>3843</v>
          </cell>
          <cell r="K119">
            <v>2020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데이타"/>
      <sheetName val="식재인부"/>
      <sheetName val="입찰안"/>
    </sheetNames>
    <sheetDataSet>
      <sheetData sheetId="0" refreshError="1">
        <row r="9">
          <cell r="R9">
            <v>0.26</v>
          </cell>
        </row>
        <row r="20">
          <cell r="R20">
            <v>1.8</v>
          </cell>
        </row>
        <row r="37">
          <cell r="R37">
            <v>1</v>
          </cell>
        </row>
        <row r="39">
          <cell r="R39">
            <v>2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관공일위대가"/>
      <sheetName val="갱생일위대가"/>
      <sheetName val="수도자재"/>
      <sheetName val="토목자재"/>
      <sheetName val="포장산출"/>
      <sheetName val="m당집계표토목"/>
      <sheetName val="m당집계표관공"/>
      <sheetName val="m당비교표"/>
      <sheetName val="터파기단가표"/>
      <sheetName val="이름표"/>
    </sheetNames>
    <sheetDataSet>
      <sheetData sheetId="0" refreshError="1">
        <row r="39">
          <cell r="U39">
            <v>78000</v>
          </cell>
        </row>
      </sheetData>
      <sheetData sheetId="1" refreshError="1"/>
      <sheetData sheetId="2" refreshError="1">
        <row r="63">
          <cell r="G63">
            <v>558</v>
          </cell>
        </row>
        <row r="71">
          <cell r="G71">
            <v>1447</v>
          </cell>
        </row>
        <row r="165">
          <cell r="G165">
            <v>107176</v>
          </cell>
        </row>
        <row r="169">
          <cell r="G169">
            <v>16253</v>
          </cell>
        </row>
        <row r="173">
          <cell r="G173">
            <v>11976</v>
          </cell>
        </row>
        <row r="179">
          <cell r="G179">
            <v>183931</v>
          </cell>
        </row>
        <row r="183">
          <cell r="G183">
            <v>16253</v>
          </cell>
        </row>
        <row r="187">
          <cell r="G187">
            <v>45405</v>
          </cell>
        </row>
        <row r="194">
          <cell r="G194">
            <v>3022</v>
          </cell>
        </row>
        <row r="198">
          <cell r="G198">
            <v>0</v>
          </cell>
        </row>
        <row r="202">
          <cell r="G202">
            <v>0</v>
          </cell>
        </row>
        <row r="266">
          <cell r="G266">
            <v>7563</v>
          </cell>
        </row>
        <row r="270">
          <cell r="G270">
            <v>13217</v>
          </cell>
        </row>
        <row r="274">
          <cell r="G274">
            <v>12820</v>
          </cell>
        </row>
        <row r="281">
          <cell r="G281">
            <v>8399</v>
          </cell>
        </row>
        <row r="285">
          <cell r="G285">
            <v>13217</v>
          </cell>
        </row>
        <row r="289">
          <cell r="G289">
            <v>19437</v>
          </cell>
        </row>
        <row r="339">
          <cell r="G339">
            <v>98</v>
          </cell>
        </row>
        <row r="343">
          <cell r="G343">
            <v>0</v>
          </cell>
        </row>
        <row r="347">
          <cell r="G347">
            <v>688</v>
          </cell>
        </row>
        <row r="745">
          <cell r="G745">
            <v>5652</v>
          </cell>
        </row>
        <row r="749">
          <cell r="G749">
            <v>12817</v>
          </cell>
        </row>
        <row r="753">
          <cell r="G753">
            <v>22746</v>
          </cell>
        </row>
        <row r="1180">
          <cell r="G1180">
            <v>244</v>
          </cell>
        </row>
        <row r="1184">
          <cell r="G1184">
            <v>0</v>
          </cell>
        </row>
        <row r="1188">
          <cell r="G1188">
            <v>0</v>
          </cell>
        </row>
        <row r="1252">
          <cell r="G1252">
            <v>71</v>
          </cell>
        </row>
        <row r="1310">
          <cell r="G1310">
            <v>7350</v>
          </cell>
        </row>
        <row r="1314">
          <cell r="G1314">
            <v>24962</v>
          </cell>
        </row>
        <row r="1318">
          <cell r="G1318">
            <v>3410</v>
          </cell>
        </row>
        <row r="1416">
          <cell r="G1416">
            <v>16253</v>
          </cell>
        </row>
        <row r="1426">
          <cell r="G1426">
            <v>4485</v>
          </cell>
        </row>
        <row r="1430">
          <cell r="G1430">
            <v>16253</v>
          </cell>
        </row>
        <row r="1434">
          <cell r="G1434">
            <v>1636</v>
          </cell>
        </row>
        <row r="1948">
          <cell r="G1948">
            <v>15219</v>
          </cell>
        </row>
        <row r="1952">
          <cell r="G1952">
            <v>16253</v>
          </cell>
        </row>
        <row r="1956">
          <cell r="G1956">
            <v>20608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"/>
      <sheetName val="전기"/>
    </sheetNames>
    <sheetDataSet>
      <sheetData sheetId="0" refreshError="1">
        <row r="35">
          <cell r="B35">
            <v>16270</v>
          </cell>
        </row>
        <row r="36">
          <cell r="B36">
            <v>1067</v>
          </cell>
        </row>
      </sheetData>
      <sheetData sheetId="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간지"/>
      <sheetName val="총괄 집계표"/>
      <sheetName val="집계표(횡) (2)"/>
      <sheetName val="종배수관 (2)"/>
      <sheetName val="맨홀평균H"/>
      <sheetName val="1호터파"/>
      <sheetName val="맨 홀"/>
      <sheetName val="우수받이"/>
      <sheetName val="집계표(횡)"/>
      <sheetName val="집계표"/>
      <sheetName val="경계석 (2)"/>
      <sheetName val="면 벽"/>
      <sheetName val="면벽조서 "/>
      <sheetName val="종배수관1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실행대비"/>
      <sheetName val="돌담교 상부수량"/>
      <sheetName val="SLAB&quot;1&quot;"/>
      <sheetName val="H-PILE수량집계"/>
      <sheetName val="수량-가로등"/>
      <sheetName val="단가"/>
      <sheetName val="말뚝지지력산정"/>
      <sheetName val="토적표"/>
      <sheetName val="테이블"/>
      <sheetName val="1단계"/>
      <sheetName val="기안"/>
      <sheetName val="해평견적"/>
      <sheetName val="단위수량"/>
      <sheetName val="역T형교대(말뚝기초)"/>
      <sheetName val="우수받이"/>
      <sheetName val="건축"/>
      <sheetName val="원가계산"/>
      <sheetName val="SAP_INPUT"/>
      <sheetName val="산근"/>
      <sheetName val="일위대가9803"/>
      <sheetName val="노무비단가"/>
      <sheetName val="2.토목공사"/>
      <sheetName val="가시설수량"/>
      <sheetName val="토목주소"/>
      <sheetName val="3BL공동구 수량"/>
      <sheetName val="2호맨홀공제수량"/>
      <sheetName val="기초단가"/>
      <sheetName val="중기손료"/>
      <sheetName val="산출근거"/>
      <sheetName val="제원및배치"/>
      <sheetName val="돌담교_상부수량"/>
      <sheetName val="CON기초"/>
      <sheetName val="내역서1999.8최종"/>
      <sheetName val="POL6차-PIPING"/>
      <sheetName val="b_balju_cho"/>
      <sheetName val="8.석축단위(H=1.5M)"/>
      <sheetName val="총괄"/>
      <sheetName val="INPUT"/>
      <sheetName val="데이타"/>
      <sheetName val="식재인부"/>
      <sheetName val="수량산출"/>
      <sheetName val="견적단가"/>
      <sheetName val="설계기준"/>
      <sheetName val="내역1"/>
      <sheetName val="단가대비표"/>
      <sheetName val="노임단가"/>
      <sheetName val="갑지(추정)"/>
      <sheetName val="개산공사비"/>
      <sheetName val="철거산출근거"/>
      <sheetName val="건축명"/>
      <sheetName val="기계명"/>
      <sheetName val="전기명"/>
      <sheetName val="토목명"/>
      <sheetName val="전기"/>
      <sheetName val="노임이"/>
      <sheetName val="실행철강하도"/>
      <sheetName val="BID"/>
      <sheetName val="2.가정단면"/>
      <sheetName val="사급자재"/>
      <sheetName val="BOX-1510"/>
      <sheetName val="단중표"/>
      <sheetName val="입력자료"/>
      <sheetName val="CON'C"/>
      <sheetName val="신규보류입력"/>
      <sheetName val="이름정의"/>
      <sheetName val="입력"/>
      <sheetName val="공사개요"/>
      <sheetName val="초기화면"/>
      <sheetName val="방음벽기초"/>
      <sheetName val="6PILE  (돌출)"/>
      <sheetName val="중동공구"/>
      <sheetName val="날개벽수량표"/>
      <sheetName val="대림경상68억"/>
      <sheetName val="Sheet1"/>
      <sheetName val="Sheet2"/>
      <sheetName val="FILE1"/>
      <sheetName val="구체"/>
      <sheetName val="좌측날개벽"/>
      <sheetName val="우측날개벽"/>
      <sheetName val="Sheet3"/>
      <sheetName val="setup"/>
      <sheetName val="Total"/>
      <sheetName val="정부노임단가"/>
      <sheetName val="설계명세서"/>
      <sheetName val="내역서 제출"/>
      <sheetName val="덕전리"/>
      <sheetName val="입찰안"/>
      <sheetName val="수목단가"/>
      <sheetName val="시설수량표"/>
      <sheetName val="식재수량표"/>
      <sheetName val="자재단가"/>
      <sheetName val="일위목록"/>
      <sheetName val="2000전체분"/>
      <sheetName val="2000년1차"/>
      <sheetName val="관급자재대"/>
      <sheetName val="내역표지"/>
      <sheetName val="#REF"/>
      <sheetName val="공사비 증감 내역서"/>
      <sheetName val="대비"/>
      <sheetName val="집계표"/>
      <sheetName val="갑지"/>
      <sheetName val="소비자가"/>
      <sheetName val="건축내역"/>
      <sheetName val="부대내역"/>
      <sheetName val="기계경비(시간당)"/>
      <sheetName val="램머"/>
      <sheetName val="노임"/>
      <sheetName val="대창(함평)"/>
      <sheetName val="대창(장성)"/>
      <sheetName val="대창(함평)-창열"/>
      <sheetName val="설계예시"/>
      <sheetName val="대전가오_견출_집계표"/>
      <sheetName val="공사"/>
      <sheetName val="BOX(1.5X1.5)"/>
      <sheetName val="일반수량"/>
      <sheetName val="노임,재료비"/>
      <sheetName val="6호기"/>
      <sheetName val="Macro2"/>
      <sheetName val="년도별노임표"/>
      <sheetName val="중기목록표"/>
      <sheetName val="단가조사서"/>
      <sheetName val="건축일위"/>
      <sheetName val="그라우팅일위"/>
      <sheetName val="집수정(600-700)"/>
      <sheetName val="문산방향-교대(A2)"/>
      <sheetName val="건축내역서"/>
      <sheetName val="설비내역서"/>
      <sheetName val="전기내역서"/>
      <sheetName val="데리네이타현황"/>
      <sheetName val="맨홀수량"/>
      <sheetName val="설명서 "/>
      <sheetName val="토목"/>
      <sheetName val="구조물철거타공정이월"/>
      <sheetName val="예산명세서"/>
      <sheetName val="자료입력"/>
      <sheetName val="단면치수"/>
      <sheetName val="안전장치"/>
      <sheetName val="수로BOX"/>
      <sheetName val="토공개요"/>
      <sheetName val="토공(1)"/>
      <sheetName val="ABUT수량-A1"/>
      <sheetName val="총괄표"/>
      <sheetName val="초"/>
      <sheetName val="가도공"/>
      <sheetName val="토공개요C"/>
      <sheetName val="정공공사"/>
      <sheetName val="관경별내역서"/>
      <sheetName val="내역을"/>
      <sheetName val="2-1. 경관조명 내역총괄표"/>
      <sheetName val="99노임기준"/>
      <sheetName val="8.PILE  (돌출)"/>
      <sheetName val="준공조서"/>
      <sheetName val="공사준공계"/>
      <sheetName val="준공검사보고서"/>
      <sheetName val="용수량(생활용수)"/>
      <sheetName val="I一般比"/>
      <sheetName val="건물철거"/>
      <sheetName val="기타배수구조물깨기-단위수량"/>
      <sheetName val="교각계산"/>
      <sheetName val="내역서"/>
      <sheetName val="Sheet5"/>
      <sheetName val="투찰"/>
      <sheetName val="L_RPTB02_01"/>
      <sheetName val="A2"/>
      <sheetName val="계단"/>
      <sheetName val=" 상부공통집계(총괄)"/>
      <sheetName val="COPING"/>
      <sheetName val="표지"/>
      <sheetName val="7.PILE  (돌출)"/>
      <sheetName val="청주(철골발주의뢰서)"/>
      <sheetName val="일위대가표"/>
      <sheetName val="연결관암거"/>
      <sheetName val="DATE"/>
      <sheetName val="도로"/>
      <sheetName val="내역"/>
      <sheetName val="기본데이타입력"/>
      <sheetName val="수량"/>
      <sheetName val="시설일위"/>
      <sheetName val="식재일위"/>
      <sheetName val="Sheet1 (2)"/>
      <sheetName val="tggwan(mac)"/>
      <sheetName val="HVAC"/>
      <sheetName val="증감내역서"/>
      <sheetName val="터파기및재료"/>
      <sheetName val="산출내역서집계표"/>
      <sheetName val="날개벽(TYPE2)"/>
      <sheetName val="적용기준"/>
      <sheetName val="작업입력"/>
      <sheetName val="Macro1"/>
      <sheetName val="2003상반기노임기준"/>
      <sheetName val="조작대(1연)"/>
      <sheetName val="설계변경총괄표(계산식)"/>
      <sheetName val="원가계산서"/>
      <sheetName val="pier-1"/>
      <sheetName val="FAB별"/>
      <sheetName val="단가 및 재료비"/>
      <sheetName val="단가산출2"/>
      <sheetName val="보도교산출근거"/>
      <sheetName val="중기사용료산출근거"/>
      <sheetName val="실행"/>
      <sheetName val="T13(P68~72,78)"/>
      <sheetName val="견적서"/>
      <sheetName val="원가&amp;하도급원가"/>
      <sheetName val="대공종"/>
      <sheetName val="골조시행"/>
      <sheetName val="가감수량"/>
      <sheetName val="맨홀수량산출"/>
      <sheetName val="개별직종노임단가(2003.9)"/>
      <sheetName val="차액보증"/>
      <sheetName val="격점수량"/>
      <sheetName val="3련 BOX"/>
      <sheetName val="AS포장복구 "/>
      <sheetName val="각형맨홀"/>
      <sheetName val="부속동"/>
      <sheetName val="1.설계조건"/>
      <sheetName val="기본단가표"/>
      <sheetName val="EQUIP LIST"/>
      <sheetName val="DATA"/>
      <sheetName val="역T형"/>
      <sheetName val="재료비"/>
      <sheetName val="우수공"/>
      <sheetName val="실행내역(10.13)"/>
      <sheetName val="1구간FRP수량산출"/>
      <sheetName val="중기단가LIST"/>
      <sheetName val="산출기준"/>
      <sheetName val="개별직종노임"/>
      <sheetName val="엔지니어링노임"/>
      <sheetName val="터파기단면도(보도)"/>
      <sheetName val="도급"/>
      <sheetName val="공구"/>
      <sheetName val="관로토공"/>
      <sheetName val="물가시세"/>
      <sheetName val="기본일위"/>
      <sheetName val="N賃率-職"/>
      <sheetName val="2"/>
      <sheetName val="II손익관리"/>
      <sheetName val="기존건물 깨기원단위"/>
      <sheetName val="시장성초안camera"/>
      <sheetName val="장비종합부표"/>
      <sheetName val="집계표_식재"/>
      <sheetName val="부표"/>
      <sheetName val="공종별자재"/>
      <sheetName val="환경기계공정표 (3)"/>
      <sheetName val="방수"/>
      <sheetName val="포장자재집계표"/>
      <sheetName val="물가단가"/>
      <sheetName val="제표일위대가"/>
      <sheetName val="208-238"/>
      <sheetName val="노무비"/>
      <sheetName val="공사원가계산서"/>
      <sheetName val="도급예산내역서총괄표"/>
      <sheetName val="unitpric"/>
      <sheetName val="noyim"/>
      <sheetName val="99노임단가"/>
      <sheetName val="설계내역서"/>
      <sheetName val="준비공"/>
      <sheetName val="목교수량산출"/>
      <sheetName val="운임료"/>
      <sheetName val="DATE2001"/>
      <sheetName val="평가데이터"/>
      <sheetName val="각사별공사비분개 "/>
      <sheetName val="슬래브 -연속(3경간)"/>
      <sheetName val="배수공수집"/>
      <sheetName val="2공구산출내역"/>
      <sheetName val="식재가격"/>
      <sheetName val="식재총괄"/>
      <sheetName val="교각1"/>
      <sheetName val="단가산출서1"/>
      <sheetName val="바닥판"/>
      <sheetName val="입력DATA"/>
      <sheetName val="총괄내역서"/>
      <sheetName val="신천3호용수로"/>
      <sheetName val="CC16-내역서"/>
      <sheetName val="4.2유효폭의 계산"/>
      <sheetName val="이토변실"/>
      <sheetName val="단위단가"/>
      <sheetName val="교대(A1)"/>
      <sheetName val="건축공사실행"/>
      <sheetName val="밸브설치"/>
      <sheetName val="경비_원본"/>
      <sheetName val="Front"/>
      <sheetName val="wall"/>
      <sheetName val="집계"/>
      <sheetName val="실행(ALT1)"/>
      <sheetName val="건축계약내역"/>
      <sheetName val="수량산출서"/>
      <sheetName val="일위"/>
      <sheetName val="설계설명서"/>
      <sheetName val="총 원가계산"/>
      <sheetName val="터널굴착단산"/>
      <sheetName val="터널구조물산근"/>
      <sheetName val="COVER"/>
      <sheetName val="철근량 산정"/>
      <sheetName val="구분표"/>
      <sheetName val="원형맨홀수량"/>
      <sheetName val="개거산출내역"/>
      <sheetName val="사  업  비  수  지  예  산  서"/>
      <sheetName val="원가"/>
      <sheetName val="종배수단위_CON기초"/>
      <sheetName val="대로근거"/>
      <sheetName val="중로근거"/>
      <sheetName val="sw1"/>
      <sheetName val="목포방향"/>
      <sheetName val="노무자도장2"/>
      <sheetName val="종형증설공"/>
      <sheetName val="노임단가 (2)"/>
      <sheetName val="산출3-동력"/>
      <sheetName val="산출4-전등"/>
      <sheetName val="Macro(차단기)"/>
      <sheetName val="프랜트면허"/>
      <sheetName val="JUCKEYK"/>
      <sheetName val="단가산출1"/>
      <sheetName val="DHEQSUPT"/>
      <sheetName val="(X)품셈집계"/>
      <sheetName val="노.표-조"/>
      <sheetName val="단관데이터"/>
      <sheetName val="이형관데이터"/>
      <sheetName val="철거현황"/>
      <sheetName val="포장집계"/>
      <sheetName val="포장연장"/>
      <sheetName val="일위대가목차"/>
      <sheetName val="양식3"/>
      <sheetName val="위생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캔개발배경"/>
      <sheetName val="캔판매목표"/>
      <sheetName val="시장"/>
      <sheetName val="손익"/>
      <sheetName val="일정표"/>
      <sheetName val="개요"/>
      <sheetName val="마케팅"/>
      <sheetName val="목차"/>
      <sheetName val="추정손익"/>
      <sheetName val="할당"/>
      <sheetName val="실적"/>
      <sheetName val="제목"/>
      <sheetName val="원가,목표"/>
      <sheetName val="판매"/>
      <sheetName val="판촉"/>
      <sheetName val="협조"/>
      <sheetName val="가설공사비"/>
      <sheetName val="도로구조공사비"/>
      <sheetName val="도로토공공사비"/>
      <sheetName val="여수토공사비"/>
      <sheetName val="기초자료입력"/>
      <sheetName val="준공정산"/>
      <sheetName val="2000노임기준"/>
      <sheetName val="입력란"/>
      <sheetName val="97노임단가"/>
      <sheetName val="D"/>
      <sheetName val="기계경비"/>
      <sheetName val="설비공사(4)"/>
      <sheetName val="고창방향"/>
      <sheetName val="CONCRETE"/>
      <sheetName val="내역- CCTV"/>
      <sheetName val="토목공사일반"/>
      <sheetName val="공사비산출내역"/>
      <sheetName val="정의"/>
      <sheetName val="type-F"/>
      <sheetName val="시노501"/>
      <sheetName val="대3류 "/>
      <sheetName val="교대철근집계"/>
      <sheetName val="간지"/>
      <sheetName val="산정표"/>
      <sheetName val="토공"/>
      <sheetName val="내역서적용수량"/>
      <sheetName val="지급자재"/>
      <sheetName val="장비집계"/>
      <sheetName val="토공분배표"/>
      <sheetName val="아파트"/>
      <sheetName val="부대시설"/>
      <sheetName val="자재단가_사급"/>
      <sheetName val="중기적산목록"/>
      <sheetName val="을지"/>
      <sheetName val="단가비교표"/>
      <sheetName val="산출2-전력"/>
      <sheetName val="산출9-TRAY"/>
      <sheetName val="참여현황 (직원)"/>
      <sheetName val="배수관산출"/>
      <sheetName val="분전반계산서(석관)"/>
      <sheetName val="견적1"/>
      <sheetName val="빗물받이(910-510-410)"/>
      <sheetName val="3-구교-오리지날"/>
      <sheetName val="설계개요"/>
      <sheetName val="거래처등록"/>
      <sheetName val="참고자료"/>
      <sheetName val="견적갑지"/>
      <sheetName val="물량내역"/>
      <sheetName val="대구은행"/>
      <sheetName val="돌담교_상부수량1"/>
      <sheetName val="3BL공동구_수량"/>
      <sheetName val="내역서1999_8최종"/>
      <sheetName val="8_석축단위(H=1_5M)"/>
      <sheetName val="2_가정단면"/>
      <sheetName val="6PILE__(돌출)"/>
      <sheetName val="2_토목공사"/>
      <sheetName val="_상부공통집계(총괄)"/>
      <sheetName val="원형1호맨홀토공수량"/>
      <sheetName val="제경비"/>
      <sheetName val="입력(K0)"/>
      <sheetName val="장비"/>
      <sheetName val="잡비계산"/>
      <sheetName val="인제내역"/>
      <sheetName val="검사원"/>
      <sheetName val="지점별강우량"/>
      <sheetName val="노임자재단가"/>
      <sheetName val="인부신상자료"/>
      <sheetName val="지수"/>
      <sheetName val="건축공사"/>
      <sheetName val="1~9 하중계산"/>
      <sheetName val="학습율"/>
      <sheetName val="PL단가산정"/>
      <sheetName val="그림"/>
      <sheetName val="그림2"/>
      <sheetName val="우수"/>
      <sheetName val="단가(자재)"/>
      <sheetName val="단가(노임)"/>
      <sheetName val="기초목록"/>
      <sheetName val="단위중량"/>
      <sheetName val="세목전체"/>
      <sheetName val="경율산정.XLS"/>
      <sheetName val="0226"/>
      <sheetName val="터널조도"/>
      <sheetName val="001"/>
      <sheetName val="ITEM"/>
      <sheetName val="ilch"/>
      <sheetName val="Sheet4"/>
      <sheetName val="2F 회의실견적(5_14 일대)"/>
      <sheetName val="을"/>
      <sheetName val="토공(우물통,기타) "/>
      <sheetName val="Y-WORK"/>
      <sheetName val="공통가설"/>
      <sheetName val="1-1"/>
      <sheetName val="변화치수"/>
      <sheetName val="코드표"/>
      <sheetName val="총_구조물공"/>
      <sheetName val="식재"/>
      <sheetName val="시설물"/>
      <sheetName val="식재출력용"/>
      <sheetName val="유지관리"/>
      <sheetName val="woo(mac)"/>
      <sheetName val="설치조서"/>
      <sheetName val="배수공집계표"/>
      <sheetName val="예정공정표"/>
      <sheetName val="연동내역"/>
      <sheetName val="건설성적"/>
      <sheetName val="건설사업관리 공제요율"/>
      <sheetName val="건설공사 감리원 배치기준"/>
      <sheetName val="책임감리 공제요율"/>
      <sheetName val="건축집계"/>
      <sheetName val="간이(갑)"/>
      <sheetName val="01노임적용기준"/>
      <sheetName val="소방"/>
      <sheetName val="본문"/>
      <sheetName val="참조"/>
      <sheetName val="2.대외공문"/>
      <sheetName val="GT 1050x650"/>
      <sheetName val="전등수량산출"/>
      <sheetName val="주공 갑지"/>
      <sheetName val="진주방향"/>
      <sheetName val="일위대가(가설)"/>
      <sheetName val="간접"/>
      <sheetName val="1.토공"/>
      <sheetName val="노임DB"/>
      <sheetName val="BSD (2)"/>
      <sheetName val="금액"/>
      <sheetName val="설계"/>
      <sheetName val="내역서(도급)"/>
      <sheetName val="계수시트"/>
      <sheetName val="제잡비"/>
      <sheetName val="단가조사"/>
      <sheetName val="BS2"/>
      <sheetName val="1.견적보고서"/>
      <sheetName val="날개벽"/>
      <sheetName val="현장경비"/>
      <sheetName val="노임단가표"/>
      <sheetName val="예총"/>
      <sheetName val="Bldg Brkdown"/>
      <sheetName val="산출3-유도등"/>
      <sheetName val="산출2-동력"/>
      <sheetName val="산출2-피뢰침"/>
      <sheetName val="5사남"/>
      <sheetName val="준검 내역서"/>
      <sheetName val="총정리"/>
      <sheetName val="INPUTDATA"/>
      <sheetName val="기초수량자료"/>
      <sheetName val="우각부보강"/>
      <sheetName val="단가산출서 (2)"/>
      <sheetName val="단가산출서"/>
      <sheetName val="단위량당중기"/>
      <sheetName val="준공조서갑지"/>
      <sheetName val="기초수량산출서"/>
      <sheetName val="식생블럭단위수량"/>
      <sheetName val="설계서(동안동)"/>
      <sheetName val="직재"/>
      <sheetName val="재집"/>
      <sheetName val="3.하중산정4.지지력"/>
      <sheetName val="기초자료"/>
      <sheetName val="대창토공"/>
      <sheetName val="공량산출서"/>
      <sheetName val="소요자재명세서"/>
      <sheetName val="공사비예산서(토목분)"/>
      <sheetName val="설계예산서"/>
      <sheetName val="TOTAL_BOQ"/>
      <sheetName val="설계내역"/>
      <sheetName val="상부수량"/>
      <sheetName val="산출집계표"/>
      <sheetName val="노임단가(직종번호 순)"/>
      <sheetName val="검측감리공제요율"/>
      <sheetName val="시공감리공제요율"/>
      <sheetName val="책임감리공제요율"/>
      <sheetName val="가로등"/>
      <sheetName val="4.2.1 마루높이 검토"/>
      <sheetName val="단위집계표"/>
      <sheetName val="15)VE제안서(유형1)"/>
      <sheetName val="12)아이디어 목록 및 개략평가"/>
      <sheetName val="11)VE 예비검토서"/>
      <sheetName val="15-3)VE제안서(가치향상 등)"/>
      <sheetName val="15-2)VE제안서(유형3)"/>
      <sheetName val="내역서_제출"/>
      <sheetName val="8_PILE__(돌출)"/>
      <sheetName val="EQUIP_LIST"/>
      <sheetName val="BOX(1_5X1_5)"/>
      <sheetName val="7_PILE__(돌출)"/>
      <sheetName val="공사비_증감_내역서"/>
      <sheetName val="실행내역(10_13)"/>
      <sheetName val="과거자료"/>
      <sheetName val="재료집계표"/>
      <sheetName val="수목표준대가"/>
      <sheetName val="플랜트 설치"/>
      <sheetName val="단가목록"/>
      <sheetName val="토사(PE)"/>
      <sheetName val="설명서_"/>
      <sheetName val="98수문일위"/>
      <sheetName val="공사일위대가"/>
      <sheetName val="설계내역2"/>
      <sheetName val="1호맨홀토공"/>
      <sheetName val="산출서-1"/>
      <sheetName val="산출서-수식"/>
      <sheetName val="포장수량"/>
      <sheetName val="Sheet17"/>
      <sheetName val="부대공수량산출"/>
      <sheetName val="공사비"/>
      <sheetName val="식재(예송)"/>
      <sheetName val="1_설계조건"/>
      <sheetName val="3련_BOX"/>
      <sheetName val="2-1__경관조명_내역총괄표"/>
      <sheetName val="단가_및_재료비"/>
      <sheetName val="4_2유효폭의_계산"/>
      <sheetName val="AS포장복구_"/>
      <sheetName val="개별직종노임단가(2003_9)"/>
      <sheetName val="총_원가계산"/>
      <sheetName val="Sheet1_(2)"/>
      <sheetName val="기존건물_깨기원단위"/>
      <sheetName val="철근량_산정"/>
      <sheetName val="사__업__비__수__지__예__산__서"/>
      <sheetName val="환경기계공정표_(3)"/>
      <sheetName val="각사별공사비분개_"/>
      <sheetName val="슬래브_-연속(3경간)"/>
      <sheetName val="노임단가_(2)"/>
      <sheetName val="참여현황_(직원)"/>
      <sheetName val="노_표-조"/>
      <sheetName val="2F_회의실견적(5_14_일대)"/>
      <sheetName val="토공(우물통,기타)_"/>
      <sheetName val="대3류_"/>
      <sheetName val="내역-_CCTV"/>
      <sheetName val="건설사업관리_공제요율"/>
      <sheetName val="건설공사_감리원_배치기준"/>
      <sheetName val="책임감리_공제요율"/>
      <sheetName val="1~9_하중계산"/>
      <sheetName val="단가산출서_(2)"/>
      <sheetName val="수지예산"/>
      <sheetName val="시설국장자료"/>
      <sheetName val="노무비계"/>
      <sheetName val="참조자료"/>
      <sheetName val="출력"/>
      <sheetName val="근로자명단"/>
      <sheetName val="가시설(TYPE-A)"/>
      <sheetName val="7월천안현장 집계표"/>
      <sheetName val="장비.자재"/>
      <sheetName val="장비명세서"/>
      <sheetName val=" 노무집계"/>
      <sheetName val="일용노무비"/>
      <sheetName val="토목검측서"/>
      <sheetName val="BOQ"/>
      <sheetName val="음료실행"/>
      <sheetName val="약품공급2"/>
      <sheetName val="교대"/>
      <sheetName val="1호맨홀수량산출"/>
      <sheetName val="횡배수관수량집계"/>
      <sheetName val="횡배수관기초"/>
      <sheetName val="매원개착터널총괄"/>
      <sheetName val=""/>
      <sheetName val="기계경비산출기준"/>
      <sheetName val="기계경비목록"/>
      <sheetName val="건설기계가격1"/>
      <sheetName val="회사기초자료"/>
      <sheetName val="2.재료비"/>
      <sheetName val="12.보오링"/>
      <sheetName val="18.공내수압탄성자연"/>
      <sheetName val="자단"/>
      <sheetName val="48일위"/>
      <sheetName val="48수량"/>
      <sheetName val="22수량"/>
      <sheetName val="49일위"/>
      <sheetName val="22일위"/>
      <sheetName val="49수량"/>
      <sheetName val="천방교접속"/>
      <sheetName val="가시설단위수량"/>
      <sheetName val="01 Summary"/>
      <sheetName val="CW,HW,NW"/>
      <sheetName val="SAN"/>
      <sheetName val="03 Rev.Log"/>
      <sheetName val="NN"/>
      <sheetName val="내역(포장)"/>
      <sheetName val="매인"/>
      <sheetName val="c_balju"/>
      <sheetName val="수량산출(음암)"/>
      <sheetName val="CTEMCOST"/>
      <sheetName val="결재갑지"/>
      <sheetName val="직접비"/>
      <sheetName val="일반수량산출"/>
      <sheetName val="자재목록"/>
      <sheetName val="노임목록"/>
      <sheetName val="시행후면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부대시설공수량집계"/>
      <sheetName val="안전시설"/>
      <sheetName val="차선도색"/>
      <sheetName val="차선도색연장조서"/>
      <sheetName val="가로등설치"/>
      <sheetName val="교통표지판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산출1"/>
      <sheetName val="단가산출2"/>
      <sheetName val="일위대가"/>
      <sheetName val="."/>
    </sheetNames>
    <sheetDataSet>
      <sheetData sheetId="0" refreshError="1"/>
      <sheetData sheetId="1" refreshError="1"/>
      <sheetData sheetId="2" refreshError="1"/>
      <sheetData sheetId="3" refreshError="1">
        <row r="33">
          <cell r="U33">
            <v>1056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오수연결관토공"/>
      <sheetName val="Sheet1"/>
      <sheetName val="Sheet2"/>
      <sheetName val="Sheet3"/>
      <sheetName val="#REF"/>
      <sheetName val="접합 및 부설 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평가데이터"/>
      <sheetName val="경영상태(PQ)"/>
      <sheetName val="시공여유율(PQ)"/>
      <sheetName val="100억이상"/>
      <sheetName val="시공여유율(100억)"/>
      <sheetName val="50억이상"/>
      <sheetName val="10억이상"/>
      <sheetName val="10억미만"/>
      <sheetName val="DATA98"/>
      <sheetName val="우수명단"/>
      <sheetName val="청천내"/>
      <sheetName val="직접경비"/>
      <sheetName val="직접인건비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요율"/>
      <sheetName val="산출내역서집계표"/>
      <sheetName val="Sheet1"/>
    </sheetNames>
    <sheetDataSet>
      <sheetData sheetId="0" refreshError="1">
        <row r="6">
          <cell r="R6" t="str">
            <v>1,000억이상</v>
          </cell>
        </row>
        <row r="7">
          <cell r="R7" t="str">
            <v>300억이상</v>
          </cell>
        </row>
        <row r="8">
          <cell r="R8" t="str">
            <v>100억이상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용수량(생활용수)"/>
      <sheetName val="신표지1"/>
      <sheetName val="제-노임"/>
      <sheetName val="제직재"/>
      <sheetName val="총괄"/>
      <sheetName val="터파기및재료"/>
      <sheetName val="DATE"/>
      <sheetName val="내역서"/>
      <sheetName val="주차구획선수량"/>
      <sheetName val="평가데이터"/>
      <sheetName val="수량산출"/>
      <sheetName val="산출금액내역"/>
      <sheetName val="구천"/>
      <sheetName val="설계예산서"/>
      <sheetName val="집계표"/>
      <sheetName val="청천내"/>
      <sheetName val="명세서"/>
      <sheetName val="내역"/>
      <sheetName val="경산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조경내역서"/>
      <sheetName val="요율"/>
      <sheetName val="포장공"/>
      <sheetName val="2공구하도급내역서"/>
      <sheetName val="3.공통공사대비"/>
      <sheetName val="3BL공동구_수량"/>
      <sheetName val="날개벽수량표"/>
      <sheetName val="시선유도표지집계표"/>
      <sheetName val="총투입계"/>
      <sheetName val="70%"/>
      <sheetName val="코드표"/>
      <sheetName val="SANBAISU"/>
      <sheetName val="한강운반비"/>
      <sheetName val="신우"/>
      <sheetName val="원본(갑지)"/>
      <sheetName val="단열-자재"/>
      <sheetName val="공제수량총집계표"/>
      <sheetName val="임금단가"/>
      <sheetName val="원가"/>
      <sheetName val="공사개요"/>
      <sheetName val="토적표"/>
      <sheetName val="현장경비"/>
      <sheetName val="방배동내역(리라)"/>
      <sheetName val="건축공사집계표"/>
      <sheetName val="방배동내역 (총괄)"/>
      <sheetName val="부대공사총괄"/>
      <sheetName val="조명율표"/>
      <sheetName val="동원인원"/>
      <sheetName val="설계내역서"/>
      <sheetName val="TOTAL_BOQ"/>
      <sheetName val="6PILE  (돌출)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(A)내역서"/>
      <sheetName val="slurrywall설계가"/>
      <sheetName val="1차 내역서"/>
      <sheetName val="견적"/>
      <sheetName val="신호등일위대가"/>
      <sheetName val="덕전리"/>
      <sheetName val="흄관기초"/>
      <sheetName val="실행내역서"/>
      <sheetName val="배수철근"/>
      <sheetName val="환경기계공정표 (3)"/>
      <sheetName val="단면가정"/>
      <sheetName val="설계조건"/>
      <sheetName val="ABUT수량-A1"/>
      <sheetName val="수량3"/>
      <sheetName val="Total"/>
      <sheetName val="Sheet5"/>
      <sheetName val="심사공종"/>
      <sheetName val="대치판정"/>
      <sheetName val="설계서을"/>
      <sheetName val="H-PILE수량집계"/>
      <sheetName val="간지"/>
      <sheetName val="직노"/>
      <sheetName val="옹벽일반수량"/>
      <sheetName val="2002하반기노임기준"/>
      <sheetName val="데리네이타현황"/>
      <sheetName val="준검 내역서"/>
      <sheetName val="대창(함평)"/>
      <sheetName val="대창(장성)"/>
      <sheetName val="대창(함평)-창열"/>
      <sheetName val="산출근거"/>
      <sheetName val="품셈집계표"/>
      <sheetName val="자재조사표"/>
      <sheetName val="범례표"/>
      <sheetName val="연결관암거"/>
      <sheetName val="품셈TABLE"/>
      <sheetName val="낙찰표"/>
      <sheetName val="가압장(토목)"/>
      <sheetName val="설비"/>
      <sheetName val="실행견적"/>
      <sheetName val="대로근거"/>
      <sheetName val="입력란"/>
      <sheetName val="97노임단가"/>
      <sheetName val="본선차로수량집계표"/>
      <sheetName val="을"/>
      <sheetName val="SG"/>
      <sheetName val="초기화면"/>
      <sheetName val="관급자재"/>
      <sheetName val="철근량"/>
      <sheetName val="오수주요자재"/>
      <sheetName val="s"/>
      <sheetName val="12호기내역서(건축분)"/>
      <sheetName val="용역비내역-진짜"/>
      <sheetName val="우수맨홀공제단위수량"/>
      <sheetName val="총집계표"/>
      <sheetName val="연습"/>
      <sheetName val="설계예산"/>
      <sheetName val="데이타"/>
      <sheetName val="식재인부"/>
      <sheetName val="안정검토"/>
      <sheetName val="단면설계"/>
      <sheetName val="공사기본내용입력"/>
      <sheetName val="자재단가"/>
      <sheetName val="WORK"/>
      <sheetName val="내역서단가산출용"/>
      <sheetName val="bid"/>
      <sheetName val="단가산출"/>
      <sheetName val="일반수량"/>
      <sheetName val="DATA 입력란"/>
      <sheetName val="1. 설계조건 2.단면가정 3. 하중계산"/>
      <sheetName val="9.정착구 보강"/>
      <sheetName val="CTEMCOST"/>
      <sheetName val="Sheet2"/>
      <sheetName val="이름정의"/>
      <sheetName val="노임이"/>
      <sheetName val="부하계산서"/>
      <sheetName val="전선 및 전선관"/>
      <sheetName val="빙장비사양"/>
      <sheetName val="총괄내역서"/>
      <sheetName val="배수공"/>
      <sheetName val="증감내역서"/>
      <sheetName val="파일의이용"/>
      <sheetName val="배관배선 단가조사"/>
      <sheetName val="일위대가집계"/>
      <sheetName val="준공평가"/>
      <sheetName val="파형강관집계"/>
      <sheetName val="토목검측서"/>
      <sheetName val="비교1"/>
      <sheetName val="물량표"/>
      <sheetName val="Sheet4"/>
      <sheetName val="구의33고"/>
      <sheetName val="Sheet1 (2)"/>
      <sheetName val="내역서(전기)"/>
      <sheetName val="목차"/>
      <sheetName val="입찰안"/>
      <sheetName val="COPING"/>
      <sheetName val="일위대가표"/>
      <sheetName val="Sheet3"/>
      <sheetName val="이토변실(A3-LINE)"/>
      <sheetName val="T13(P68~72,78)"/>
      <sheetName val="구조물터파기수량집계"/>
      <sheetName val="배수공 시멘트 및 골재량 산출"/>
      <sheetName val="공량(1월22일)"/>
      <sheetName val="측구터파기공수량집계"/>
      <sheetName val="96보완계획7.12"/>
      <sheetName val="일위단위"/>
      <sheetName val="계양가시설"/>
      <sheetName val="맨홀수량"/>
      <sheetName val="원형맨홀수량"/>
      <sheetName val="TYPE-A"/>
      <sheetName val="마산방향"/>
      <sheetName val="진주방향"/>
      <sheetName val="15"/>
      <sheetName val="단가조사-2"/>
      <sheetName val="현장경상비"/>
      <sheetName val="설계"/>
      <sheetName val="실행내역"/>
      <sheetName val="현금흐름"/>
      <sheetName val="DATA"/>
      <sheetName val="상 부"/>
      <sheetName val="날개벽"/>
      <sheetName val="실행대비"/>
      <sheetName val="200"/>
      <sheetName val="교대(A1)"/>
      <sheetName val="시설물단가표"/>
      <sheetName val="노무비단가표"/>
      <sheetName val="기초자료입력"/>
      <sheetName val="토사(PE)"/>
      <sheetName val="하조서"/>
      <sheetName val="몰탈"/>
      <sheetName val="기초코드"/>
      <sheetName val="8.PILE  (돌출)"/>
      <sheetName val="N賃率-職"/>
      <sheetName val="다곡2교"/>
      <sheetName val="하수급견적대비"/>
      <sheetName val="을지"/>
      <sheetName val="할증"/>
      <sheetName val="교각계산"/>
      <sheetName val="우각부보강"/>
      <sheetName val="단가조건(02년)"/>
      <sheetName val="Macro1"/>
      <sheetName val="중로근거"/>
      <sheetName val="절대삭제금지"/>
      <sheetName val="빗물받이(910-510-410)"/>
      <sheetName val="노무비"/>
      <sheetName val="재료비단가"/>
      <sheetName val="용산1(해보)"/>
      <sheetName val="98수문일위"/>
      <sheetName val="교각1"/>
      <sheetName val="단가 (2)"/>
      <sheetName val="내역갑지"/>
      <sheetName val="고창방향"/>
      <sheetName val="각형맨홀"/>
      <sheetName val="구조물공집계"/>
      <sheetName val="상행-교대(A1-A2)"/>
      <sheetName val="수목표준대가"/>
      <sheetName val="MAT"/>
      <sheetName val="INPUT"/>
      <sheetName val="원형1호맨홀토공수량"/>
      <sheetName val="자료입력"/>
      <sheetName val="BSD (2)"/>
      <sheetName val="2호맨홀공제수량"/>
      <sheetName val="전기단가조사서"/>
      <sheetName val="전기"/>
      <sheetName val="품셈"/>
      <sheetName val="노임"/>
      <sheetName val="일위대가목록"/>
      <sheetName val="수량증감표"/>
      <sheetName val="터파기운반비산출"/>
      <sheetName val="산적토운반비산출"/>
      <sheetName val="적용단가"/>
      <sheetName val="공사비집계"/>
      <sheetName val="중요"/>
      <sheetName val="총내역서"/>
      <sheetName val="산출내역서집계표"/>
      <sheetName val="청 구"/>
      <sheetName val="설계산출기초"/>
      <sheetName val="내역서01"/>
      <sheetName val="수산(당)"/>
      <sheetName val="대비"/>
      <sheetName val="database"/>
      <sheetName val="98NS-N"/>
      <sheetName val="집수정(600-700)"/>
      <sheetName val="설계명세서"/>
      <sheetName val="설계예시"/>
      <sheetName val="부대내역"/>
      <sheetName val="1.수인터널"/>
      <sheetName val="기초단가"/>
      <sheetName val="danga"/>
      <sheetName val="ilch"/>
      <sheetName val="물가시세"/>
      <sheetName val="1차"/>
      <sheetName val="고유코드_설계"/>
      <sheetName val="도기류"/>
      <sheetName val="건축내역"/>
      <sheetName val="확약서"/>
      <sheetName val="일반수량총괄집계"/>
      <sheetName val="차선도색-연장,수량(1)"/>
      <sheetName val="표지"/>
      <sheetName val="토목(용인)"/>
      <sheetName val="중기사용료"/>
      <sheetName val="호프"/>
      <sheetName val="총괄서"/>
      <sheetName val="1000 DB구축 부표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옹벽공 수량집계표"/>
      <sheetName val="프랜트면허"/>
      <sheetName val="지중자재단가"/>
      <sheetName val="날개벽(시점좌측)"/>
      <sheetName val="수량집계"/>
      <sheetName val="견적서"/>
      <sheetName val="교사기준면적(중)"/>
      <sheetName val="특수선일위대가"/>
      <sheetName val="단위수량산출"/>
      <sheetName val="EACT10"/>
      <sheetName val="내역_FILE"/>
      <sheetName val="공내역"/>
      <sheetName val="7.PILE  (돌출)"/>
      <sheetName val="사  업  비  수  지  예  산  서"/>
      <sheetName val="터파기단면도(보도)"/>
      <sheetName val="guard(mac)"/>
      <sheetName val="변경비교-을"/>
      <sheetName val="내역서 (2)"/>
      <sheetName val="화설내"/>
      <sheetName val="SORCE1"/>
      <sheetName val="본사공가현황"/>
      <sheetName val="추가예산"/>
      <sheetName val="단중표"/>
      <sheetName val="현장관리비참조"/>
      <sheetName val="포장복구집계"/>
      <sheetName val="실행간접비용"/>
      <sheetName val="9811"/>
      <sheetName val="위치조서"/>
      <sheetName val="A-8 PD(도로중앙)"/>
      <sheetName val="간접"/>
      <sheetName val="시점경사로"/>
      <sheetName val="날개벽(TYPE2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GI-LIST"/>
      <sheetName val="해평견적"/>
      <sheetName val="건축공사"/>
      <sheetName val="갑지"/>
      <sheetName val="VXXXXXX"/>
      <sheetName val="물가대비표"/>
      <sheetName val="Sheet2 (2)"/>
      <sheetName val="단위단가"/>
      <sheetName val="수주추정"/>
      <sheetName val="Customer Databas"/>
      <sheetName val="9-1차이내역"/>
      <sheetName val="환율CHANGE"/>
      <sheetName val="수입"/>
      <sheetName val="내역서1999.8최종"/>
      <sheetName val="직접경비"/>
      <sheetName val="직접인건비"/>
      <sheetName val="예가표"/>
      <sheetName val="시점교대"/>
      <sheetName val="공사설명서"/>
      <sheetName val="수안보-MBR1"/>
      <sheetName val="출장내역"/>
      <sheetName val="공사비 증감 내역서"/>
      <sheetName val="PROJECT BRIEF(EX.NEW)"/>
      <sheetName val="Site Expenses"/>
      <sheetName val="우수공"/>
      <sheetName val="계수시트"/>
      <sheetName val="설계가"/>
      <sheetName val="11.1 단면hwp"/>
      <sheetName val="인원투입"/>
      <sheetName val="금액내역서"/>
      <sheetName val="배수공 주요자재 집계표"/>
      <sheetName val="남양내역"/>
      <sheetName val="MAIN_TABLE"/>
      <sheetName val="1.설계조건"/>
      <sheetName val="원가서"/>
      <sheetName val="세부내역서"/>
      <sheetName val="감액총괄표"/>
      <sheetName val="시운전연료"/>
      <sheetName val="b_balju"/>
      <sheetName val="입력시트"/>
      <sheetName val="수로단위수량"/>
      <sheetName val="입찰견적보고서"/>
      <sheetName val="단양 00 아파트-세부내역"/>
      <sheetName val="wall"/>
      <sheetName val="인부임"/>
      <sheetName val="원가+내역"/>
      <sheetName val="선정요령"/>
      <sheetName val="연장및면적(좌측)"/>
      <sheetName val="조경"/>
      <sheetName val="기본일위"/>
      <sheetName val="갑지1"/>
      <sheetName val="공사"/>
      <sheetName val="정부노임단가"/>
      <sheetName val="일위대가_가설_"/>
      <sheetName val="금액"/>
      <sheetName val="공사비증감"/>
      <sheetName val="PI"/>
      <sheetName val="건축내역서 (경제상무실)"/>
      <sheetName val="단가"/>
      <sheetName val="원가계산하도"/>
      <sheetName val="입력자료"/>
      <sheetName val="설내역서 "/>
      <sheetName val="현장소운반"/>
      <sheetName val="관구보호몰탈"/>
      <sheetName val="노임단가"/>
      <sheetName val="기초일위"/>
      <sheetName val="수목단가"/>
      <sheetName val="시설수량표"/>
      <sheetName val="시설일위"/>
      <sheetName val="식재수량표"/>
      <sheetName val="공용(현대건설공구)"/>
      <sheetName val="현대건설공구(UNIT)"/>
      <sheetName val="낙석방지수량"/>
      <sheetName val="1차설계변경내역"/>
      <sheetName val="관경별내역서"/>
      <sheetName val="토공(우물통,기타) "/>
      <sheetName val="차액보증"/>
      <sheetName val="흙쌓기도수로설치현황"/>
      <sheetName val="내역표지"/>
      <sheetName val="앵커구조계산"/>
      <sheetName val="조건"/>
      <sheetName val="참조"/>
      <sheetName val="제경비율"/>
      <sheetName val="산출내역서"/>
      <sheetName val="공사명입력"/>
      <sheetName val="근로자자료입력"/>
      <sheetName val="참고자료"/>
      <sheetName val="옹벽수량집계"/>
      <sheetName val="기둥(원형)"/>
      <sheetName val="참고사항"/>
      <sheetName val="중기사용료산출근거"/>
      <sheetName val="상호참고자료"/>
      <sheetName val="발주처자료입력"/>
      <sheetName val="회사기본자료"/>
      <sheetName val="하자보증자료"/>
      <sheetName val="기술자관련자료"/>
      <sheetName val="연결임시"/>
      <sheetName val="교대철근집계"/>
      <sheetName val="tggwan(mac)"/>
      <sheetName val="총괄내역"/>
      <sheetName val="개요"/>
      <sheetName val="1.우편집중내역서"/>
      <sheetName val="일위대가(가설)"/>
      <sheetName val="사각맨홀"/>
      <sheetName val="자재"/>
      <sheetName val="경비_원본"/>
      <sheetName val="토목공사"/>
      <sheetName val="집수A"/>
      <sheetName val="반포2차"/>
      <sheetName val="첨"/>
      <sheetName val="6공구(당초)"/>
      <sheetName val="1.CB"/>
      <sheetName val="변수"/>
      <sheetName val="역T형교대(말뚝기초)"/>
      <sheetName val="산근"/>
      <sheetName val="설계내역"/>
      <sheetName val="공량산출서"/>
      <sheetName val="03전반노무비"/>
      <sheetName val="CAT_5"/>
      <sheetName val="특별교실"/>
      <sheetName val="포장공자재집계표"/>
      <sheetName val="도장수량(하1)"/>
      <sheetName val="주형"/>
      <sheetName val="4.내진설계"/>
      <sheetName val=" ｹ-ﾌﾞﾙ"/>
      <sheetName val="노임단가 (2)"/>
      <sheetName val="06 일위대가목록"/>
      <sheetName val="내역(신례)"/>
      <sheetName val="수량산출서-2"/>
      <sheetName val="단"/>
      <sheetName val="원유_BANK"/>
      <sheetName val="총괄표"/>
      <sheetName val="슬래브수량"/>
      <sheetName val="일위대가(1)"/>
      <sheetName val="포장물량집계"/>
      <sheetName val="표지 (2)"/>
      <sheetName val="VII-2현장경비"/>
      <sheetName val="Ⅴ-2.공종별내역"/>
      <sheetName val="마산월령동골조물량변경"/>
      <sheetName val="연도별cash"/>
      <sheetName val="뚝토공"/>
      <sheetName val="단면 (2)"/>
      <sheetName val="포장공수량집계표"/>
      <sheetName val="중강당 내역"/>
      <sheetName val="Baby일위대가"/>
      <sheetName val="효성CB 1P기초"/>
      <sheetName val="조견표"/>
      <sheetName val="전차선로 물량표"/>
      <sheetName val="용역단가"/>
      <sheetName val="관접합및부설"/>
      <sheetName val="음성방향"/>
      <sheetName val="산출기준자료"/>
      <sheetName val="구역화물"/>
      <sheetName val="단위목록"/>
      <sheetName val="시험비"/>
      <sheetName val="배수통관(좌)"/>
      <sheetName val="INPUT(덕도방향-시점)"/>
      <sheetName val="사통"/>
      <sheetName val="우수"/>
      <sheetName val="입력"/>
      <sheetName val="계림(함평)"/>
      <sheetName val="계림(장성)"/>
      <sheetName val="산수배수"/>
      <sheetName val="보차도경계석"/>
      <sheetName val="건축공사실행"/>
      <sheetName val="관급자재대"/>
      <sheetName val="단가 및 재료비"/>
      <sheetName val="입력DATA"/>
      <sheetName val="바닥판"/>
      <sheetName val="내역서적용수량"/>
      <sheetName val="부표총괄"/>
      <sheetName val="갑지(추정)"/>
      <sheetName val="출력X"/>
      <sheetName val="가로등내역서"/>
      <sheetName val="nys"/>
      <sheetName val="유림골조"/>
      <sheetName val="6호기"/>
      <sheetName val="플랜트 설치"/>
      <sheetName val="1.설계기준"/>
      <sheetName val="평내중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(당평)자재"/>
      <sheetName val="당초명세(평)"/>
      <sheetName val="GAEYO"/>
      <sheetName val="대림경상68억"/>
      <sheetName val="GR"/>
      <sheetName val="공사분석"/>
      <sheetName val="단 box"/>
      <sheetName val="pier-1"/>
      <sheetName val="공사현황"/>
      <sheetName val="토목주소"/>
      <sheetName val="코드"/>
      <sheetName val="4.2.1 마루높이 검토"/>
      <sheetName val="시설물기초"/>
      <sheetName val="SLAB&quot;1&quot;"/>
      <sheetName val="수량집계표"/>
      <sheetName val="탄성1"/>
      <sheetName val="하도급 검토"/>
      <sheetName val="3.하중계산"/>
      <sheetName val="보도포장연장조서-표준차도부"/>
      <sheetName val="표준차도부연장조서-ASP"/>
      <sheetName val=" 상부공통집계(총괄)"/>
      <sheetName val="단가조정표"/>
      <sheetName val="순공사비"/>
      <sheetName val="1"/>
      <sheetName val="공사품의서"/>
      <sheetName val="폐기물"/>
      <sheetName val="2공구산출내역"/>
      <sheetName val="List"/>
      <sheetName val="내역전기"/>
      <sheetName val="단가(1)"/>
      <sheetName val="맨홀수량산출(A-LINE)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가열로SW"/>
      <sheetName val="99노임단가"/>
      <sheetName val="unitpric"/>
      <sheetName val="noyim"/>
      <sheetName val="콘크리트타설집계표"/>
      <sheetName val="전 기"/>
      <sheetName val="APT"/>
      <sheetName val="도로경계단위"/>
      <sheetName val="2_단면가정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7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구조물철거타공정이월"/>
      <sheetName val="U-TYPE(1)"/>
      <sheetName val="설계조건"/>
      <sheetName val="안정계산"/>
      <sheetName val="단면검토"/>
      <sheetName val="코드표"/>
      <sheetName val="전기"/>
      <sheetName val="ⴭⴭⴭⴭ"/>
      <sheetName val="3련 BOX"/>
      <sheetName val="ABUT수량-A1"/>
      <sheetName val="FOOTING단면력"/>
      <sheetName val="8.PILE  (돌출)"/>
      <sheetName val="1.설계조건"/>
      <sheetName val="전력구구조물산근"/>
      <sheetName val="노임단가"/>
      <sheetName val="MOTOR"/>
      <sheetName val="차액보증"/>
      <sheetName val="교대"/>
      <sheetName val="보집계표"/>
      <sheetName val="입력DATA"/>
      <sheetName val="바닥판"/>
      <sheetName val="자재단가"/>
      <sheetName val="날개벽수량표"/>
      <sheetName val="우수관수량집계표"/>
      <sheetName val="집수정수량집계"/>
      <sheetName val="우수맨홀(3호)토공수량"/>
      <sheetName val="집수정단"/>
      <sheetName val="INPUT"/>
      <sheetName val="ASP포장"/>
      <sheetName val="4)유동표"/>
      <sheetName val="주형"/>
      <sheetName val="안정검토"/>
      <sheetName val="부하LOAD"/>
      <sheetName val="WAN-S"/>
      <sheetName val="수질정화시설"/>
    </sheetNames>
    <sheetDataSet>
      <sheetData sheetId="0" refreshError="1">
        <row r="2">
          <cell r="C2">
            <v>147.96600000000001</v>
          </cell>
          <cell r="F2">
            <v>148.80799999999999</v>
          </cell>
        </row>
        <row r="3">
          <cell r="C3">
            <v>147.93700000000001</v>
          </cell>
          <cell r="F3">
            <v>148.77799999999999</v>
          </cell>
        </row>
        <row r="4">
          <cell r="C4">
            <v>147.96600000000001</v>
          </cell>
          <cell r="F4">
            <v>148.80799999999999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시트"/>
      <sheetName val="GI-LIST"/>
    </sheetNames>
    <sheetDataSet>
      <sheetData sheetId="0" refreshError="1">
        <row r="31">
          <cell r="B31">
            <v>481</v>
          </cell>
        </row>
        <row r="32">
          <cell r="B32">
            <v>578</v>
          </cell>
        </row>
        <row r="33">
          <cell r="B33">
            <v>688</v>
          </cell>
        </row>
        <row r="34">
          <cell r="B34">
            <v>803</v>
          </cell>
        </row>
        <row r="35">
          <cell r="B35">
            <v>1156</v>
          </cell>
        </row>
        <row r="37">
          <cell r="B37">
            <v>1606</v>
          </cell>
        </row>
        <row r="39">
          <cell r="B39">
            <v>18</v>
          </cell>
        </row>
        <row r="42">
          <cell r="B42">
            <v>72</v>
          </cell>
        </row>
        <row r="43">
          <cell r="B43">
            <v>115</v>
          </cell>
        </row>
        <row r="45">
          <cell r="B45">
            <v>127</v>
          </cell>
        </row>
        <row r="46">
          <cell r="B46">
            <v>153</v>
          </cell>
        </row>
        <row r="47">
          <cell r="B47">
            <v>182</v>
          </cell>
        </row>
        <row r="48">
          <cell r="B48">
            <v>213</v>
          </cell>
        </row>
        <row r="49">
          <cell r="B49">
            <v>306</v>
          </cell>
        </row>
        <row r="51">
          <cell r="B51">
            <v>426</v>
          </cell>
        </row>
        <row r="53">
          <cell r="B53">
            <v>4</v>
          </cell>
        </row>
        <row r="56">
          <cell r="B56">
            <v>19</v>
          </cell>
        </row>
        <row r="57">
          <cell r="B57">
            <v>30</v>
          </cell>
        </row>
        <row r="59">
          <cell r="B59">
            <v>92</v>
          </cell>
        </row>
        <row r="60">
          <cell r="B60">
            <v>111</v>
          </cell>
        </row>
        <row r="61">
          <cell r="B61">
            <v>132</v>
          </cell>
        </row>
        <row r="62">
          <cell r="B62">
            <v>154</v>
          </cell>
        </row>
        <row r="63">
          <cell r="B63">
            <v>222</v>
          </cell>
        </row>
        <row r="65">
          <cell r="B65">
            <v>309</v>
          </cell>
        </row>
        <row r="67">
          <cell r="B67">
            <v>3</v>
          </cell>
        </row>
        <row r="70">
          <cell r="B70">
            <v>13</v>
          </cell>
        </row>
        <row r="71">
          <cell r="B71">
            <v>22</v>
          </cell>
        </row>
        <row r="86">
          <cell r="B86">
            <v>30114</v>
          </cell>
        </row>
        <row r="87">
          <cell r="B87">
            <v>400</v>
          </cell>
        </row>
        <row r="88">
          <cell r="B88">
            <v>124</v>
          </cell>
        </row>
        <row r="89">
          <cell r="B89">
            <v>89224</v>
          </cell>
        </row>
        <row r="90">
          <cell r="B90">
            <v>1778</v>
          </cell>
        </row>
        <row r="91">
          <cell r="B91">
            <v>2100</v>
          </cell>
        </row>
        <row r="92">
          <cell r="B92">
            <v>184</v>
          </cell>
        </row>
      </sheetData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맨홀수량총집계"/>
      <sheetName val="맨홀1"/>
      <sheetName val="1호맨홀공제집계"/>
      <sheetName val="1호맨홀공제수량"/>
      <sheetName val="맨홀2-2"/>
      <sheetName val="맨홀2-1"/>
      <sheetName val="2호맨홀공제집계"/>
      <sheetName val="2호맨홀공제수량"/>
      <sheetName val="맨홀철거"/>
      <sheetName val="개수로집계"/>
      <sheetName val="개수로A"/>
      <sheetName val="개수로B"/>
      <sheetName val="개수로C"/>
      <sheetName val="수로철거A"/>
      <sheetName val="수로철거B"/>
      <sheetName val="수로철거C"/>
      <sheetName val="우수토실(2)"/>
      <sheetName val="맨홀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A5">
            <v>250</v>
          </cell>
          <cell r="B5">
            <v>15</v>
          </cell>
          <cell r="C5">
            <v>280</v>
          </cell>
        </row>
        <row r="6">
          <cell r="A6">
            <v>300</v>
          </cell>
          <cell r="B6">
            <v>19</v>
          </cell>
          <cell r="C6">
            <v>338</v>
          </cell>
        </row>
        <row r="7">
          <cell r="A7">
            <v>350</v>
          </cell>
          <cell r="B7">
            <v>22</v>
          </cell>
          <cell r="C7">
            <v>394</v>
          </cell>
        </row>
        <row r="8">
          <cell r="A8">
            <v>400</v>
          </cell>
          <cell r="B8">
            <v>25</v>
          </cell>
          <cell r="C8">
            <v>450</v>
          </cell>
        </row>
        <row r="9">
          <cell r="A9">
            <v>450</v>
          </cell>
          <cell r="B9">
            <v>29</v>
          </cell>
          <cell r="C9">
            <v>508</v>
          </cell>
        </row>
        <row r="10">
          <cell r="A10">
            <v>500</v>
          </cell>
          <cell r="B10">
            <v>31</v>
          </cell>
          <cell r="C10">
            <v>562</v>
          </cell>
        </row>
        <row r="11">
          <cell r="A11">
            <v>600</v>
          </cell>
          <cell r="B11">
            <v>39</v>
          </cell>
          <cell r="C11">
            <v>678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내역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안전시설(수집)"/>
      <sheetName val="안전시설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신당동집계표"/>
      <sheetName val="기계경비(시간당)"/>
      <sheetName val="램머"/>
      <sheetName val="설계명세서"/>
      <sheetName val="내역"/>
      <sheetName val="부대tu"/>
      <sheetName val="남평내역"/>
      <sheetName val="일위대가 1"/>
      <sheetName val="설계내역서"/>
      <sheetName val="산거 1(인력투입)"/>
      <sheetName val="일위대가 2"/>
      <sheetName val="일위대가 3"/>
      <sheetName val="내역서(교량)전체"/>
      <sheetName val="배수공"/>
      <sheetName val="측구공"/>
      <sheetName val="산출근거"/>
      <sheetName val="1호인버트수량"/>
      <sheetName val="교량하부공"/>
      <sheetName val="토사(PE)"/>
      <sheetName val="조건표"/>
      <sheetName val="내역서01"/>
      <sheetName val="코드표"/>
      <sheetName val="자재코드"/>
      <sheetName val="설비"/>
      <sheetName val="요율"/>
      <sheetName val="자재대"/>
      <sheetName val="토공"/>
      <sheetName val="WORK"/>
      <sheetName val="터파기및재료"/>
      <sheetName val="수로BOX"/>
      <sheetName val="경산"/>
      <sheetName val="Sheet1"/>
      <sheetName val="토공(우물통,기타) "/>
      <sheetName val="고양관재"/>
      <sheetName val="인건비 "/>
      <sheetName val="구간별"/>
      <sheetName val="지구단위계획내역서"/>
      <sheetName val="데이터"/>
      <sheetName val="초기화면"/>
      <sheetName val="토목"/>
      <sheetName val="이름정의"/>
      <sheetName val="2호맨홀공제수량"/>
      <sheetName val="단위수량"/>
      <sheetName val="가시설수량"/>
      <sheetName val="데이타"/>
      <sheetName val="고유코드_설계"/>
      <sheetName val="청천내"/>
      <sheetName val="관로토공"/>
      <sheetName val="1-1합"/>
      <sheetName val="1-1오"/>
      <sheetName val="1-1우"/>
      <sheetName val="ygd1-2"/>
      <sheetName val="ygr1-3"/>
      <sheetName val="ygr1-2"/>
      <sheetName val="ygr1-4"/>
      <sheetName val="G.R300경비"/>
      <sheetName val="이토변실(A3-LINE)"/>
      <sheetName val="기계가격"/>
      <sheetName val="배수관집계"/>
      <sheetName val="석축설면"/>
      <sheetName val="#REF"/>
      <sheetName val="설계조건"/>
      <sheetName val="안정계산"/>
      <sheetName val="단면검토"/>
      <sheetName val="일위대가표"/>
      <sheetName val="구분표"/>
      <sheetName val="기본일위"/>
      <sheetName val="맨홀수량산출"/>
      <sheetName val="구조물공"/>
      <sheetName val="부대공"/>
      <sheetName val="포장공"/>
      <sheetName val="공토공단위당"/>
      <sheetName val="정부노임단가"/>
      <sheetName val="직접경비"/>
      <sheetName val="직접인건비"/>
      <sheetName val="Sheet5"/>
      <sheetName val="가시설단위수량"/>
      <sheetName val="SORCE1"/>
      <sheetName val="조명시설"/>
      <sheetName val="구조물"/>
      <sheetName val="철거산출근거"/>
      <sheetName val="연결임시"/>
      <sheetName val="A1"/>
      <sheetName val="계산서(곡선부)"/>
      <sheetName val="포장재료집계표"/>
      <sheetName val="공종"/>
      <sheetName val="평가내역"/>
      <sheetName val="Sensitivity"/>
      <sheetName val="도수로현황"/>
      <sheetName val="범례표"/>
      <sheetName val="횡배수관설치현황"/>
      <sheetName val="해외(원화)"/>
      <sheetName val="용소리교"/>
      <sheetName val="DATA 입력란"/>
      <sheetName val="1. 설계조건 2.단면가정 3. 하중계산"/>
      <sheetName val="간지"/>
      <sheetName val="자재총괄"/>
      <sheetName val="시멘트레미콘구입량"/>
      <sheetName val="골재구입량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지장물보호(수집)"/>
      <sheetName val="지장물산근"/>
      <sheetName val="지장물보호공단위수량"/>
      <sheetName val="자재집계표"/>
      <sheetName val="주요자재집계표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1.토공집계"/>
      <sheetName val="2.관대집계표"/>
      <sheetName val="접합"/>
      <sheetName val="3.구조물공"/>
      <sheetName val="7.폐기물집계"/>
      <sheetName val="VXXXXX"/>
      <sheetName val="방음벽수량"/>
      <sheetName val="방음벽기초수량"/>
      <sheetName val="방음벽설치현황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우수받이"/>
      <sheetName val="Sheet1 (2)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식재"/>
      <sheetName val="시설물"/>
      <sheetName val="식재출력용"/>
      <sheetName val="유지관리"/>
      <sheetName val="단가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세부내역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수량산출"/>
      <sheetName val="bearing"/>
      <sheetName val="연동내역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관경고용테이프수집"/>
      <sheetName val="관경고용산근"/>
      <sheetName val="맨홀수량산출(A-LINE)"/>
      <sheetName val="투입집계표"/>
      <sheetName val="이형관재료표(A-L)"/>
      <sheetName val="기본단가표"/>
      <sheetName val="집계표"/>
      <sheetName val="Control"/>
      <sheetName val="공사개요"/>
      <sheetName val="1_토총"/>
      <sheetName val="2_관로집"/>
      <sheetName val="3_구조물집계"/>
      <sheetName val="4_포장공"/>
      <sheetName val="5_부대공"/>
      <sheetName val="6_주요자재대"/>
      <sheetName val="7_폐기물"/>
      <sheetName val="중부"/>
      <sheetName val="북부"/>
      <sheetName val="남부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토사(PE "/>
      <sheetName val="도급"/>
      <sheetName val="토적기초자료"/>
      <sheetName val="인구"/>
      <sheetName val="환경평가"/>
      <sheetName val="상반기손익차2총괄"/>
      <sheetName val="총괄표"/>
      <sheetName val="공사비_NDE"/>
      <sheetName val="3연box"/>
      <sheetName val="단 box"/>
      <sheetName val="기자재대비표"/>
      <sheetName val="합계"/>
      <sheetName val="일위목록"/>
      <sheetName val="방음벽기초"/>
      <sheetName val="구천"/>
      <sheetName val="국산화"/>
      <sheetName val="부대내역"/>
      <sheetName val="옹벽기초자료"/>
      <sheetName val="현황산출서"/>
      <sheetName val="내#일산설치"/>
      <sheetName val="내역서"/>
      <sheetName val="H PILE수량"/>
      <sheetName val="전력구구조물산근"/>
      <sheetName val="01.10월"/>
      <sheetName val="토목검측서"/>
      <sheetName val="21301동"/>
      <sheetName val="일위대가(교통성검토)"/>
      <sheetName val="일위총괄"/>
      <sheetName val="노임단가"/>
      <sheetName val="일대가(도시계획시설결정)"/>
      <sheetName val="보정율산정근거"/>
      <sheetName val="환경성 산출근거"/>
      <sheetName val="일위대가(사전환경성)"/>
      <sheetName val="요율적용(건설)"/>
      <sheetName val="재해성 산출근거"/>
      <sheetName val="일위대가(재해성검토)"/>
      <sheetName val="적성평가 산출근거"/>
      <sheetName val="일위대가(토지적성평가)"/>
      <sheetName val="1호맨홀자연토공"/>
      <sheetName val="wall"/>
      <sheetName val="금액내역서"/>
      <sheetName val="실행철강하도"/>
      <sheetName val="9902"/>
      <sheetName val="토사(PE_x0009_"/>
      <sheetName val="법면단"/>
      <sheetName val="교각별철근수량집계표"/>
      <sheetName val="파이프류"/>
      <sheetName val="분석투자 내역(광명)"/>
      <sheetName val="도대하도변경최종정산조경"/>
      <sheetName val="우배수"/>
      <sheetName val="경율산정.XLS"/>
      <sheetName val="날개벽수량표"/>
      <sheetName val="평균터파기고(1-2,ASP)"/>
      <sheetName val="계수시트"/>
      <sheetName val="마산방향"/>
      <sheetName val="진주방향"/>
      <sheetName val="TOTAL_BOQ"/>
      <sheetName val="SG"/>
      <sheetName val="식재인부"/>
      <sheetName val="구역화물"/>
      <sheetName val="기초공"/>
      <sheetName val="기둥(원형)"/>
      <sheetName val="교각1"/>
      <sheetName val="APT"/>
      <sheetName val="ABUT수량-A1"/>
      <sheetName val="수안보-MBR1"/>
      <sheetName val="분뇨"/>
      <sheetName val="시행예산"/>
      <sheetName val="공구"/>
      <sheetName val="b_balju"/>
      <sheetName val="지구단위계획수립(공사수행)"/>
      <sheetName val="주공 갑지"/>
      <sheetName val="슬래브"/>
      <sheetName val="중기손료"/>
      <sheetName val="노임"/>
      <sheetName val="중기사용료산출근거"/>
      <sheetName val="단가 및 재료비"/>
      <sheetName val="골재집계"/>
      <sheetName val="자갈,시멘트,모래산출"/>
      <sheetName val="지구단위계획"/>
      <sheetName val="구조물공집계"/>
      <sheetName val="타기관"/>
      <sheetName val="안정성검토"/>
      <sheetName val="하중계산"/>
      <sheetName val="설계기준"/>
      <sheetName val="노무비단가"/>
      <sheetName val="수량집계"/>
      <sheetName val="안전보건교육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일반화물자동차운임"/>
      <sheetName val="내역서(전기)"/>
      <sheetName val="신당동산출근거"/>
      <sheetName val="준검 내역서"/>
      <sheetName val="산근"/>
      <sheetName val="해평견적"/>
      <sheetName val="단가일람"/>
      <sheetName val="조경일람"/>
      <sheetName val="총괄내역서"/>
      <sheetName val="장비집계"/>
      <sheetName val="일위대가목차"/>
      <sheetName val="관급자재대"/>
      <sheetName val="SLAB"/>
      <sheetName val="관접합및부설"/>
      <sheetName val="구조물철거타공정이월"/>
      <sheetName val="5.정산서"/>
      <sheetName val="가도공"/>
      <sheetName val="입찰"/>
      <sheetName val="현경"/>
      <sheetName val="4차원가계산서"/>
      <sheetName val="1-4-2.관(약)"/>
      <sheetName val="L형 옹벽"/>
      <sheetName val="공사비"/>
      <sheetName val="DATA1"/>
      <sheetName val="삭제및변경불가"/>
      <sheetName val="날개벽(시점좌측)"/>
      <sheetName val="토공 total"/>
      <sheetName val="고압수량(철거)"/>
      <sheetName val="건축내역"/>
      <sheetName val="차액보증"/>
      <sheetName val="원가계산"/>
      <sheetName val="상부공"/>
      <sheetName val="BD"/>
      <sheetName val="T13(P68~72,78)"/>
      <sheetName val="-치수표(곡선부)"/>
      <sheetName val="계산식"/>
      <sheetName val="상부집계표"/>
      <sheetName val="데리네이타현황"/>
      <sheetName val="수지표"/>
      <sheetName val="셀명"/>
      <sheetName val="공사"/>
      <sheetName val="견적대비표"/>
      <sheetName val="차수별내역서"/>
      <sheetName val="총괄내역서(설계)"/>
      <sheetName val="실행내역"/>
      <sheetName val="자료"/>
      <sheetName val="guard(mac)"/>
      <sheetName val="자재단가"/>
      <sheetName val="경비단가"/>
      <sheetName val="8.석축단위(H=1.5M)"/>
      <sheetName val="자압1"/>
      <sheetName val="3.공통공사대비"/>
      <sheetName val="Sheet2"/>
      <sheetName val="총괄"/>
      <sheetName val="전차선로 물량표"/>
      <sheetName val="한강운반비"/>
      <sheetName val="공통(20-91)"/>
      <sheetName val="현장관리비"/>
      <sheetName val="파일의이용"/>
      <sheetName val="원형1호맨홀토공수량"/>
      <sheetName val="일위대가(가설)"/>
      <sheetName val="A1-DATA"/>
      <sheetName val="단면"/>
      <sheetName val="평가데이터"/>
      <sheetName val="2.단면가정"/>
      <sheetName val="교각별수량"/>
      <sheetName val="4.2.1 마루높이 검토"/>
      <sheetName val="우수"/>
      <sheetName val="집수정(600-700)"/>
      <sheetName val="input"/>
      <sheetName val="부시수량"/>
      <sheetName val="설명"/>
      <sheetName val="Total"/>
      <sheetName val="수압시험수집"/>
      <sheetName val="수압시험산근"/>
      <sheetName val="을"/>
      <sheetName val="BID"/>
      <sheetName val="원가"/>
      <sheetName val="금액"/>
      <sheetName val="증감내역서"/>
      <sheetName val="P-산#1-1(WOWA1)"/>
      <sheetName val="잡비계산"/>
      <sheetName val="개산공사비"/>
      <sheetName val="음봉방향"/>
      <sheetName val="4차공사"/>
      <sheetName val="천방교접속"/>
      <sheetName val="대포2교접속"/>
      <sheetName val="총_구조물공"/>
      <sheetName val="말뚝지지력산정"/>
      <sheetName val="참고사항"/>
      <sheetName val="근로자자료입력"/>
      <sheetName val="1월요청,실사(운용통보기준)"/>
      <sheetName val="8.PILE  (돌출)"/>
      <sheetName val="수자재단위당"/>
      <sheetName val="5.배수관로"/>
      <sheetName val="주요자재"/>
      <sheetName val="폐기물처리"/>
      <sheetName val="DATA"/>
      <sheetName val="기기리스트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왕십리방향"/>
      <sheetName val="횡배수관재료-"/>
      <sheetName val="계산서(직선부)"/>
      <sheetName val="콘크리트측구연장"/>
      <sheetName val="-몰탈콘크리트"/>
      <sheetName val="-배수구조물공토공"/>
      <sheetName val="예산명세서"/>
      <sheetName val="자료입력"/>
      <sheetName val="원형맨홀수량"/>
      <sheetName val="연결관산출조서"/>
      <sheetName val="ⴭⴭⴭⴭ"/>
      <sheetName val="비탈면보호공수량산출"/>
      <sheetName val="법면설면"/>
      <sheetName val="석축단"/>
      <sheetName val="법면수집"/>
      <sheetName val="설계내역"/>
      <sheetName val="기초입력 DATA"/>
      <sheetName val="자재"/>
      <sheetName val="지급자재"/>
      <sheetName val="실행대비"/>
      <sheetName val="JUCK"/>
      <sheetName val="-레미콘집계"/>
      <sheetName val="-철근집계"/>
      <sheetName val="포장재료(1)"/>
      <sheetName val="-흄관집계"/>
      <sheetName val="nys"/>
      <sheetName val="우각부보강"/>
      <sheetName val="단가조사"/>
      <sheetName val="자압"/>
      <sheetName val="단면가정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/>
      <sheetData sheetId="308"/>
      <sheetData sheetId="309" refreshError="1"/>
      <sheetData sheetId="310" refreshError="1"/>
      <sheetData sheetId="311" refreshError="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DATE"/>
      <sheetName val="물가대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0+000</v>
          </cell>
        </row>
        <row r="6">
          <cell r="A6" t="str">
            <v>0+050</v>
          </cell>
        </row>
        <row r="7">
          <cell r="A7" t="str">
            <v>0+095</v>
          </cell>
        </row>
        <row r="8">
          <cell r="A8" t="str">
            <v>0+245</v>
          </cell>
        </row>
        <row r="9">
          <cell r="A9" t="str">
            <v>1+070</v>
          </cell>
        </row>
        <row r="10">
          <cell r="A10" t="str">
            <v>1+300</v>
          </cell>
        </row>
        <row r="11">
          <cell r="A11" t="str">
            <v>2+050</v>
          </cell>
        </row>
        <row r="12">
          <cell r="A12" t="str">
            <v>2+475</v>
          </cell>
        </row>
        <row r="13">
          <cell r="A13" t="str">
            <v>3+230</v>
          </cell>
        </row>
        <row r="14">
          <cell r="A14" t="str">
            <v>5+600</v>
          </cell>
        </row>
        <row r="15">
          <cell r="A15" t="str">
            <v>6+200</v>
          </cell>
        </row>
        <row r="16">
          <cell r="A16" t="str">
            <v>6+910</v>
          </cell>
        </row>
        <row r="17">
          <cell r="A17" t="str">
            <v>7+540</v>
          </cell>
        </row>
        <row r="18">
          <cell r="A18" t="str">
            <v>9+060</v>
          </cell>
        </row>
        <row r="19">
          <cell r="A19" t="str">
            <v>9+160</v>
          </cell>
        </row>
        <row r="20">
          <cell r="A20" t="str">
            <v>10+670</v>
          </cell>
        </row>
        <row r="21">
          <cell r="A21" t="str">
            <v>12+120</v>
          </cell>
        </row>
        <row r="22">
          <cell r="A22" t="str">
            <v>14+875</v>
          </cell>
        </row>
        <row r="23">
          <cell r="A23">
            <v>15</v>
          </cell>
        </row>
        <row r="24">
          <cell r="A24">
            <v>875</v>
          </cell>
        </row>
        <row r="25">
          <cell r="A25" t="str">
            <v>16+215</v>
          </cell>
        </row>
        <row r="26">
          <cell r="A26" t="str">
            <v>16+960</v>
          </cell>
        </row>
        <row r="27">
          <cell r="A27" t="str">
            <v>17+295</v>
          </cell>
        </row>
        <row r="28">
          <cell r="A28" t="str">
            <v>17+610</v>
          </cell>
        </row>
        <row r="29">
          <cell r="A29" t="str">
            <v>17+910</v>
          </cell>
        </row>
        <row r="30">
          <cell r="A30" t="str">
            <v>18+410</v>
          </cell>
        </row>
        <row r="31">
          <cell r="A31" t="str">
            <v>18+745</v>
          </cell>
        </row>
        <row r="32">
          <cell r="A32" t="str">
            <v>0+000</v>
          </cell>
        </row>
        <row r="33">
          <cell r="A33" t="str">
            <v>0+050</v>
          </cell>
        </row>
        <row r="34">
          <cell r="A34" t="str">
            <v>0+095</v>
          </cell>
        </row>
        <row r="35">
          <cell r="A35" t="str">
            <v>0+245</v>
          </cell>
        </row>
        <row r="36">
          <cell r="A36" t="str">
            <v>1+070</v>
          </cell>
        </row>
        <row r="37">
          <cell r="A37" t="str">
            <v>1+300</v>
          </cell>
        </row>
        <row r="38">
          <cell r="A38" t="str">
            <v>2+050</v>
          </cell>
        </row>
        <row r="39">
          <cell r="A39" t="str">
            <v>2+475</v>
          </cell>
        </row>
        <row r="40">
          <cell r="A40" t="str">
            <v>3+230</v>
          </cell>
        </row>
        <row r="41">
          <cell r="A41" t="str">
            <v>5+600</v>
          </cell>
        </row>
        <row r="42">
          <cell r="A42" t="str">
            <v>6+200</v>
          </cell>
        </row>
        <row r="43">
          <cell r="A43" t="str">
            <v>6+910</v>
          </cell>
        </row>
        <row r="44">
          <cell r="A44" t="str">
            <v>7+540</v>
          </cell>
        </row>
        <row r="45">
          <cell r="A45" t="str">
            <v>9+060</v>
          </cell>
        </row>
        <row r="46">
          <cell r="A46" t="str">
            <v>9+160</v>
          </cell>
        </row>
        <row r="47">
          <cell r="A47" t="str">
            <v>10+670</v>
          </cell>
        </row>
        <row r="48">
          <cell r="A48" t="str">
            <v>12+120</v>
          </cell>
        </row>
        <row r="49">
          <cell r="A49" t="str">
            <v>14+875</v>
          </cell>
        </row>
        <row r="50">
          <cell r="A50">
            <v>15</v>
          </cell>
        </row>
        <row r="51">
          <cell r="A51">
            <v>875</v>
          </cell>
        </row>
        <row r="52">
          <cell r="A52" t="str">
            <v>16+215</v>
          </cell>
        </row>
        <row r="53">
          <cell r="A53" t="str">
            <v>16+960</v>
          </cell>
        </row>
        <row r="54">
          <cell r="A54" t="str">
            <v>17+295</v>
          </cell>
        </row>
        <row r="55">
          <cell r="A55" t="str">
            <v>17+610</v>
          </cell>
        </row>
        <row r="56">
          <cell r="A56" t="str">
            <v>17+910</v>
          </cell>
        </row>
        <row r="57">
          <cell r="A57" t="str">
            <v>18+410</v>
          </cell>
        </row>
        <row r="58">
          <cell r="A58" t="str">
            <v>18+745</v>
          </cell>
        </row>
        <row r="59">
          <cell r="A59" t="str">
            <v>불영 RAMP-A 0+000</v>
          </cell>
        </row>
        <row r="60">
          <cell r="A60" t="str">
            <v>불영 RAMP-A 0+500</v>
          </cell>
        </row>
        <row r="61">
          <cell r="A61" t="str">
            <v>불영 RAMP-A 0+000</v>
          </cell>
        </row>
        <row r="62">
          <cell r="A62" t="str">
            <v>불영 RAMP-A 0+500</v>
          </cell>
        </row>
        <row r="63">
          <cell r="A63" t="str">
            <v>불영 RAMP-B 0+100</v>
          </cell>
        </row>
        <row r="64">
          <cell r="A64" t="str">
            <v>불영 RAMP-C 0+000</v>
          </cell>
        </row>
        <row r="65">
          <cell r="A65" t="str">
            <v>불영 RAMP-C 0+040</v>
          </cell>
        </row>
        <row r="66">
          <cell r="A66" t="str">
            <v>불영 RAMP-D 0+000</v>
          </cell>
        </row>
        <row r="67">
          <cell r="A67" t="str">
            <v>불영 RAMP-D 0+235</v>
          </cell>
        </row>
        <row r="68">
          <cell r="A68" t="str">
            <v>불영 RAMP-E 0+000</v>
          </cell>
        </row>
        <row r="69">
          <cell r="A69" t="str">
            <v>불영 RAMP-E 0+040</v>
          </cell>
        </row>
        <row r="70">
          <cell r="A70" t="str">
            <v>산성 RAMP-A 0+000</v>
          </cell>
        </row>
        <row r="71">
          <cell r="A71" t="str">
            <v>산성 RAMP-A 0+040</v>
          </cell>
        </row>
        <row r="72">
          <cell r="A72" t="str">
            <v>산성 RAMP-A 0+000</v>
          </cell>
        </row>
        <row r="73">
          <cell r="A73" t="str">
            <v>산성 RAMP-A 0+040</v>
          </cell>
        </row>
        <row r="74">
          <cell r="A74" t="str">
            <v>산성 RAMP-B 0+000</v>
          </cell>
        </row>
        <row r="75">
          <cell r="A75" t="str">
            <v>산성 RAMP-B 0+040</v>
          </cell>
        </row>
        <row r="76">
          <cell r="A76" t="str">
            <v>산성 RAMP-C 0+000</v>
          </cell>
        </row>
        <row r="77">
          <cell r="A77" t="str">
            <v>산성 RAMP-C 0+180</v>
          </cell>
        </row>
        <row r="78">
          <cell r="A78" t="str">
            <v>산성 RAMP-D 0+000</v>
          </cell>
        </row>
        <row r="79">
          <cell r="A79" t="str">
            <v>산성 RAMP-D 0+040</v>
          </cell>
        </row>
        <row r="80">
          <cell r="A80" t="str">
            <v>산성 RAMP-E 0+000</v>
          </cell>
        </row>
        <row r="81">
          <cell r="A81" t="str">
            <v>산성 RAMP-E 0+240</v>
          </cell>
        </row>
        <row r="82">
          <cell r="A82" t="str">
            <v>고성 RAMP-A 0+060</v>
          </cell>
        </row>
        <row r="83">
          <cell r="A83" t="str">
            <v>고성 RAMP-A 0+100</v>
          </cell>
        </row>
        <row r="84">
          <cell r="A84" t="str">
            <v>고성 RAMP-A 0+060</v>
          </cell>
        </row>
        <row r="85">
          <cell r="A85" t="str">
            <v>고성 RAMP-A 0+100</v>
          </cell>
        </row>
        <row r="86">
          <cell r="A86" t="str">
            <v>고성 RAMP-B 0+000</v>
          </cell>
        </row>
        <row r="87">
          <cell r="A87" t="str">
            <v>고성 RAMP-B 0+220</v>
          </cell>
        </row>
        <row r="88">
          <cell r="A88" t="str">
            <v>고성 RAMP-C 0+000</v>
          </cell>
        </row>
        <row r="89">
          <cell r="A89" t="str">
            <v>고성 RAMP-C 0+040</v>
          </cell>
        </row>
        <row r="90">
          <cell r="A90" t="str">
            <v>고성 RAMP-D 0+000</v>
          </cell>
        </row>
        <row r="91">
          <cell r="A91" t="str">
            <v>고성 RAMP-D 0+260</v>
          </cell>
        </row>
        <row r="92">
          <cell r="A92" t="str">
            <v>고성 RAMP-E 0+000</v>
          </cell>
        </row>
        <row r="93">
          <cell r="A93" t="str">
            <v>고성 RAMP-E 0+040</v>
          </cell>
        </row>
        <row r="94">
          <cell r="A94" t="str">
            <v>온양  RAMP-A 0+300</v>
          </cell>
        </row>
        <row r="95">
          <cell r="A95" t="str">
            <v>온양  RAMP-A 0+300</v>
          </cell>
        </row>
        <row r="96">
          <cell r="A96" t="str">
            <v>온양  RAMP-A 0+670</v>
          </cell>
        </row>
        <row r="97">
          <cell r="A97" t="str">
            <v>온양  RAMP-D 0+400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내역"/>
      <sheetName val="변내역"/>
      <sheetName val="전체분설계변경"/>
      <sheetName val="원가계산서"/>
      <sheetName val="1차년도"/>
      <sheetName val="원가계산서(1차년도)"/>
      <sheetName val="사급자재비교표"/>
      <sheetName val="평의자비교표"/>
      <sheetName val="Sheet9"/>
      <sheetName val="Sheet10"/>
      <sheetName val="수량산출"/>
    </sheetNames>
    <sheetDataSet>
      <sheetData sheetId="0" refreshError="1">
        <row r="3">
          <cell r="A3">
            <v>1</v>
          </cell>
          <cell r="B3" t="str">
            <v xml:space="preserve">  가. 순 공 사 비</v>
          </cell>
          <cell r="G3">
            <v>3624078062</v>
          </cell>
          <cell r="I3">
            <v>2155297248</v>
          </cell>
          <cell r="K3">
            <v>1428543312</v>
          </cell>
          <cell r="M3">
            <v>40237002</v>
          </cell>
        </row>
        <row r="4">
          <cell r="A4">
            <v>2</v>
          </cell>
          <cell r="B4" t="str">
            <v xml:space="preserve">   1. 근린공원조성공사</v>
          </cell>
          <cell r="G4">
            <v>1481559710</v>
          </cell>
          <cell r="I4">
            <v>758101870</v>
          </cell>
          <cell r="K4">
            <v>693493520</v>
          </cell>
          <cell r="M4">
            <v>29964320</v>
          </cell>
        </row>
        <row r="5">
          <cell r="A5">
            <v>3</v>
          </cell>
          <cell r="B5" t="str">
            <v xml:space="preserve">      1.1 이동1공원</v>
          </cell>
          <cell r="G5">
            <v>323519570</v>
          </cell>
          <cell r="I5">
            <v>160108690</v>
          </cell>
          <cell r="K5">
            <v>157289510</v>
          </cell>
          <cell r="M5">
            <v>6121370</v>
          </cell>
        </row>
        <row r="6">
          <cell r="A6">
            <v>4</v>
          </cell>
          <cell r="B6" t="str">
            <v xml:space="preserve">       1.1.1 토공</v>
          </cell>
          <cell r="G6">
            <v>6847200</v>
          </cell>
          <cell r="I6">
            <v>2440900</v>
          </cell>
          <cell r="K6">
            <v>2028800</v>
          </cell>
          <cell r="M6">
            <v>2377500</v>
          </cell>
        </row>
        <row r="7">
          <cell r="A7">
            <v>5</v>
          </cell>
          <cell r="B7" t="str">
            <v xml:space="preserve">          굴착운반(3공구)</v>
          </cell>
          <cell r="C7" t="str">
            <v>백호1.0M3+덤프15TON</v>
          </cell>
          <cell r="D7" t="str">
            <v>M3</v>
          </cell>
          <cell r="E7">
            <v>3170</v>
          </cell>
          <cell r="F7">
            <v>1830</v>
          </cell>
          <cell r="G7">
            <v>5801100</v>
          </cell>
          <cell r="H7">
            <v>650</v>
          </cell>
          <cell r="I7">
            <v>2060500</v>
          </cell>
          <cell r="J7">
            <v>560</v>
          </cell>
          <cell r="K7">
            <v>1775200</v>
          </cell>
          <cell r="L7">
            <v>620</v>
          </cell>
          <cell r="M7">
            <v>1965400</v>
          </cell>
        </row>
        <row r="8">
          <cell r="A8">
            <v>6</v>
          </cell>
          <cell r="B8" t="str">
            <v xml:space="preserve">          도쟈정지</v>
          </cell>
          <cell r="C8" t="str">
            <v>32TON</v>
          </cell>
          <cell r="D8" t="str">
            <v>M3</v>
          </cell>
          <cell r="E8">
            <v>3170</v>
          </cell>
          <cell r="F8">
            <v>330</v>
          </cell>
          <cell r="G8">
            <v>1046100</v>
          </cell>
          <cell r="H8">
            <v>120</v>
          </cell>
          <cell r="I8">
            <v>380400</v>
          </cell>
          <cell r="J8">
            <v>80</v>
          </cell>
          <cell r="K8">
            <v>253600</v>
          </cell>
          <cell r="L8">
            <v>130</v>
          </cell>
          <cell r="M8">
            <v>412100</v>
          </cell>
        </row>
        <row r="9">
          <cell r="A9">
            <v>7</v>
          </cell>
          <cell r="B9" t="str">
            <v xml:space="preserve">       1.1.2 배수공</v>
          </cell>
          <cell r="G9">
            <v>37734370</v>
          </cell>
          <cell r="H9">
            <v>0</v>
          </cell>
          <cell r="I9">
            <v>15452960</v>
          </cell>
          <cell r="J9">
            <v>0</v>
          </cell>
          <cell r="K9">
            <v>19698930</v>
          </cell>
          <cell r="L9">
            <v>0</v>
          </cell>
          <cell r="M9">
            <v>2582480</v>
          </cell>
        </row>
        <row r="10">
          <cell r="A10">
            <v>8</v>
          </cell>
          <cell r="B10" t="str">
            <v xml:space="preserve">          집수정</v>
          </cell>
          <cell r="C10" t="str">
            <v>700M/M*700</v>
          </cell>
          <cell r="D10" t="str">
            <v>개소</v>
          </cell>
          <cell r="E10">
            <v>14</v>
          </cell>
          <cell r="F10">
            <v>339640</v>
          </cell>
          <cell r="G10">
            <v>4754960</v>
          </cell>
          <cell r="H10">
            <v>198130</v>
          </cell>
          <cell r="I10">
            <v>2773820</v>
          </cell>
          <cell r="J10">
            <v>141490</v>
          </cell>
          <cell r="K10">
            <v>1980860</v>
          </cell>
          <cell r="L10">
            <v>20</v>
          </cell>
          <cell r="M10">
            <v>280</v>
          </cell>
        </row>
        <row r="11">
          <cell r="A11">
            <v>9</v>
          </cell>
          <cell r="B11" t="str">
            <v xml:space="preserve">          흄관부설 및 접합 : 기계</v>
          </cell>
          <cell r="C11" t="str">
            <v>Φ450M/M, 소켓식</v>
          </cell>
          <cell r="D11" t="str">
            <v>M</v>
          </cell>
          <cell r="E11">
            <v>383</v>
          </cell>
          <cell r="F11">
            <v>46630</v>
          </cell>
          <cell r="G11">
            <v>17859290</v>
          </cell>
          <cell r="H11">
            <v>12520</v>
          </cell>
          <cell r="I11">
            <v>4795160</v>
          </cell>
          <cell r="J11">
            <v>28950</v>
          </cell>
          <cell r="K11">
            <v>11087850</v>
          </cell>
          <cell r="L11">
            <v>5160</v>
          </cell>
          <cell r="M11">
            <v>1976280</v>
          </cell>
        </row>
        <row r="12">
          <cell r="A12">
            <v>10</v>
          </cell>
          <cell r="B12" t="str">
            <v xml:space="preserve">          U-형트랜치</v>
          </cell>
          <cell r="C12" t="str">
            <v>300*300</v>
          </cell>
          <cell r="D12" t="str">
            <v>M</v>
          </cell>
          <cell r="E12">
            <v>73</v>
          </cell>
          <cell r="F12">
            <v>71990</v>
          </cell>
          <cell r="G12">
            <v>5255270</v>
          </cell>
          <cell r="H12">
            <v>49690</v>
          </cell>
          <cell r="I12">
            <v>3627370</v>
          </cell>
          <cell r="J12">
            <v>22000</v>
          </cell>
          <cell r="K12">
            <v>1606000</v>
          </cell>
          <cell r="L12">
            <v>300</v>
          </cell>
          <cell r="M12">
            <v>21900</v>
          </cell>
        </row>
        <row r="13">
          <cell r="A13">
            <v>11</v>
          </cell>
          <cell r="B13" t="str">
            <v xml:space="preserve">          맹암거(간선)</v>
          </cell>
          <cell r="C13" t="str">
            <v>Φ200</v>
          </cell>
          <cell r="D13" t="str">
            <v>M</v>
          </cell>
          <cell r="E13">
            <v>24</v>
          </cell>
          <cell r="F13">
            <v>23800</v>
          </cell>
          <cell r="G13">
            <v>571200</v>
          </cell>
          <cell r="H13">
            <v>22750</v>
          </cell>
          <cell r="I13">
            <v>546000</v>
          </cell>
          <cell r="J13">
            <v>880</v>
          </cell>
          <cell r="K13">
            <v>21120</v>
          </cell>
          <cell r="L13">
            <v>170</v>
          </cell>
          <cell r="M13">
            <v>4080</v>
          </cell>
        </row>
        <row r="14">
          <cell r="A14">
            <v>12</v>
          </cell>
          <cell r="B14" t="str">
            <v xml:space="preserve">          맹암거(지선)</v>
          </cell>
          <cell r="C14" t="str">
            <v>Φ150</v>
          </cell>
          <cell r="D14" t="str">
            <v>M</v>
          </cell>
          <cell r="E14">
            <v>91</v>
          </cell>
          <cell r="F14">
            <v>14970</v>
          </cell>
          <cell r="G14">
            <v>1362270</v>
          </cell>
          <cell r="H14">
            <v>14170</v>
          </cell>
          <cell r="I14">
            <v>1289470</v>
          </cell>
          <cell r="J14">
            <v>690</v>
          </cell>
          <cell r="K14">
            <v>62790</v>
          </cell>
          <cell r="L14">
            <v>110</v>
          </cell>
          <cell r="M14">
            <v>10010</v>
          </cell>
        </row>
        <row r="15">
          <cell r="A15">
            <v>13</v>
          </cell>
          <cell r="B15" t="str">
            <v xml:space="preserve">          오수맨홀</v>
          </cell>
          <cell r="C15" t="str">
            <v>Φ900M/M</v>
          </cell>
          <cell r="D15" t="str">
            <v>개소</v>
          </cell>
          <cell r="E15">
            <v>4</v>
          </cell>
          <cell r="F15">
            <v>276840</v>
          </cell>
          <cell r="G15">
            <v>1107360</v>
          </cell>
          <cell r="H15">
            <v>192230</v>
          </cell>
          <cell r="I15">
            <v>768920</v>
          </cell>
          <cell r="J15">
            <v>84230</v>
          </cell>
          <cell r="K15">
            <v>336920</v>
          </cell>
          <cell r="L15">
            <v>380</v>
          </cell>
          <cell r="M15">
            <v>1520</v>
          </cell>
        </row>
        <row r="16">
          <cell r="A16">
            <v>14</v>
          </cell>
          <cell r="B16" t="str">
            <v xml:space="preserve">          오수관부설 및 접합 : 인력</v>
          </cell>
          <cell r="C16" t="str">
            <v>Φ300M/M, 소켓식</v>
          </cell>
          <cell r="D16" t="str">
            <v>M</v>
          </cell>
          <cell r="E16">
            <v>150</v>
          </cell>
          <cell r="F16">
            <v>35590</v>
          </cell>
          <cell r="G16">
            <v>5338500</v>
          </cell>
          <cell r="H16">
            <v>8750</v>
          </cell>
          <cell r="I16">
            <v>1312500</v>
          </cell>
          <cell r="J16">
            <v>25500</v>
          </cell>
          <cell r="K16">
            <v>3825000</v>
          </cell>
          <cell r="L16">
            <v>1340</v>
          </cell>
          <cell r="M16">
            <v>201000</v>
          </cell>
        </row>
        <row r="17">
          <cell r="A17">
            <v>15</v>
          </cell>
          <cell r="B17" t="str">
            <v xml:space="preserve">          퇴수관(PVC)</v>
          </cell>
          <cell r="C17" t="str">
            <v>Φ100</v>
          </cell>
          <cell r="D17" t="str">
            <v>M</v>
          </cell>
          <cell r="E17">
            <v>38</v>
          </cell>
          <cell r="F17">
            <v>2600</v>
          </cell>
          <cell r="G17">
            <v>98800</v>
          </cell>
          <cell r="H17">
            <v>1730</v>
          </cell>
          <cell r="I17">
            <v>65740</v>
          </cell>
          <cell r="J17">
            <v>600</v>
          </cell>
          <cell r="K17">
            <v>22800</v>
          </cell>
          <cell r="L17">
            <v>270</v>
          </cell>
          <cell r="M17">
            <v>10260</v>
          </cell>
        </row>
        <row r="18">
          <cell r="A18">
            <v>16</v>
          </cell>
          <cell r="B18" t="str">
            <v xml:space="preserve">          하수관수밀시험</v>
          </cell>
          <cell r="C18" t="str">
            <v>Φ300M/M</v>
          </cell>
          <cell r="D18" t="str">
            <v>개소</v>
          </cell>
          <cell r="E18">
            <v>2</v>
          </cell>
          <cell r="F18">
            <v>187010</v>
          </cell>
          <cell r="G18">
            <v>374020</v>
          </cell>
          <cell r="H18">
            <v>115670</v>
          </cell>
          <cell r="I18">
            <v>231340</v>
          </cell>
          <cell r="J18">
            <v>65990</v>
          </cell>
          <cell r="K18">
            <v>131980</v>
          </cell>
          <cell r="L18">
            <v>5350</v>
          </cell>
          <cell r="M18">
            <v>10700</v>
          </cell>
        </row>
        <row r="19">
          <cell r="A19">
            <v>17</v>
          </cell>
          <cell r="B19" t="str">
            <v xml:space="preserve">          하수관로CCTV조사공</v>
          </cell>
          <cell r="C19" t="str">
            <v>신설</v>
          </cell>
          <cell r="D19" t="str">
            <v>M</v>
          </cell>
          <cell r="E19">
            <v>533</v>
          </cell>
          <cell r="F19">
            <v>1900</v>
          </cell>
          <cell r="G19">
            <v>1012700</v>
          </cell>
          <cell r="H19">
            <v>80</v>
          </cell>
          <cell r="I19">
            <v>42640</v>
          </cell>
          <cell r="J19">
            <v>1170</v>
          </cell>
          <cell r="K19">
            <v>623610</v>
          </cell>
          <cell r="L19">
            <v>650</v>
          </cell>
          <cell r="M19">
            <v>346450</v>
          </cell>
        </row>
        <row r="20">
          <cell r="A20">
            <v>18</v>
          </cell>
          <cell r="B20" t="str">
            <v xml:space="preserve">       1.1.3 포장공</v>
          </cell>
          <cell r="G20">
            <v>76600370</v>
          </cell>
          <cell r="H20">
            <v>0</v>
          </cell>
          <cell r="I20">
            <v>47698710</v>
          </cell>
          <cell r="J20">
            <v>0</v>
          </cell>
          <cell r="K20">
            <v>28106410</v>
          </cell>
          <cell r="L20">
            <v>0</v>
          </cell>
          <cell r="M20">
            <v>795250</v>
          </cell>
        </row>
        <row r="21">
          <cell r="A21">
            <v>19</v>
          </cell>
          <cell r="B21" t="str">
            <v xml:space="preserve">          소형고압블럭포장</v>
          </cell>
          <cell r="C21" t="str">
            <v>회 색, T=60</v>
          </cell>
          <cell r="D21" t="str">
            <v>M2</v>
          </cell>
          <cell r="E21">
            <v>1528</v>
          </cell>
          <cell r="F21">
            <v>6370</v>
          </cell>
          <cell r="G21">
            <v>9733360</v>
          </cell>
          <cell r="H21">
            <v>1950</v>
          </cell>
          <cell r="I21">
            <v>2979600</v>
          </cell>
          <cell r="J21">
            <v>4330</v>
          </cell>
          <cell r="K21">
            <v>6616240</v>
          </cell>
          <cell r="L21">
            <v>90</v>
          </cell>
          <cell r="M21">
            <v>137520</v>
          </cell>
        </row>
        <row r="22">
          <cell r="A22">
            <v>20</v>
          </cell>
          <cell r="B22" t="str">
            <v xml:space="preserve">          소형고압블럭포장</v>
          </cell>
          <cell r="C22" t="str">
            <v>적 색, T=60</v>
          </cell>
          <cell r="D22" t="str">
            <v>M2</v>
          </cell>
          <cell r="E22">
            <v>1528</v>
          </cell>
          <cell r="F22">
            <v>6370</v>
          </cell>
          <cell r="G22">
            <v>9733360</v>
          </cell>
          <cell r="H22">
            <v>1950</v>
          </cell>
          <cell r="I22">
            <v>2979600</v>
          </cell>
          <cell r="J22">
            <v>4330</v>
          </cell>
          <cell r="K22">
            <v>6616240</v>
          </cell>
          <cell r="L22">
            <v>90</v>
          </cell>
          <cell r="M22">
            <v>137520</v>
          </cell>
        </row>
        <row r="23">
          <cell r="A23">
            <v>21</v>
          </cell>
          <cell r="B23" t="str">
            <v xml:space="preserve">          소형고압블럭포장</v>
          </cell>
          <cell r="C23" t="str">
            <v>회 색, T=80</v>
          </cell>
          <cell r="D23" t="str">
            <v>M2</v>
          </cell>
          <cell r="E23">
            <v>378</v>
          </cell>
          <cell r="F23">
            <v>7820</v>
          </cell>
          <cell r="G23">
            <v>2955960</v>
          </cell>
          <cell r="H23">
            <v>3200</v>
          </cell>
          <cell r="I23">
            <v>1209600</v>
          </cell>
          <cell r="J23">
            <v>4470</v>
          </cell>
          <cell r="K23">
            <v>1689660</v>
          </cell>
          <cell r="L23">
            <v>150</v>
          </cell>
          <cell r="M23">
            <v>56700</v>
          </cell>
        </row>
        <row r="24">
          <cell r="A24">
            <v>22</v>
          </cell>
          <cell r="B24" t="str">
            <v xml:space="preserve">          세립도투수콘포장</v>
          </cell>
          <cell r="C24" t="str">
            <v>회 색, T=70</v>
          </cell>
          <cell r="D24" t="str">
            <v>M2</v>
          </cell>
          <cell r="E24">
            <v>696</v>
          </cell>
          <cell r="F24">
            <v>11560</v>
          </cell>
          <cell r="G24">
            <v>8045760</v>
          </cell>
          <cell r="H24">
            <v>10340</v>
          </cell>
          <cell r="I24">
            <v>7196640</v>
          </cell>
          <cell r="J24">
            <v>980</v>
          </cell>
          <cell r="K24">
            <v>682080</v>
          </cell>
          <cell r="L24">
            <v>240</v>
          </cell>
          <cell r="M24">
            <v>167040</v>
          </cell>
        </row>
        <row r="25">
          <cell r="A25">
            <v>23</v>
          </cell>
          <cell r="B25" t="str">
            <v xml:space="preserve">          세립도투수콘포장</v>
          </cell>
          <cell r="C25" t="str">
            <v>주황색, T=70</v>
          </cell>
          <cell r="D25" t="str">
            <v>M2</v>
          </cell>
          <cell r="E25">
            <v>839</v>
          </cell>
          <cell r="F25">
            <v>11560</v>
          </cell>
          <cell r="G25">
            <v>9698840</v>
          </cell>
          <cell r="H25">
            <v>10340</v>
          </cell>
          <cell r="I25">
            <v>8675260</v>
          </cell>
          <cell r="J25">
            <v>980</v>
          </cell>
          <cell r="K25">
            <v>822220</v>
          </cell>
          <cell r="L25">
            <v>240</v>
          </cell>
          <cell r="M25">
            <v>201360</v>
          </cell>
        </row>
        <row r="26">
          <cell r="A26">
            <v>24</v>
          </cell>
          <cell r="B26" t="str">
            <v xml:space="preserve">          마사토포장</v>
          </cell>
          <cell r="C26" t="str">
            <v>T=300MM</v>
          </cell>
          <cell r="D26" t="str">
            <v>M2</v>
          </cell>
          <cell r="E26">
            <v>506</v>
          </cell>
          <cell r="F26">
            <v>8510</v>
          </cell>
          <cell r="G26">
            <v>4306060</v>
          </cell>
          <cell r="H26">
            <v>6220</v>
          </cell>
          <cell r="I26">
            <v>3147320</v>
          </cell>
          <cell r="J26">
            <v>2190</v>
          </cell>
          <cell r="K26">
            <v>1108140</v>
          </cell>
          <cell r="L26">
            <v>100</v>
          </cell>
          <cell r="M26">
            <v>50600</v>
          </cell>
        </row>
        <row r="27">
          <cell r="A27">
            <v>25</v>
          </cell>
          <cell r="B27" t="str">
            <v xml:space="preserve">          철평석포장(A형)</v>
          </cell>
          <cell r="C27" t="str">
            <v>T=50MM</v>
          </cell>
          <cell r="D27" t="str">
            <v>M2</v>
          </cell>
          <cell r="E27">
            <v>367</v>
          </cell>
          <cell r="F27">
            <v>33580</v>
          </cell>
          <cell r="G27">
            <v>12323860</v>
          </cell>
          <cell r="H27">
            <v>28920</v>
          </cell>
          <cell r="I27">
            <v>10613640</v>
          </cell>
          <cell r="J27">
            <v>4660</v>
          </cell>
          <cell r="K27">
            <v>1710220</v>
          </cell>
          <cell r="L27">
            <v>0</v>
          </cell>
        </row>
        <row r="28">
          <cell r="A28">
            <v>26</v>
          </cell>
          <cell r="B28" t="str">
            <v xml:space="preserve">          철평석포장(B형)</v>
          </cell>
          <cell r="C28" t="str">
            <v>T=50MM</v>
          </cell>
          <cell r="D28" t="str">
            <v>M2</v>
          </cell>
          <cell r="E28">
            <v>99</v>
          </cell>
          <cell r="F28">
            <v>55330</v>
          </cell>
          <cell r="G28">
            <v>5477670</v>
          </cell>
          <cell r="H28">
            <v>47180</v>
          </cell>
          <cell r="I28">
            <v>4670820</v>
          </cell>
          <cell r="J28">
            <v>7900</v>
          </cell>
          <cell r="K28">
            <v>782100</v>
          </cell>
          <cell r="L28">
            <v>250</v>
          </cell>
          <cell r="M28">
            <v>24750</v>
          </cell>
        </row>
        <row r="29">
          <cell r="A29">
            <v>27</v>
          </cell>
          <cell r="B29" t="str">
            <v xml:space="preserve">          녹지경계블럭</v>
          </cell>
          <cell r="C29" t="str">
            <v>190*160*100</v>
          </cell>
          <cell r="D29" t="str">
            <v>M</v>
          </cell>
          <cell r="E29">
            <v>796</v>
          </cell>
          <cell r="F29">
            <v>8380</v>
          </cell>
          <cell r="G29">
            <v>6670480</v>
          </cell>
          <cell r="H29">
            <v>1810</v>
          </cell>
          <cell r="I29">
            <v>1440760</v>
          </cell>
          <cell r="J29">
            <v>6550</v>
          </cell>
          <cell r="K29">
            <v>5213800</v>
          </cell>
          <cell r="L29">
            <v>20</v>
          </cell>
          <cell r="M29">
            <v>15920</v>
          </cell>
        </row>
        <row r="30">
          <cell r="A30">
            <v>28</v>
          </cell>
          <cell r="B30" t="str">
            <v xml:space="preserve">          보차도경계석(직선)</v>
          </cell>
          <cell r="C30" t="str">
            <v>180*205*250*1000</v>
          </cell>
          <cell r="D30" t="str">
            <v>M</v>
          </cell>
          <cell r="E30">
            <v>115</v>
          </cell>
          <cell r="F30">
            <v>13890</v>
          </cell>
          <cell r="G30">
            <v>1597350</v>
          </cell>
          <cell r="H30">
            <v>6040</v>
          </cell>
          <cell r="I30">
            <v>694600</v>
          </cell>
          <cell r="J30">
            <v>7820</v>
          </cell>
          <cell r="K30">
            <v>899300</v>
          </cell>
          <cell r="L30">
            <v>30</v>
          </cell>
          <cell r="M30">
            <v>3450</v>
          </cell>
        </row>
        <row r="31">
          <cell r="A31">
            <v>29</v>
          </cell>
          <cell r="B31" t="str">
            <v xml:space="preserve">          보차도경계석(곡선)</v>
          </cell>
          <cell r="C31" t="str">
            <v>180*205*250*1000</v>
          </cell>
          <cell r="D31" t="str">
            <v>M</v>
          </cell>
          <cell r="E31">
            <v>13</v>
          </cell>
          <cell r="F31">
            <v>13890</v>
          </cell>
          <cell r="G31">
            <v>180570</v>
          </cell>
          <cell r="H31">
            <v>6040</v>
          </cell>
          <cell r="I31">
            <v>78520</v>
          </cell>
          <cell r="J31">
            <v>7820</v>
          </cell>
          <cell r="K31">
            <v>101660</v>
          </cell>
          <cell r="L31">
            <v>30</v>
          </cell>
          <cell r="M31">
            <v>390</v>
          </cell>
        </row>
        <row r="32">
          <cell r="A32">
            <v>30</v>
          </cell>
          <cell r="B32" t="str">
            <v xml:space="preserve">          재료분리경계석(A형직선/곡선)</v>
          </cell>
          <cell r="C32" t="str">
            <v>180*205*250*1000</v>
          </cell>
          <cell r="D32" t="str">
            <v>M</v>
          </cell>
          <cell r="E32">
            <v>92</v>
          </cell>
          <cell r="F32">
            <v>15440</v>
          </cell>
          <cell r="G32">
            <v>1420480</v>
          </cell>
          <cell r="H32">
            <v>6180</v>
          </cell>
          <cell r="I32">
            <v>568560</v>
          </cell>
          <cell r="J32">
            <v>9260</v>
          </cell>
          <cell r="K32">
            <v>851920</v>
          </cell>
          <cell r="L32">
            <v>0</v>
          </cell>
          <cell r="M32">
            <v>0</v>
          </cell>
        </row>
        <row r="33">
          <cell r="A33">
            <v>31</v>
          </cell>
          <cell r="B33" t="str">
            <v xml:space="preserve">          재료분리경계석(B형직선)</v>
          </cell>
          <cell r="C33" t="str">
            <v>120*120*1000</v>
          </cell>
          <cell r="D33" t="str">
            <v>M</v>
          </cell>
          <cell r="E33">
            <v>126</v>
          </cell>
          <cell r="F33">
            <v>28090</v>
          </cell>
          <cell r="G33">
            <v>3539340</v>
          </cell>
          <cell r="H33">
            <v>21200</v>
          </cell>
          <cell r="I33">
            <v>2671200</v>
          </cell>
          <cell r="J33">
            <v>6890</v>
          </cell>
          <cell r="K33">
            <v>868140</v>
          </cell>
          <cell r="L33">
            <v>0</v>
          </cell>
          <cell r="M33">
            <v>0</v>
          </cell>
        </row>
        <row r="34">
          <cell r="A34">
            <v>32</v>
          </cell>
          <cell r="B34" t="str">
            <v xml:space="preserve">          재료분리경계석(B형곡선)</v>
          </cell>
          <cell r="C34" t="str">
            <v>120*120*1000</v>
          </cell>
          <cell r="D34" t="str">
            <v>M</v>
          </cell>
          <cell r="E34">
            <v>21</v>
          </cell>
          <cell r="F34">
            <v>43680</v>
          </cell>
          <cell r="G34">
            <v>917280</v>
          </cell>
          <cell r="H34">
            <v>36790</v>
          </cell>
          <cell r="I34">
            <v>772590</v>
          </cell>
          <cell r="J34">
            <v>6890</v>
          </cell>
          <cell r="K34">
            <v>144690</v>
          </cell>
          <cell r="L34">
            <v>0</v>
          </cell>
          <cell r="M34">
            <v>0</v>
          </cell>
        </row>
        <row r="35">
          <cell r="A35">
            <v>33</v>
          </cell>
          <cell r="B35" t="str">
            <v xml:space="preserve">       1.1.4 상수공</v>
          </cell>
          <cell r="G35">
            <v>982720</v>
          </cell>
          <cell r="H35">
            <v>0</v>
          </cell>
          <cell r="I35">
            <v>536690</v>
          </cell>
          <cell r="J35">
            <v>0</v>
          </cell>
          <cell r="K35">
            <v>373270</v>
          </cell>
          <cell r="L35">
            <v>0</v>
          </cell>
          <cell r="M35">
            <v>72760</v>
          </cell>
        </row>
        <row r="36">
          <cell r="A36">
            <v>34</v>
          </cell>
          <cell r="B36" t="str">
            <v xml:space="preserve">          PE관접합및부설</v>
          </cell>
          <cell r="C36" t="str">
            <v>관경Φ25MM</v>
          </cell>
          <cell r="D36" t="str">
            <v>M</v>
          </cell>
          <cell r="E36">
            <v>17</v>
          </cell>
          <cell r="F36">
            <v>3940</v>
          </cell>
          <cell r="G36">
            <v>66980</v>
          </cell>
          <cell r="H36">
            <v>1810</v>
          </cell>
          <cell r="I36">
            <v>30770</v>
          </cell>
          <cell r="J36">
            <v>1750</v>
          </cell>
          <cell r="K36">
            <v>29750</v>
          </cell>
          <cell r="L36">
            <v>380</v>
          </cell>
          <cell r="M36">
            <v>6460</v>
          </cell>
        </row>
        <row r="37">
          <cell r="A37">
            <v>35</v>
          </cell>
          <cell r="B37" t="str">
            <v xml:space="preserve">          PE관접합및부설</v>
          </cell>
          <cell r="C37" t="str">
            <v>관경Φ30MM</v>
          </cell>
          <cell r="D37" t="str">
            <v>M</v>
          </cell>
          <cell r="E37">
            <v>170</v>
          </cell>
          <cell r="F37">
            <v>4340</v>
          </cell>
          <cell r="G37">
            <v>737800</v>
          </cell>
          <cell r="H37">
            <v>2130</v>
          </cell>
          <cell r="I37">
            <v>362100</v>
          </cell>
          <cell r="J37">
            <v>1820</v>
          </cell>
          <cell r="K37">
            <v>309400</v>
          </cell>
          <cell r="L37">
            <v>390</v>
          </cell>
          <cell r="M37">
            <v>66300</v>
          </cell>
        </row>
        <row r="38">
          <cell r="A38">
            <v>36</v>
          </cell>
          <cell r="B38" t="str">
            <v xml:space="preserve">          새들접합</v>
          </cell>
          <cell r="C38" t="str">
            <v>관경Φ100*30MM</v>
          </cell>
          <cell r="D38" t="str">
            <v>개소</v>
          </cell>
          <cell r="E38">
            <v>1</v>
          </cell>
          <cell r="F38">
            <v>13380</v>
          </cell>
          <cell r="G38">
            <v>13380</v>
          </cell>
          <cell r="H38">
            <v>10410</v>
          </cell>
          <cell r="I38">
            <v>10410</v>
          </cell>
          <cell r="J38">
            <v>2970</v>
          </cell>
          <cell r="K38">
            <v>2970</v>
          </cell>
          <cell r="L38">
            <v>0</v>
          </cell>
        </row>
        <row r="39">
          <cell r="A39">
            <v>37</v>
          </cell>
          <cell r="B39" t="str">
            <v xml:space="preserve">          PE수도관(이형관)</v>
          </cell>
          <cell r="C39" t="str">
            <v>이경티30*25</v>
          </cell>
          <cell r="D39" t="str">
            <v>개소</v>
          </cell>
          <cell r="E39">
            <v>1</v>
          </cell>
          <cell r="F39">
            <v>4450</v>
          </cell>
          <cell r="G39">
            <v>4450</v>
          </cell>
          <cell r="H39">
            <v>4450</v>
          </cell>
          <cell r="I39">
            <v>4450</v>
          </cell>
          <cell r="J39">
            <v>0</v>
          </cell>
          <cell r="L39">
            <v>0</v>
          </cell>
        </row>
        <row r="40">
          <cell r="A40">
            <v>38</v>
          </cell>
          <cell r="B40" t="str">
            <v xml:space="preserve">          PE수도관(이형관)</v>
          </cell>
          <cell r="C40" t="str">
            <v>엘보30*90도</v>
          </cell>
          <cell r="D40" t="str">
            <v>개소</v>
          </cell>
          <cell r="E40">
            <v>1</v>
          </cell>
          <cell r="F40">
            <v>2750</v>
          </cell>
          <cell r="G40">
            <v>2750</v>
          </cell>
          <cell r="H40">
            <v>2750</v>
          </cell>
          <cell r="I40">
            <v>2750</v>
          </cell>
          <cell r="J40">
            <v>0</v>
          </cell>
          <cell r="L40">
            <v>0</v>
          </cell>
        </row>
        <row r="41">
          <cell r="A41">
            <v>39</v>
          </cell>
          <cell r="B41" t="str">
            <v xml:space="preserve">          T/F접합</v>
          </cell>
          <cell r="C41" t="str">
            <v>관경Φ25MM</v>
          </cell>
          <cell r="D41" t="str">
            <v>개소</v>
          </cell>
          <cell r="E41">
            <v>2</v>
          </cell>
          <cell r="F41">
            <v>9280</v>
          </cell>
          <cell r="G41">
            <v>18560</v>
          </cell>
          <cell r="H41">
            <v>6310</v>
          </cell>
          <cell r="I41">
            <v>12620</v>
          </cell>
          <cell r="J41">
            <v>2970</v>
          </cell>
          <cell r="K41">
            <v>5940</v>
          </cell>
          <cell r="L41">
            <v>0</v>
          </cell>
        </row>
        <row r="42">
          <cell r="A42">
            <v>40</v>
          </cell>
          <cell r="B42" t="str">
            <v xml:space="preserve">          밸브접합</v>
          </cell>
          <cell r="C42" t="str">
            <v>관경Φ15-50MM</v>
          </cell>
          <cell r="D42" t="str">
            <v>개소</v>
          </cell>
          <cell r="E42">
            <v>1</v>
          </cell>
          <cell r="F42">
            <v>7300</v>
          </cell>
          <cell r="G42">
            <v>7300</v>
          </cell>
          <cell r="H42">
            <v>4330</v>
          </cell>
          <cell r="I42">
            <v>4330</v>
          </cell>
          <cell r="J42">
            <v>2970</v>
          </cell>
          <cell r="K42">
            <v>2970</v>
          </cell>
          <cell r="L42">
            <v>0</v>
          </cell>
        </row>
        <row r="43">
          <cell r="A43">
            <v>41</v>
          </cell>
          <cell r="B43" t="str">
            <v xml:space="preserve">          제수변보호통</v>
          </cell>
          <cell r="C43" t="str">
            <v>관경Φ80-200MM</v>
          </cell>
          <cell r="D43" t="str">
            <v>개소</v>
          </cell>
          <cell r="E43">
            <v>1</v>
          </cell>
          <cell r="F43">
            <v>131500</v>
          </cell>
          <cell r="G43">
            <v>131500</v>
          </cell>
          <cell r="H43">
            <v>109260</v>
          </cell>
          <cell r="I43">
            <v>109260</v>
          </cell>
          <cell r="J43">
            <v>22240</v>
          </cell>
          <cell r="K43">
            <v>22240</v>
          </cell>
          <cell r="L43">
            <v>0</v>
          </cell>
        </row>
        <row r="44">
          <cell r="A44">
            <v>42</v>
          </cell>
          <cell r="B44" t="str">
            <v xml:space="preserve">       1.1.5 식재공</v>
          </cell>
          <cell r="G44">
            <v>84843940</v>
          </cell>
          <cell r="H44">
            <v>0</v>
          </cell>
          <cell r="I44">
            <v>39336350</v>
          </cell>
          <cell r="J44">
            <v>0</v>
          </cell>
          <cell r="K44">
            <v>45507090</v>
          </cell>
          <cell r="L44">
            <v>0</v>
          </cell>
          <cell r="M44">
            <v>500</v>
          </cell>
        </row>
        <row r="45">
          <cell r="A45">
            <v>43</v>
          </cell>
          <cell r="B45" t="str">
            <v xml:space="preserve">          해송(A형)</v>
          </cell>
          <cell r="C45" t="str">
            <v>H2.5*W0.8</v>
          </cell>
          <cell r="D45" t="str">
            <v>주</v>
          </cell>
          <cell r="E45">
            <v>175</v>
          </cell>
          <cell r="F45">
            <v>35640</v>
          </cell>
          <cell r="G45">
            <v>6237000</v>
          </cell>
          <cell r="H45">
            <v>24890</v>
          </cell>
          <cell r="I45">
            <v>4355750</v>
          </cell>
          <cell r="J45">
            <v>10750</v>
          </cell>
          <cell r="K45">
            <v>1881250</v>
          </cell>
          <cell r="L45">
            <v>0</v>
          </cell>
        </row>
        <row r="46">
          <cell r="A46">
            <v>44</v>
          </cell>
          <cell r="B46" t="str">
            <v xml:space="preserve">          느티나무</v>
          </cell>
          <cell r="C46" t="str">
            <v>H3.5*R8</v>
          </cell>
          <cell r="D46" t="str">
            <v>주</v>
          </cell>
          <cell r="E46">
            <v>35</v>
          </cell>
          <cell r="F46">
            <v>90800</v>
          </cell>
          <cell r="G46">
            <v>3178000</v>
          </cell>
          <cell r="H46">
            <v>66520</v>
          </cell>
          <cell r="I46">
            <v>2328200</v>
          </cell>
          <cell r="J46">
            <v>24280</v>
          </cell>
          <cell r="K46">
            <v>849800</v>
          </cell>
          <cell r="L46">
            <v>0</v>
          </cell>
        </row>
        <row r="47">
          <cell r="A47">
            <v>45</v>
          </cell>
          <cell r="B47" t="str">
            <v xml:space="preserve">          느티나무(B형)</v>
          </cell>
          <cell r="C47" t="str">
            <v>H4.0*R12</v>
          </cell>
          <cell r="D47" t="str">
            <v>주</v>
          </cell>
          <cell r="E47">
            <v>6</v>
          </cell>
          <cell r="F47">
            <v>226910</v>
          </cell>
          <cell r="G47">
            <v>1361460</v>
          </cell>
          <cell r="H47">
            <v>184150</v>
          </cell>
          <cell r="I47">
            <v>1104900</v>
          </cell>
          <cell r="J47">
            <v>42760</v>
          </cell>
          <cell r="K47">
            <v>256560</v>
          </cell>
          <cell r="L47">
            <v>0</v>
          </cell>
        </row>
        <row r="48">
          <cell r="A48">
            <v>46</v>
          </cell>
          <cell r="B48" t="str">
            <v xml:space="preserve">          중국단풍</v>
          </cell>
          <cell r="C48" t="str">
            <v>H4.0*R15</v>
          </cell>
          <cell r="D48" t="str">
            <v>주</v>
          </cell>
          <cell r="E48">
            <v>25</v>
          </cell>
          <cell r="F48">
            <v>197100</v>
          </cell>
          <cell r="G48">
            <v>4927500</v>
          </cell>
          <cell r="H48">
            <v>139930</v>
          </cell>
          <cell r="I48">
            <v>3498250</v>
          </cell>
          <cell r="J48">
            <v>57170</v>
          </cell>
          <cell r="K48">
            <v>1429250</v>
          </cell>
          <cell r="L48">
            <v>0</v>
          </cell>
        </row>
        <row r="49">
          <cell r="A49">
            <v>47</v>
          </cell>
          <cell r="B49" t="str">
            <v xml:space="preserve">          회화나무</v>
          </cell>
          <cell r="C49" t="str">
            <v>H3.5*R8</v>
          </cell>
          <cell r="D49" t="str">
            <v>주</v>
          </cell>
          <cell r="E49">
            <v>34</v>
          </cell>
          <cell r="F49">
            <v>84430</v>
          </cell>
          <cell r="G49">
            <v>2870620</v>
          </cell>
          <cell r="H49">
            <v>60150</v>
          </cell>
          <cell r="I49">
            <v>2045100</v>
          </cell>
          <cell r="J49">
            <v>24280</v>
          </cell>
          <cell r="K49">
            <v>825520</v>
          </cell>
          <cell r="L49">
            <v>0</v>
          </cell>
        </row>
        <row r="50">
          <cell r="A50">
            <v>48</v>
          </cell>
          <cell r="B50" t="str">
            <v xml:space="preserve">          회화나무</v>
          </cell>
          <cell r="C50" t="str">
            <v>H6.0*R20</v>
          </cell>
          <cell r="D50" t="str">
            <v>주</v>
          </cell>
          <cell r="E50">
            <v>1</v>
          </cell>
          <cell r="F50">
            <v>906800</v>
          </cell>
          <cell r="G50">
            <v>906800</v>
          </cell>
          <cell r="H50">
            <v>823310</v>
          </cell>
          <cell r="I50">
            <v>823310</v>
          </cell>
          <cell r="J50">
            <v>82990</v>
          </cell>
          <cell r="K50">
            <v>82990</v>
          </cell>
          <cell r="L50">
            <v>500</v>
          </cell>
          <cell r="M50">
            <v>500</v>
          </cell>
        </row>
        <row r="51">
          <cell r="A51">
            <v>49</v>
          </cell>
          <cell r="B51" t="str">
            <v xml:space="preserve">          은행나무</v>
          </cell>
          <cell r="C51" t="str">
            <v>H3.0*B6</v>
          </cell>
          <cell r="D51" t="str">
            <v>주</v>
          </cell>
          <cell r="E51">
            <v>31</v>
          </cell>
          <cell r="F51">
            <v>52750</v>
          </cell>
          <cell r="G51">
            <v>1635250</v>
          </cell>
          <cell r="H51">
            <v>31760</v>
          </cell>
          <cell r="I51">
            <v>984560</v>
          </cell>
          <cell r="J51">
            <v>20990</v>
          </cell>
          <cell r="K51">
            <v>650690</v>
          </cell>
          <cell r="L51">
            <v>0</v>
          </cell>
        </row>
        <row r="52">
          <cell r="A52">
            <v>50</v>
          </cell>
          <cell r="B52" t="str">
            <v xml:space="preserve">          자귀나무</v>
          </cell>
          <cell r="C52" t="str">
            <v>H2.5*R6</v>
          </cell>
          <cell r="D52" t="str">
            <v>주</v>
          </cell>
          <cell r="E52">
            <v>7</v>
          </cell>
          <cell r="F52">
            <v>49770</v>
          </cell>
          <cell r="G52">
            <v>348390</v>
          </cell>
          <cell r="H52">
            <v>34580</v>
          </cell>
          <cell r="I52">
            <v>242060</v>
          </cell>
          <cell r="J52">
            <v>15190</v>
          </cell>
          <cell r="K52">
            <v>106330</v>
          </cell>
          <cell r="L52">
            <v>0</v>
          </cell>
        </row>
        <row r="53">
          <cell r="A53">
            <v>51</v>
          </cell>
          <cell r="B53" t="str">
            <v xml:space="preserve">          자귀나무</v>
          </cell>
          <cell r="C53" t="str">
            <v>H3.0*R10</v>
          </cell>
          <cell r="D53" t="str">
            <v>주</v>
          </cell>
          <cell r="E53">
            <v>4</v>
          </cell>
          <cell r="F53">
            <v>131220</v>
          </cell>
          <cell r="G53">
            <v>524880</v>
          </cell>
          <cell r="H53">
            <v>97850</v>
          </cell>
          <cell r="I53">
            <v>391400</v>
          </cell>
          <cell r="J53">
            <v>33370</v>
          </cell>
          <cell r="K53">
            <v>133480</v>
          </cell>
          <cell r="L53">
            <v>0</v>
          </cell>
        </row>
        <row r="54">
          <cell r="A54">
            <v>52</v>
          </cell>
          <cell r="B54" t="str">
            <v xml:space="preserve">          꽃사과</v>
          </cell>
          <cell r="C54" t="str">
            <v>H2.5*R6</v>
          </cell>
          <cell r="D54" t="str">
            <v>주</v>
          </cell>
          <cell r="E54">
            <v>9</v>
          </cell>
          <cell r="F54">
            <v>61230</v>
          </cell>
          <cell r="G54">
            <v>551070</v>
          </cell>
          <cell r="H54">
            <v>46040</v>
          </cell>
          <cell r="I54">
            <v>414360</v>
          </cell>
          <cell r="J54">
            <v>15190</v>
          </cell>
          <cell r="K54">
            <v>136710</v>
          </cell>
          <cell r="L54">
            <v>0</v>
          </cell>
        </row>
        <row r="55">
          <cell r="A55">
            <v>53</v>
          </cell>
          <cell r="B55" t="str">
            <v xml:space="preserve">          왕벗나무</v>
          </cell>
          <cell r="C55" t="str">
            <v>H4.5*B15</v>
          </cell>
          <cell r="D55" t="str">
            <v>주</v>
          </cell>
          <cell r="E55">
            <v>2</v>
          </cell>
          <cell r="F55">
            <v>456320</v>
          </cell>
          <cell r="G55">
            <v>912640</v>
          </cell>
          <cell r="H55">
            <v>382990</v>
          </cell>
          <cell r="I55">
            <v>765980</v>
          </cell>
          <cell r="J55">
            <v>73330</v>
          </cell>
          <cell r="K55">
            <v>146660</v>
          </cell>
          <cell r="L55">
            <v>0</v>
          </cell>
        </row>
        <row r="56">
          <cell r="A56">
            <v>54</v>
          </cell>
          <cell r="B56" t="str">
            <v xml:space="preserve">          감나무</v>
          </cell>
          <cell r="C56" t="str">
            <v>H2.5*R7</v>
          </cell>
          <cell r="D56" t="str">
            <v>주</v>
          </cell>
          <cell r="E56">
            <v>15</v>
          </cell>
          <cell r="F56">
            <v>70960</v>
          </cell>
          <cell r="G56">
            <v>1064400</v>
          </cell>
          <cell r="H56">
            <v>51230</v>
          </cell>
          <cell r="I56">
            <v>768450</v>
          </cell>
          <cell r="J56">
            <v>19730</v>
          </cell>
          <cell r="K56">
            <v>295950</v>
          </cell>
          <cell r="L56">
            <v>0</v>
          </cell>
        </row>
        <row r="57">
          <cell r="A57">
            <v>55</v>
          </cell>
          <cell r="B57" t="str">
            <v xml:space="preserve">          느릅나무</v>
          </cell>
          <cell r="C57" t="str">
            <v>H3.5*R8</v>
          </cell>
          <cell r="D57" t="str">
            <v>주</v>
          </cell>
          <cell r="E57">
            <v>48</v>
          </cell>
          <cell r="F57">
            <v>71710</v>
          </cell>
          <cell r="G57">
            <v>3442080</v>
          </cell>
          <cell r="H57">
            <v>47430</v>
          </cell>
          <cell r="I57">
            <v>2276640</v>
          </cell>
          <cell r="J57">
            <v>24280</v>
          </cell>
          <cell r="K57">
            <v>1165440</v>
          </cell>
          <cell r="L57">
            <v>0</v>
          </cell>
        </row>
        <row r="58">
          <cell r="A58">
            <v>56</v>
          </cell>
          <cell r="B58" t="str">
            <v xml:space="preserve">          이팝나무</v>
          </cell>
          <cell r="C58" t="str">
            <v>H3.0*R8</v>
          </cell>
          <cell r="D58" t="str">
            <v>주</v>
          </cell>
          <cell r="E58">
            <v>9</v>
          </cell>
          <cell r="F58">
            <v>91290</v>
          </cell>
          <cell r="G58">
            <v>821610</v>
          </cell>
          <cell r="H58">
            <v>67010</v>
          </cell>
          <cell r="I58">
            <v>603090</v>
          </cell>
          <cell r="J58">
            <v>24280</v>
          </cell>
          <cell r="K58">
            <v>218520</v>
          </cell>
          <cell r="L58">
            <v>0</v>
          </cell>
        </row>
        <row r="59">
          <cell r="A59">
            <v>57</v>
          </cell>
          <cell r="B59" t="str">
            <v xml:space="preserve">          모과나무</v>
          </cell>
          <cell r="C59" t="str">
            <v>H3.0*R8</v>
          </cell>
          <cell r="D59" t="str">
            <v>주</v>
          </cell>
          <cell r="E59">
            <v>3</v>
          </cell>
          <cell r="F59">
            <v>107440</v>
          </cell>
          <cell r="G59">
            <v>322320</v>
          </cell>
          <cell r="H59">
            <v>83160</v>
          </cell>
          <cell r="I59">
            <v>249480</v>
          </cell>
          <cell r="J59">
            <v>24280</v>
          </cell>
          <cell r="K59">
            <v>72840</v>
          </cell>
          <cell r="L59">
            <v>0</v>
          </cell>
          <cell r="M59">
            <v>0</v>
          </cell>
        </row>
        <row r="60">
          <cell r="A60">
            <v>58</v>
          </cell>
          <cell r="B60" t="str">
            <v xml:space="preserve">          영산홍</v>
          </cell>
          <cell r="C60" t="str">
            <v>H0.4*W0.5</v>
          </cell>
          <cell r="D60" t="str">
            <v>주</v>
          </cell>
          <cell r="E60">
            <v>270</v>
          </cell>
          <cell r="F60">
            <v>5340</v>
          </cell>
          <cell r="G60">
            <v>1441800</v>
          </cell>
          <cell r="H60">
            <v>3310</v>
          </cell>
          <cell r="I60">
            <v>893700</v>
          </cell>
          <cell r="J60">
            <v>2030</v>
          </cell>
          <cell r="K60">
            <v>548100</v>
          </cell>
          <cell r="L60">
            <v>0</v>
          </cell>
          <cell r="M60">
            <v>0</v>
          </cell>
        </row>
        <row r="61">
          <cell r="A61">
            <v>59</v>
          </cell>
          <cell r="B61" t="str">
            <v xml:space="preserve">          수수꽃다리</v>
          </cell>
          <cell r="C61" t="str">
            <v>H1.8*W0.8</v>
          </cell>
          <cell r="D61" t="str">
            <v>주</v>
          </cell>
          <cell r="E61">
            <v>40</v>
          </cell>
          <cell r="F61">
            <v>20750</v>
          </cell>
          <cell r="G61">
            <v>830000</v>
          </cell>
          <cell r="H61">
            <v>13220</v>
          </cell>
          <cell r="I61">
            <v>528800</v>
          </cell>
          <cell r="J61">
            <v>7530</v>
          </cell>
          <cell r="K61">
            <v>301200</v>
          </cell>
          <cell r="L61">
            <v>0</v>
          </cell>
          <cell r="M61">
            <v>0</v>
          </cell>
        </row>
        <row r="62">
          <cell r="A62">
            <v>60</v>
          </cell>
          <cell r="B62" t="str">
            <v xml:space="preserve">          자산홍</v>
          </cell>
          <cell r="C62" t="str">
            <v>H0.4*W0.4</v>
          </cell>
          <cell r="D62" t="str">
            <v>주</v>
          </cell>
          <cell r="E62">
            <v>1040</v>
          </cell>
          <cell r="F62">
            <v>4450</v>
          </cell>
          <cell r="G62">
            <v>4628000</v>
          </cell>
          <cell r="H62">
            <v>2420</v>
          </cell>
          <cell r="I62">
            <v>2516800</v>
          </cell>
          <cell r="J62">
            <v>2030</v>
          </cell>
          <cell r="K62">
            <v>2111200</v>
          </cell>
          <cell r="L62">
            <v>0</v>
          </cell>
          <cell r="M62">
            <v>0</v>
          </cell>
        </row>
        <row r="63">
          <cell r="A63">
            <v>61</v>
          </cell>
          <cell r="B63" t="str">
            <v xml:space="preserve">          명자나무</v>
          </cell>
          <cell r="C63" t="str">
            <v>H1.0*W0.6</v>
          </cell>
          <cell r="D63" t="str">
            <v>주</v>
          </cell>
          <cell r="E63">
            <v>80</v>
          </cell>
          <cell r="F63">
            <v>7660</v>
          </cell>
          <cell r="G63">
            <v>612800</v>
          </cell>
          <cell r="H63">
            <v>4380</v>
          </cell>
          <cell r="I63">
            <v>350400</v>
          </cell>
          <cell r="J63">
            <v>3280</v>
          </cell>
          <cell r="K63">
            <v>262400</v>
          </cell>
          <cell r="L63">
            <v>0</v>
          </cell>
          <cell r="M63">
            <v>0</v>
          </cell>
        </row>
        <row r="64">
          <cell r="A64">
            <v>62</v>
          </cell>
          <cell r="B64" t="str">
            <v xml:space="preserve">          산철쭉</v>
          </cell>
          <cell r="C64" t="str">
            <v>H0.4*W0.5</v>
          </cell>
          <cell r="D64" t="str">
            <v>주</v>
          </cell>
          <cell r="E64">
            <v>90</v>
          </cell>
          <cell r="F64">
            <v>4650</v>
          </cell>
          <cell r="G64">
            <v>418500</v>
          </cell>
          <cell r="H64">
            <v>2620</v>
          </cell>
          <cell r="I64">
            <v>235800</v>
          </cell>
          <cell r="J64">
            <v>2030</v>
          </cell>
          <cell r="K64">
            <v>182700</v>
          </cell>
          <cell r="L64">
            <v>0</v>
          </cell>
          <cell r="M64">
            <v>0</v>
          </cell>
        </row>
        <row r="65">
          <cell r="A65">
            <v>63</v>
          </cell>
          <cell r="B65" t="str">
            <v xml:space="preserve">          백철쭉</v>
          </cell>
          <cell r="C65" t="str">
            <v>H0.4*W0.5</v>
          </cell>
          <cell r="D65" t="str">
            <v>주</v>
          </cell>
          <cell r="E65">
            <v>90</v>
          </cell>
          <cell r="F65">
            <v>5730</v>
          </cell>
          <cell r="G65">
            <v>515700</v>
          </cell>
          <cell r="H65">
            <v>3700</v>
          </cell>
          <cell r="I65">
            <v>333000</v>
          </cell>
          <cell r="J65">
            <v>2030</v>
          </cell>
          <cell r="K65">
            <v>182700</v>
          </cell>
          <cell r="L65">
            <v>0</v>
          </cell>
          <cell r="M65">
            <v>0</v>
          </cell>
        </row>
        <row r="66">
          <cell r="A66">
            <v>64</v>
          </cell>
          <cell r="B66" t="str">
            <v xml:space="preserve">          말발도리</v>
          </cell>
          <cell r="C66" t="str">
            <v>H1.2*W0.4</v>
          </cell>
          <cell r="D66" t="str">
            <v>주</v>
          </cell>
          <cell r="E66">
            <v>480</v>
          </cell>
          <cell r="F66">
            <v>8030</v>
          </cell>
          <cell r="G66">
            <v>3854400</v>
          </cell>
          <cell r="H66">
            <v>2230</v>
          </cell>
          <cell r="I66">
            <v>1070400</v>
          </cell>
          <cell r="J66">
            <v>5800</v>
          </cell>
          <cell r="K66">
            <v>2784000</v>
          </cell>
          <cell r="L66">
            <v>0</v>
          </cell>
          <cell r="M66">
            <v>0</v>
          </cell>
        </row>
        <row r="67">
          <cell r="A67">
            <v>65</v>
          </cell>
          <cell r="B67" t="str">
            <v xml:space="preserve">          줄  떼</v>
          </cell>
          <cell r="C67" t="str">
            <v>1/3</v>
          </cell>
          <cell r="D67" t="str">
            <v>M2</v>
          </cell>
          <cell r="E67">
            <v>11878</v>
          </cell>
          <cell r="F67">
            <v>3560</v>
          </cell>
          <cell r="G67">
            <v>42285680</v>
          </cell>
          <cell r="H67">
            <v>960</v>
          </cell>
          <cell r="I67">
            <v>11402880</v>
          </cell>
          <cell r="J67">
            <v>2600</v>
          </cell>
          <cell r="K67">
            <v>30882800</v>
          </cell>
          <cell r="L67">
            <v>0</v>
          </cell>
          <cell r="M67">
            <v>0</v>
          </cell>
        </row>
        <row r="68">
          <cell r="A68">
            <v>66</v>
          </cell>
          <cell r="B68" t="str">
            <v xml:space="preserve">          야생화+복합양잔디</v>
          </cell>
          <cell r="C68" t="str">
            <v>32종복합</v>
          </cell>
          <cell r="D68" t="str">
            <v>M2</v>
          </cell>
          <cell r="E68">
            <v>406</v>
          </cell>
          <cell r="F68">
            <v>2840</v>
          </cell>
          <cell r="G68">
            <v>1153040</v>
          </cell>
          <cell r="H68">
            <v>2840</v>
          </cell>
          <cell r="I68">
            <v>1153040</v>
          </cell>
          <cell r="J68">
            <v>0</v>
          </cell>
          <cell r="L68">
            <v>0</v>
          </cell>
          <cell r="M68">
            <v>0</v>
          </cell>
        </row>
        <row r="69">
          <cell r="A69">
            <v>67</v>
          </cell>
          <cell r="B69" t="str">
            <v xml:space="preserve">       1.1.6  이식공</v>
          </cell>
          <cell r="G69">
            <v>4214770</v>
          </cell>
          <cell r="H69">
            <v>0</v>
          </cell>
          <cell r="I69">
            <v>1009800</v>
          </cell>
          <cell r="J69">
            <v>0</v>
          </cell>
          <cell r="K69">
            <v>3204970</v>
          </cell>
          <cell r="L69">
            <v>0</v>
          </cell>
          <cell r="M69">
            <v>0</v>
          </cell>
        </row>
        <row r="70">
          <cell r="A70">
            <v>68</v>
          </cell>
          <cell r="B70" t="str">
            <v xml:space="preserve">          수목이식(쥐똥나무)</v>
          </cell>
          <cell r="C70" t="str">
            <v>H1.2*W0.3,L1.0KM</v>
          </cell>
          <cell r="D70" t="str">
            <v>주</v>
          </cell>
          <cell r="E70">
            <v>5600</v>
          </cell>
          <cell r="F70">
            <v>750</v>
          </cell>
          <cell r="G70">
            <v>4200000</v>
          </cell>
          <cell r="H70">
            <v>180</v>
          </cell>
          <cell r="I70">
            <v>1008000</v>
          </cell>
          <cell r="J70">
            <v>570</v>
          </cell>
          <cell r="K70">
            <v>3192000</v>
          </cell>
          <cell r="L70">
            <v>0</v>
          </cell>
          <cell r="M70">
            <v>0</v>
          </cell>
        </row>
        <row r="71">
          <cell r="A71">
            <v>69</v>
          </cell>
          <cell r="B71" t="str">
            <v xml:space="preserve">          수목이식(등나무)</v>
          </cell>
          <cell r="C71" t="str">
            <v>H3.0*R4,L1.0KM</v>
          </cell>
          <cell r="D71" t="str">
            <v>주</v>
          </cell>
          <cell r="E71">
            <v>1</v>
          </cell>
          <cell r="F71">
            <v>14770</v>
          </cell>
          <cell r="G71">
            <v>14770</v>
          </cell>
          <cell r="H71">
            <v>1800</v>
          </cell>
          <cell r="I71">
            <v>1800</v>
          </cell>
          <cell r="J71">
            <v>12970</v>
          </cell>
          <cell r="K71">
            <v>12970</v>
          </cell>
          <cell r="L71">
            <v>0</v>
          </cell>
          <cell r="M71">
            <v>0</v>
          </cell>
        </row>
        <row r="72">
          <cell r="A72">
            <v>70</v>
          </cell>
          <cell r="B72" t="str">
            <v xml:space="preserve">       1.1.7 시설물공</v>
          </cell>
          <cell r="G72">
            <v>103247840</v>
          </cell>
          <cell r="H72">
            <v>0</v>
          </cell>
          <cell r="I72">
            <v>53390390</v>
          </cell>
          <cell r="J72">
            <v>0</v>
          </cell>
          <cell r="K72">
            <v>49564570</v>
          </cell>
          <cell r="L72">
            <v>0</v>
          </cell>
          <cell r="M72">
            <v>292880</v>
          </cell>
        </row>
        <row r="73">
          <cell r="A73">
            <v>71</v>
          </cell>
          <cell r="B73" t="str">
            <v xml:space="preserve">          사각쉘터A형</v>
          </cell>
          <cell r="C73" t="str">
            <v>4.5*4.5*H3.15</v>
          </cell>
          <cell r="D73" t="str">
            <v>개소</v>
          </cell>
          <cell r="E73">
            <v>2</v>
          </cell>
          <cell r="F73">
            <v>6224620</v>
          </cell>
          <cell r="G73">
            <v>12449240</v>
          </cell>
          <cell r="H73">
            <v>6097550</v>
          </cell>
          <cell r="I73">
            <v>12195100</v>
          </cell>
          <cell r="J73">
            <v>127050</v>
          </cell>
          <cell r="K73">
            <v>254100</v>
          </cell>
          <cell r="L73">
            <v>20</v>
          </cell>
          <cell r="M73">
            <v>40</v>
          </cell>
        </row>
        <row r="74">
          <cell r="A74">
            <v>72</v>
          </cell>
          <cell r="B74" t="str">
            <v xml:space="preserve">          사각쉘터C형</v>
          </cell>
          <cell r="C74" t="str">
            <v>4.2*4.2*H3.25</v>
          </cell>
          <cell r="D74" t="str">
            <v>개소</v>
          </cell>
          <cell r="E74">
            <v>1</v>
          </cell>
          <cell r="F74">
            <v>2370380</v>
          </cell>
          <cell r="G74">
            <v>2370380</v>
          </cell>
          <cell r="H74">
            <v>2242530</v>
          </cell>
          <cell r="I74">
            <v>2242530</v>
          </cell>
          <cell r="J74">
            <v>127830</v>
          </cell>
          <cell r="K74">
            <v>127830</v>
          </cell>
          <cell r="L74">
            <v>20</v>
          </cell>
          <cell r="M74">
            <v>20</v>
          </cell>
        </row>
        <row r="75">
          <cell r="A75">
            <v>73</v>
          </cell>
          <cell r="B75" t="str">
            <v xml:space="preserve">          팔각정자</v>
          </cell>
          <cell r="C75" t="str">
            <v>6.0*6.0*H4.00</v>
          </cell>
          <cell r="D75" t="str">
            <v>개소</v>
          </cell>
          <cell r="E75">
            <v>1</v>
          </cell>
          <cell r="F75">
            <v>12994670</v>
          </cell>
          <cell r="G75">
            <v>12994670</v>
          </cell>
          <cell r="H75">
            <v>12699490</v>
          </cell>
          <cell r="I75">
            <v>12699490</v>
          </cell>
          <cell r="J75">
            <v>295180</v>
          </cell>
          <cell r="K75">
            <v>295180</v>
          </cell>
          <cell r="L75">
            <v>0</v>
          </cell>
          <cell r="M75">
            <v>0</v>
          </cell>
        </row>
        <row r="76">
          <cell r="A76">
            <v>74</v>
          </cell>
          <cell r="B76" t="str">
            <v xml:space="preserve">          등의자A형</v>
          </cell>
          <cell r="C76" t="str">
            <v>1.8*0.54*H0.83</v>
          </cell>
          <cell r="D76" t="str">
            <v>개소</v>
          </cell>
          <cell r="E76">
            <v>9</v>
          </cell>
          <cell r="F76">
            <v>257800</v>
          </cell>
          <cell r="G76">
            <v>2320200</v>
          </cell>
          <cell r="H76">
            <v>239860</v>
          </cell>
          <cell r="I76">
            <v>2158740</v>
          </cell>
          <cell r="J76">
            <v>17940</v>
          </cell>
          <cell r="K76">
            <v>161460</v>
          </cell>
          <cell r="L76">
            <v>0</v>
          </cell>
          <cell r="M76">
            <v>0</v>
          </cell>
        </row>
        <row r="77">
          <cell r="A77">
            <v>75</v>
          </cell>
          <cell r="B77" t="str">
            <v xml:space="preserve">          평의자A형</v>
          </cell>
          <cell r="C77" t="str">
            <v>1.8*0.41*H0.43</v>
          </cell>
          <cell r="D77" t="str">
            <v>개소</v>
          </cell>
          <cell r="E77">
            <v>11</v>
          </cell>
          <cell r="F77">
            <v>177700</v>
          </cell>
          <cell r="G77">
            <v>1954700</v>
          </cell>
          <cell r="H77">
            <v>159760</v>
          </cell>
          <cell r="I77">
            <v>1757360</v>
          </cell>
          <cell r="J77">
            <v>17940</v>
          </cell>
          <cell r="K77">
            <v>197340</v>
          </cell>
          <cell r="L77">
            <v>0</v>
          </cell>
          <cell r="M77">
            <v>0</v>
          </cell>
        </row>
        <row r="78">
          <cell r="A78">
            <v>76</v>
          </cell>
          <cell r="B78" t="str">
            <v xml:space="preserve">          사각의자</v>
          </cell>
          <cell r="C78" t="str">
            <v>1.8*1.8*H0.4</v>
          </cell>
          <cell r="D78" t="str">
            <v>개소</v>
          </cell>
          <cell r="E78">
            <v>2</v>
          </cell>
          <cell r="F78">
            <v>744800</v>
          </cell>
          <cell r="G78">
            <v>1489600</v>
          </cell>
          <cell r="H78">
            <v>702290</v>
          </cell>
          <cell r="I78">
            <v>1404580</v>
          </cell>
          <cell r="J78">
            <v>42490</v>
          </cell>
          <cell r="K78">
            <v>84980</v>
          </cell>
          <cell r="L78">
            <v>20</v>
          </cell>
          <cell r="M78">
            <v>40</v>
          </cell>
        </row>
        <row r="79">
          <cell r="A79">
            <v>77</v>
          </cell>
          <cell r="B79" t="str">
            <v xml:space="preserve">          조합형의자A형</v>
          </cell>
          <cell r="C79" t="str">
            <v>1.6*0.44*H0.4</v>
          </cell>
          <cell r="D79" t="str">
            <v>개소</v>
          </cell>
          <cell r="E79">
            <v>20</v>
          </cell>
          <cell r="F79">
            <v>175670</v>
          </cell>
          <cell r="G79">
            <v>3513400</v>
          </cell>
          <cell r="H79">
            <v>138800</v>
          </cell>
          <cell r="I79">
            <v>2776000</v>
          </cell>
          <cell r="J79">
            <v>36870</v>
          </cell>
          <cell r="K79">
            <v>737400</v>
          </cell>
          <cell r="L79">
            <v>0</v>
          </cell>
          <cell r="M79">
            <v>0</v>
          </cell>
        </row>
        <row r="80">
          <cell r="A80">
            <v>78</v>
          </cell>
          <cell r="B80" t="str">
            <v xml:space="preserve">          조합형의자B형</v>
          </cell>
          <cell r="C80" t="str">
            <v>1.2*0.44*H0.4</v>
          </cell>
          <cell r="D80" t="str">
            <v>개소</v>
          </cell>
          <cell r="E80">
            <v>10</v>
          </cell>
          <cell r="F80">
            <v>165500</v>
          </cell>
          <cell r="G80">
            <v>1655000</v>
          </cell>
          <cell r="H80">
            <v>129790</v>
          </cell>
          <cell r="I80">
            <v>1297900</v>
          </cell>
          <cell r="J80">
            <v>35710</v>
          </cell>
          <cell r="K80">
            <v>357100</v>
          </cell>
          <cell r="L80">
            <v>0</v>
          </cell>
          <cell r="M80">
            <v>0</v>
          </cell>
        </row>
        <row r="81">
          <cell r="A81">
            <v>79</v>
          </cell>
          <cell r="B81" t="str">
            <v xml:space="preserve">          좌대벽A형</v>
          </cell>
          <cell r="C81" t="str">
            <v>W0.4*H0.4</v>
          </cell>
          <cell r="D81" t="str">
            <v>M</v>
          </cell>
          <cell r="E81">
            <v>515</v>
          </cell>
          <cell r="F81">
            <v>108270</v>
          </cell>
          <cell r="G81">
            <v>55759050</v>
          </cell>
          <cell r="H81">
            <v>18630</v>
          </cell>
          <cell r="I81">
            <v>9594450</v>
          </cell>
          <cell r="J81">
            <v>89080</v>
          </cell>
          <cell r="K81">
            <v>45876200</v>
          </cell>
          <cell r="L81">
            <v>560</v>
          </cell>
          <cell r="M81">
            <v>288400</v>
          </cell>
        </row>
        <row r="82">
          <cell r="A82">
            <v>80</v>
          </cell>
          <cell r="B82" t="str">
            <v xml:space="preserve">          바둑,장기판</v>
          </cell>
          <cell r="C82" t="str">
            <v>1.60*1.60*H0.63</v>
          </cell>
          <cell r="D82" t="str">
            <v>개</v>
          </cell>
          <cell r="E82">
            <v>3</v>
          </cell>
          <cell r="F82">
            <v>536520</v>
          </cell>
          <cell r="G82">
            <v>1609560</v>
          </cell>
          <cell r="H82">
            <v>166780</v>
          </cell>
          <cell r="I82">
            <v>500340</v>
          </cell>
          <cell r="J82">
            <v>369240</v>
          </cell>
          <cell r="K82">
            <v>1107720</v>
          </cell>
          <cell r="L82">
            <v>500</v>
          </cell>
          <cell r="M82">
            <v>1500</v>
          </cell>
        </row>
        <row r="83">
          <cell r="A83">
            <v>81</v>
          </cell>
          <cell r="B83" t="str">
            <v xml:space="preserve">          바람개비</v>
          </cell>
          <cell r="C83" t="str">
            <v>H6.1</v>
          </cell>
          <cell r="D83" t="str">
            <v>개</v>
          </cell>
          <cell r="E83">
            <v>2</v>
          </cell>
          <cell r="F83">
            <v>3081400</v>
          </cell>
          <cell r="G83">
            <v>6162800</v>
          </cell>
          <cell r="H83">
            <v>2984240</v>
          </cell>
          <cell r="I83">
            <v>5968480</v>
          </cell>
          <cell r="J83">
            <v>96080</v>
          </cell>
          <cell r="K83">
            <v>192160</v>
          </cell>
          <cell r="L83">
            <v>1080</v>
          </cell>
          <cell r="M83">
            <v>2160</v>
          </cell>
        </row>
        <row r="84">
          <cell r="A84">
            <v>82</v>
          </cell>
          <cell r="B84" t="str">
            <v xml:space="preserve">          쓰레기분리수거대</v>
          </cell>
          <cell r="C84" t="str">
            <v>0.692*0.58*1.08</v>
          </cell>
          <cell r="D84" t="str">
            <v>개</v>
          </cell>
          <cell r="E84">
            <v>3</v>
          </cell>
          <cell r="F84">
            <v>249200</v>
          </cell>
          <cell r="G84">
            <v>747600</v>
          </cell>
          <cell r="H84">
            <v>249200</v>
          </cell>
          <cell r="I84">
            <v>747600</v>
          </cell>
          <cell r="J84">
            <v>0</v>
          </cell>
          <cell r="L84">
            <v>0</v>
          </cell>
          <cell r="M84">
            <v>0</v>
          </cell>
        </row>
        <row r="85">
          <cell r="A85">
            <v>83</v>
          </cell>
          <cell r="B85" t="str">
            <v xml:space="preserve">          수목보호대</v>
          </cell>
          <cell r="C85" t="str">
            <v>1.2*1.2</v>
          </cell>
          <cell r="D85" t="str">
            <v>개소</v>
          </cell>
          <cell r="E85">
            <v>6</v>
          </cell>
          <cell r="F85">
            <v>36940</v>
          </cell>
          <cell r="G85">
            <v>221640</v>
          </cell>
          <cell r="H85">
            <v>7970</v>
          </cell>
          <cell r="I85">
            <v>47820</v>
          </cell>
          <cell r="J85">
            <v>28850</v>
          </cell>
          <cell r="K85">
            <v>173100</v>
          </cell>
          <cell r="L85">
            <v>120</v>
          </cell>
          <cell r="M85">
            <v>720</v>
          </cell>
        </row>
        <row r="86">
          <cell r="A86">
            <v>84</v>
          </cell>
          <cell r="B86" t="str">
            <v xml:space="preserve">       1.1.8  유지관리공</v>
          </cell>
          <cell r="G86">
            <v>9048360</v>
          </cell>
          <cell r="H86">
            <v>0</v>
          </cell>
          <cell r="I86">
            <v>242890</v>
          </cell>
          <cell r="J86">
            <v>0</v>
          </cell>
          <cell r="K86">
            <v>8805470</v>
          </cell>
          <cell r="L86">
            <v>0</v>
          </cell>
          <cell r="M86">
            <v>0</v>
          </cell>
        </row>
        <row r="87">
          <cell r="A87">
            <v>85</v>
          </cell>
          <cell r="B87" t="str">
            <v xml:space="preserve">          잔디시비</v>
          </cell>
          <cell r="C87" t="str">
            <v>1회</v>
          </cell>
          <cell r="D87" t="str">
            <v>M2</v>
          </cell>
          <cell r="E87">
            <v>23757</v>
          </cell>
          <cell r="F87">
            <v>20</v>
          </cell>
          <cell r="G87">
            <v>475140</v>
          </cell>
          <cell r="H87">
            <v>10</v>
          </cell>
          <cell r="I87">
            <v>237570</v>
          </cell>
          <cell r="J87">
            <v>10</v>
          </cell>
          <cell r="K87">
            <v>237570</v>
          </cell>
          <cell r="L87">
            <v>0</v>
          </cell>
          <cell r="M87">
            <v>0</v>
          </cell>
        </row>
        <row r="88">
          <cell r="A88">
            <v>86</v>
          </cell>
          <cell r="B88" t="str">
            <v xml:space="preserve">          잔디제초</v>
          </cell>
          <cell r="C88" t="str">
            <v>1회</v>
          </cell>
          <cell r="D88" t="str">
            <v>M2</v>
          </cell>
          <cell r="E88">
            <v>47514</v>
          </cell>
          <cell r="F88">
            <v>130</v>
          </cell>
          <cell r="G88">
            <v>6176820</v>
          </cell>
          <cell r="H88">
            <v>0</v>
          </cell>
          <cell r="J88">
            <v>130</v>
          </cell>
          <cell r="K88">
            <v>6176820</v>
          </cell>
          <cell r="L88">
            <v>0</v>
          </cell>
          <cell r="M88">
            <v>0</v>
          </cell>
        </row>
        <row r="89">
          <cell r="A89">
            <v>87</v>
          </cell>
          <cell r="B89" t="str">
            <v xml:space="preserve">          잔디깍기</v>
          </cell>
          <cell r="C89" t="str">
            <v>1회</v>
          </cell>
          <cell r="D89" t="str">
            <v>M2</v>
          </cell>
          <cell r="E89">
            <v>47514</v>
          </cell>
          <cell r="F89">
            <v>50</v>
          </cell>
          <cell r="G89">
            <v>2375700</v>
          </cell>
          <cell r="H89">
            <v>0</v>
          </cell>
          <cell r="J89">
            <v>50</v>
          </cell>
          <cell r="K89">
            <v>2375700</v>
          </cell>
          <cell r="L89">
            <v>0</v>
          </cell>
          <cell r="M89">
            <v>0</v>
          </cell>
        </row>
        <row r="90">
          <cell r="A90">
            <v>88</v>
          </cell>
          <cell r="B90" t="str">
            <v xml:space="preserve">          병충해방제</v>
          </cell>
          <cell r="C90" t="str">
            <v>1회</v>
          </cell>
          <cell r="D90" t="str">
            <v>주</v>
          </cell>
          <cell r="E90">
            <v>44</v>
          </cell>
          <cell r="F90">
            <v>330</v>
          </cell>
          <cell r="G90">
            <v>14520</v>
          </cell>
          <cell r="H90">
            <v>20</v>
          </cell>
          <cell r="I90">
            <v>880</v>
          </cell>
          <cell r="J90">
            <v>310</v>
          </cell>
          <cell r="K90">
            <v>13640</v>
          </cell>
          <cell r="L90">
            <v>0</v>
          </cell>
          <cell r="M90">
            <v>0</v>
          </cell>
        </row>
        <row r="91">
          <cell r="A91">
            <v>89</v>
          </cell>
          <cell r="B91" t="str">
            <v xml:space="preserve">          관수</v>
          </cell>
          <cell r="C91" t="str">
            <v>1회</v>
          </cell>
          <cell r="D91" t="str">
            <v>주</v>
          </cell>
          <cell r="E91">
            <v>36</v>
          </cell>
          <cell r="F91">
            <v>60</v>
          </cell>
          <cell r="G91">
            <v>2160</v>
          </cell>
          <cell r="H91">
            <v>20</v>
          </cell>
          <cell r="I91">
            <v>720</v>
          </cell>
          <cell r="J91">
            <v>40</v>
          </cell>
          <cell r="K91">
            <v>1440</v>
          </cell>
          <cell r="L91">
            <v>0</v>
          </cell>
          <cell r="M91">
            <v>0</v>
          </cell>
        </row>
        <row r="92">
          <cell r="A92">
            <v>90</v>
          </cell>
          <cell r="B92" t="str">
            <v xml:space="preserve">          지주목관리</v>
          </cell>
          <cell r="C92" t="str">
            <v>재결속(1회/2년)</v>
          </cell>
          <cell r="D92" t="str">
            <v>주</v>
          </cell>
          <cell r="E92">
            <v>6</v>
          </cell>
          <cell r="F92">
            <v>670</v>
          </cell>
          <cell r="G92">
            <v>4020</v>
          </cell>
          <cell r="H92">
            <v>620</v>
          </cell>
          <cell r="I92">
            <v>3720</v>
          </cell>
          <cell r="J92">
            <v>50</v>
          </cell>
          <cell r="K92">
            <v>300</v>
          </cell>
          <cell r="L92">
            <v>0</v>
          </cell>
          <cell r="M92">
            <v>0</v>
          </cell>
        </row>
        <row r="93">
          <cell r="A93">
            <v>91</v>
          </cell>
          <cell r="B93" t="str">
            <v xml:space="preserve">      1.2 이동2공원</v>
          </cell>
          <cell r="G93">
            <v>274379400</v>
          </cell>
          <cell r="H93">
            <v>0</v>
          </cell>
          <cell r="I93">
            <v>151773480</v>
          </cell>
          <cell r="J93">
            <v>0</v>
          </cell>
          <cell r="K93">
            <v>118526030</v>
          </cell>
          <cell r="L93">
            <v>0</v>
          </cell>
          <cell r="M93">
            <v>4079890</v>
          </cell>
        </row>
        <row r="94">
          <cell r="A94">
            <v>92</v>
          </cell>
          <cell r="B94" t="str">
            <v xml:space="preserve">       1.2.1 배수공</v>
          </cell>
          <cell r="G94">
            <v>48378010</v>
          </cell>
          <cell r="H94">
            <v>0</v>
          </cell>
          <cell r="I94">
            <v>23204060</v>
          </cell>
          <cell r="J94">
            <v>0</v>
          </cell>
          <cell r="K94">
            <v>22130490</v>
          </cell>
          <cell r="L94">
            <v>0</v>
          </cell>
          <cell r="M94">
            <v>3043460</v>
          </cell>
        </row>
        <row r="95">
          <cell r="A95">
            <v>93</v>
          </cell>
          <cell r="B95" t="str">
            <v xml:space="preserve">          집수정</v>
          </cell>
          <cell r="C95" t="str">
            <v>700M/M*700</v>
          </cell>
          <cell r="D95" t="str">
            <v>개소</v>
          </cell>
          <cell r="E95">
            <v>19</v>
          </cell>
          <cell r="F95">
            <v>339640</v>
          </cell>
          <cell r="G95">
            <v>6453160</v>
          </cell>
          <cell r="H95">
            <v>198130</v>
          </cell>
          <cell r="I95">
            <v>3764470</v>
          </cell>
          <cell r="J95">
            <v>141490</v>
          </cell>
          <cell r="K95">
            <v>2688310</v>
          </cell>
          <cell r="L95">
            <v>20</v>
          </cell>
          <cell r="M95">
            <v>380</v>
          </cell>
        </row>
        <row r="96">
          <cell r="A96">
            <v>94</v>
          </cell>
          <cell r="B96" t="str">
            <v xml:space="preserve">          흄관부설 및 접합 : 기계</v>
          </cell>
          <cell r="C96" t="str">
            <v>Φ450M/M, 소켓식</v>
          </cell>
          <cell r="D96" t="str">
            <v>M</v>
          </cell>
          <cell r="E96">
            <v>488</v>
          </cell>
          <cell r="F96">
            <v>46630</v>
          </cell>
          <cell r="G96">
            <v>22755440</v>
          </cell>
          <cell r="H96">
            <v>12520</v>
          </cell>
          <cell r="I96">
            <v>6109760</v>
          </cell>
          <cell r="J96">
            <v>28950</v>
          </cell>
          <cell r="K96">
            <v>14127600</v>
          </cell>
          <cell r="L96">
            <v>5160</v>
          </cell>
          <cell r="M96">
            <v>2518080</v>
          </cell>
        </row>
        <row r="97">
          <cell r="A97">
            <v>95</v>
          </cell>
          <cell r="B97" t="str">
            <v xml:space="preserve">          U-형트랜치</v>
          </cell>
          <cell r="C97" t="str">
            <v>300*300</v>
          </cell>
          <cell r="D97" t="str">
            <v>M</v>
          </cell>
          <cell r="E97">
            <v>131</v>
          </cell>
          <cell r="F97">
            <v>71990</v>
          </cell>
          <cell r="G97">
            <v>9430690</v>
          </cell>
          <cell r="H97">
            <v>49690</v>
          </cell>
          <cell r="I97">
            <v>6509390</v>
          </cell>
          <cell r="J97">
            <v>22000</v>
          </cell>
          <cell r="K97">
            <v>2882000</v>
          </cell>
          <cell r="L97">
            <v>300</v>
          </cell>
          <cell r="M97">
            <v>39300</v>
          </cell>
        </row>
        <row r="98">
          <cell r="A98">
            <v>96</v>
          </cell>
          <cell r="B98" t="str">
            <v xml:space="preserve">          맹암거(간선)</v>
          </cell>
          <cell r="C98" t="str">
            <v>Φ200</v>
          </cell>
          <cell r="D98" t="str">
            <v>M</v>
          </cell>
          <cell r="E98">
            <v>74</v>
          </cell>
          <cell r="F98">
            <v>23800</v>
          </cell>
          <cell r="G98">
            <v>1761200</v>
          </cell>
          <cell r="H98">
            <v>22750</v>
          </cell>
          <cell r="I98">
            <v>1683500</v>
          </cell>
          <cell r="J98">
            <v>880</v>
          </cell>
          <cell r="K98">
            <v>65120</v>
          </cell>
          <cell r="L98">
            <v>170</v>
          </cell>
          <cell r="M98">
            <v>12580</v>
          </cell>
        </row>
        <row r="99">
          <cell r="A99">
            <v>97</v>
          </cell>
          <cell r="B99" t="str">
            <v xml:space="preserve">          맹암거(지선)</v>
          </cell>
          <cell r="C99" t="str">
            <v>Φ150</v>
          </cell>
          <cell r="D99" t="str">
            <v>M</v>
          </cell>
          <cell r="E99">
            <v>300</v>
          </cell>
          <cell r="F99">
            <v>14970</v>
          </cell>
          <cell r="G99">
            <v>4491000</v>
          </cell>
          <cell r="H99">
            <v>14170</v>
          </cell>
          <cell r="I99">
            <v>4251000</v>
          </cell>
          <cell r="J99">
            <v>690</v>
          </cell>
          <cell r="K99">
            <v>207000</v>
          </cell>
          <cell r="L99">
            <v>110</v>
          </cell>
          <cell r="M99">
            <v>33000</v>
          </cell>
        </row>
        <row r="100">
          <cell r="A100">
            <v>98</v>
          </cell>
          <cell r="B100" t="str">
            <v xml:space="preserve">          오수맨홀</v>
          </cell>
          <cell r="C100" t="str">
            <v>Φ900M/M</v>
          </cell>
          <cell r="D100" t="str">
            <v>개소</v>
          </cell>
          <cell r="E100">
            <v>1</v>
          </cell>
          <cell r="F100">
            <v>276840</v>
          </cell>
          <cell r="G100">
            <v>276840</v>
          </cell>
          <cell r="H100">
            <v>192230</v>
          </cell>
          <cell r="I100">
            <v>192230</v>
          </cell>
          <cell r="J100">
            <v>84230</v>
          </cell>
          <cell r="K100">
            <v>84230</v>
          </cell>
          <cell r="L100">
            <v>380</v>
          </cell>
          <cell r="M100">
            <v>380</v>
          </cell>
        </row>
        <row r="101">
          <cell r="A101">
            <v>99</v>
          </cell>
          <cell r="B101" t="str">
            <v xml:space="preserve">          오수관부설 및 접합 : 인력</v>
          </cell>
          <cell r="C101" t="str">
            <v>Φ300M/M, 소켓식</v>
          </cell>
          <cell r="D101" t="str">
            <v>M</v>
          </cell>
          <cell r="E101">
            <v>53</v>
          </cell>
          <cell r="F101">
            <v>35590</v>
          </cell>
          <cell r="G101">
            <v>1886270</v>
          </cell>
          <cell r="H101">
            <v>8750</v>
          </cell>
          <cell r="I101">
            <v>463750</v>
          </cell>
          <cell r="J101">
            <v>25500</v>
          </cell>
          <cell r="K101">
            <v>1351500</v>
          </cell>
          <cell r="L101">
            <v>1340</v>
          </cell>
          <cell r="M101">
            <v>71020</v>
          </cell>
        </row>
        <row r="102">
          <cell r="A102">
            <v>100</v>
          </cell>
          <cell r="B102" t="str">
            <v xml:space="preserve">          퇴수관(PVC)</v>
          </cell>
          <cell r="C102" t="str">
            <v>Φ100</v>
          </cell>
          <cell r="D102" t="str">
            <v>M</v>
          </cell>
          <cell r="E102">
            <v>41</v>
          </cell>
          <cell r="F102">
            <v>2600</v>
          </cell>
          <cell r="G102">
            <v>106600</v>
          </cell>
          <cell r="H102">
            <v>1730</v>
          </cell>
          <cell r="I102">
            <v>70930</v>
          </cell>
          <cell r="J102">
            <v>600</v>
          </cell>
          <cell r="K102">
            <v>24600</v>
          </cell>
          <cell r="L102">
            <v>270</v>
          </cell>
          <cell r="M102">
            <v>11070</v>
          </cell>
        </row>
        <row r="103">
          <cell r="A103">
            <v>101</v>
          </cell>
          <cell r="B103" t="str">
            <v xml:space="preserve">          하수관수밀시험</v>
          </cell>
          <cell r="C103" t="str">
            <v>Φ300M/M</v>
          </cell>
          <cell r="D103" t="str">
            <v>개소</v>
          </cell>
          <cell r="E103">
            <v>1</v>
          </cell>
          <cell r="F103">
            <v>187010</v>
          </cell>
          <cell r="G103">
            <v>187010</v>
          </cell>
          <cell r="H103">
            <v>115670</v>
          </cell>
          <cell r="I103">
            <v>115670</v>
          </cell>
          <cell r="J103">
            <v>65990</v>
          </cell>
          <cell r="K103">
            <v>65990</v>
          </cell>
          <cell r="L103">
            <v>5350</v>
          </cell>
          <cell r="M103">
            <v>5350</v>
          </cell>
        </row>
        <row r="104">
          <cell r="A104">
            <v>102</v>
          </cell>
          <cell r="B104" t="str">
            <v xml:space="preserve">          하수관로CCTV조사공</v>
          </cell>
          <cell r="C104" t="str">
            <v>신설</v>
          </cell>
          <cell r="D104" t="str">
            <v>M</v>
          </cell>
          <cell r="E104">
            <v>542</v>
          </cell>
          <cell r="F104">
            <v>1900</v>
          </cell>
          <cell r="G104">
            <v>1029800</v>
          </cell>
          <cell r="H104">
            <v>80</v>
          </cell>
          <cell r="I104">
            <v>43360</v>
          </cell>
          <cell r="J104">
            <v>1170</v>
          </cell>
          <cell r="K104">
            <v>634140</v>
          </cell>
          <cell r="L104">
            <v>650</v>
          </cell>
          <cell r="M104">
            <v>352300</v>
          </cell>
        </row>
        <row r="105">
          <cell r="A105">
            <v>103</v>
          </cell>
          <cell r="B105" t="str">
            <v xml:space="preserve">       1.2.2 포장공</v>
          </cell>
          <cell r="G105">
            <v>85780180</v>
          </cell>
          <cell r="H105">
            <v>0</v>
          </cell>
          <cell r="I105">
            <v>35758130</v>
          </cell>
          <cell r="J105">
            <v>0</v>
          </cell>
          <cell r="K105">
            <v>49119660</v>
          </cell>
          <cell r="L105">
            <v>0</v>
          </cell>
          <cell r="M105">
            <v>902390</v>
          </cell>
        </row>
        <row r="106">
          <cell r="A106">
            <v>104</v>
          </cell>
          <cell r="B106" t="str">
            <v xml:space="preserve">          소형고압블럭포장</v>
          </cell>
          <cell r="C106" t="str">
            <v>회 색, T=60</v>
          </cell>
          <cell r="D106" t="str">
            <v>M2</v>
          </cell>
          <cell r="E106">
            <v>3286</v>
          </cell>
          <cell r="F106">
            <v>6370</v>
          </cell>
          <cell r="G106">
            <v>20931820</v>
          </cell>
          <cell r="H106">
            <v>1950</v>
          </cell>
          <cell r="I106">
            <v>6407700</v>
          </cell>
          <cell r="J106">
            <v>4330</v>
          </cell>
          <cell r="K106">
            <v>14228380</v>
          </cell>
          <cell r="L106">
            <v>90</v>
          </cell>
          <cell r="M106">
            <v>295740</v>
          </cell>
        </row>
        <row r="107">
          <cell r="A107">
            <v>105</v>
          </cell>
          <cell r="B107" t="str">
            <v xml:space="preserve">          소형고압블럭포장</v>
          </cell>
          <cell r="C107" t="str">
            <v>적 색, T=60</v>
          </cell>
          <cell r="D107" t="str">
            <v>M2</v>
          </cell>
          <cell r="E107">
            <v>2548</v>
          </cell>
          <cell r="F107">
            <v>6370</v>
          </cell>
          <cell r="G107">
            <v>16230760</v>
          </cell>
          <cell r="H107">
            <v>1950</v>
          </cell>
          <cell r="I107">
            <v>4968600</v>
          </cell>
          <cell r="J107">
            <v>4330</v>
          </cell>
          <cell r="K107">
            <v>11032840</v>
          </cell>
          <cell r="L107">
            <v>90</v>
          </cell>
          <cell r="M107">
            <v>229320</v>
          </cell>
        </row>
        <row r="108">
          <cell r="A108">
            <v>106</v>
          </cell>
          <cell r="B108" t="str">
            <v xml:space="preserve">          소형고압블럭포장</v>
          </cell>
          <cell r="C108" t="str">
            <v>흰 색, T=60</v>
          </cell>
          <cell r="D108" t="str">
            <v>M2</v>
          </cell>
          <cell r="E108">
            <v>250</v>
          </cell>
          <cell r="F108">
            <v>6370</v>
          </cell>
          <cell r="G108">
            <v>1592500</v>
          </cell>
          <cell r="H108">
            <v>1950</v>
          </cell>
          <cell r="I108">
            <v>487500</v>
          </cell>
          <cell r="J108">
            <v>4330</v>
          </cell>
          <cell r="K108">
            <v>1082500</v>
          </cell>
          <cell r="L108">
            <v>90</v>
          </cell>
          <cell r="M108">
            <v>22500</v>
          </cell>
        </row>
        <row r="109">
          <cell r="A109">
            <v>107</v>
          </cell>
          <cell r="B109" t="str">
            <v xml:space="preserve">          소형고압블럭포장</v>
          </cell>
          <cell r="C109" t="str">
            <v>흑 색, T=60</v>
          </cell>
          <cell r="D109" t="str">
            <v>M2</v>
          </cell>
          <cell r="E109">
            <v>86</v>
          </cell>
          <cell r="F109">
            <v>6370</v>
          </cell>
          <cell r="G109">
            <v>547820</v>
          </cell>
          <cell r="H109">
            <v>1950</v>
          </cell>
          <cell r="I109">
            <v>167700</v>
          </cell>
          <cell r="J109">
            <v>4330</v>
          </cell>
          <cell r="K109">
            <v>372380</v>
          </cell>
          <cell r="L109">
            <v>90</v>
          </cell>
          <cell r="M109">
            <v>7740</v>
          </cell>
        </row>
        <row r="110">
          <cell r="A110">
            <v>108</v>
          </cell>
          <cell r="B110" t="str">
            <v xml:space="preserve">          소형고압블럭포장</v>
          </cell>
          <cell r="C110" t="str">
            <v>청 색, T=60</v>
          </cell>
          <cell r="D110" t="str">
            <v>M2</v>
          </cell>
          <cell r="E110">
            <v>729</v>
          </cell>
          <cell r="F110">
            <v>6370</v>
          </cell>
          <cell r="G110">
            <v>4643730</v>
          </cell>
          <cell r="H110">
            <v>1950</v>
          </cell>
          <cell r="I110">
            <v>1421550</v>
          </cell>
          <cell r="J110">
            <v>4330</v>
          </cell>
          <cell r="K110">
            <v>3156570</v>
          </cell>
          <cell r="L110">
            <v>90</v>
          </cell>
          <cell r="M110">
            <v>65610</v>
          </cell>
        </row>
        <row r="111">
          <cell r="A111">
            <v>109</v>
          </cell>
          <cell r="B111" t="str">
            <v xml:space="preserve">          소형고압블럭포장</v>
          </cell>
          <cell r="C111" t="str">
            <v>회 색, T=80</v>
          </cell>
          <cell r="D111" t="str">
            <v>M2</v>
          </cell>
          <cell r="E111">
            <v>511</v>
          </cell>
          <cell r="F111">
            <v>7820</v>
          </cell>
          <cell r="G111">
            <v>3996020</v>
          </cell>
          <cell r="H111">
            <v>3200</v>
          </cell>
          <cell r="I111">
            <v>1635200</v>
          </cell>
          <cell r="J111">
            <v>4470</v>
          </cell>
          <cell r="K111">
            <v>2284170</v>
          </cell>
          <cell r="L111">
            <v>150</v>
          </cell>
          <cell r="M111">
            <v>76650</v>
          </cell>
        </row>
        <row r="112">
          <cell r="A112">
            <v>110</v>
          </cell>
          <cell r="B112" t="str">
            <v xml:space="preserve">          마사토포장</v>
          </cell>
          <cell r="C112" t="str">
            <v>T=300MM</v>
          </cell>
          <cell r="D112" t="str">
            <v>M2</v>
          </cell>
          <cell r="E112">
            <v>1706</v>
          </cell>
          <cell r="F112">
            <v>8510</v>
          </cell>
          <cell r="G112">
            <v>14518060</v>
          </cell>
          <cell r="H112">
            <v>6220</v>
          </cell>
          <cell r="I112">
            <v>10611320</v>
          </cell>
          <cell r="J112">
            <v>2190</v>
          </cell>
          <cell r="K112">
            <v>3736140</v>
          </cell>
          <cell r="L112">
            <v>100</v>
          </cell>
          <cell r="M112">
            <v>170600</v>
          </cell>
        </row>
        <row r="113">
          <cell r="A113">
            <v>111</v>
          </cell>
          <cell r="B113" t="str">
            <v xml:space="preserve">          철평석포장(A형)</v>
          </cell>
          <cell r="C113" t="str">
            <v>T=50MM</v>
          </cell>
          <cell r="D113" t="str">
            <v>M2</v>
          </cell>
          <cell r="E113">
            <v>95</v>
          </cell>
          <cell r="F113">
            <v>33580</v>
          </cell>
          <cell r="G113">
            <v>3190100</v>
          </cell>
          <cell r="H113">
            <v>28920</v>
          </cell>
          <cell r="I113">
            <v>2747400</v>
          </cell>
          <cell r="J113">
            <v>4660</v>
          </cell>
          <cell r="K113">
            <v>442700</v>
          </cell>
          <cell r="L113">
            <v>0</v>
          </cell>
          <cell r="M113">
            <v>0</v>
          </cell>
        </row>
        <row r="114">
          <cell r="A114">
            <v>112</v>
          </cell>
          <cell r="B114" t="str">
            <v xml:space="preserve">          모래포설</v>
          </cell>
          <cell r="C114" t="str">
            <v>T=300MM</v>
          </cell>
          <cell r="D114" t="str">
            <v>M2</v>
          </cell>
          <cell r="E114">
            <v>58</v>
          </cell>
          <cell r="F114">
            <v>4620</v>
          </cell>
          <cell r="G114">
            <v>267960</v>
          </cell>
          <cell r="H114">
            <v>3460</v>
          </cell>
          <cell r="I114">
            <v>200680</v>
          </cell>
          <cell r="J114">
            <v>1070</v>
          </cell>
          <cell r="K114">
            <v>62060</v>
          </cell>
          <cell r="L114">
            <v>90</v>
          </cell>
          <cell r="M114">
            <v>5220</v>
          </cell>
        </row>
        <row r="115">
          <cell r="A115">
            <v>113</v>
          </cell>
          <cell r="B115" t="str">
            <v xml:space="preserve">          녹지경계블럭</v>
          </cell>
          <cell r="C115" t="str">
            <v>190*160*100</v>
          </cell>
          <cell r="D115" t="str">
            <v>M</v>
          </cell>
          <cell r="E115">
            <v>1311</v>
          </cell>
          <cell r="F115">
            <v>8380</v>
          </cell>
          <cell r="G115">
            <v>10986180</v>
          </cell>
          <cell r="H115">
            <v>1810</v>
          </cell>
          <cell r="I115">
            <v>2372910</v>
          </cell>
          <cell r="J115">
            <v>6550</v>
          </cell>
          <cell r="K115">
            <v>8587050</v>
          </cell>
          <cell r="L115">
            <v>20</v>
          </cell>
          <cell r="M115">
            <v>26220</v>
          </cell>
        </row>
        <row r="116">
          <cell r="A116">
            <v>114</v>
          </cell>
          <cell r="B116" t="str">
            <v xml:space="preserve">          녹지경계석(A형곡선)</v>
          </cell>
          <cell r="C116" t="str">
            <v>250*300*1000</v>
          </cell>
          <cell r="D116" t="str">
            <v>M</v>
          </cell>
          <cell r="E116">
            <v>11</v>
          </cell>
          <cell r="F116">
            <v>67310</v>
          </cell>
          <cell r="G116">
            <v>740410</v>
          </cell>
          <cell r="H116">
            <v>51450</v>
          </cell>
          <cell r="I116">
            <v>565950</v>
          </cell>
          <cell r="J116">
            <v>15830</v>
          </cell>
          <cell r="K116">
            <v>174130</v>
          </cell>
          <cell r="L116">
            <v>30</v>
          </cell>
          <cell r="M116">
            <v>330</v>
          </cell>
        </row>
        <row r="117">
          <cell r="A117">
            <v>115</v>
          </cell>
          <cell r="B117" t="str">
            <v xml:space="preserve">          보차도경계석(직선)</v>
          </cell>
          <cell r="C117" t="str">
            <v>180*205*250*1000</v>
          </cell>
          <cell r="D117" t="str">
            <v>M</v>
          </cell>
          <cell r="E117">
            <v>74</v>
          </cell>
          <cell r="F117">
            <v>13890</v>
          </cell>
          <cell r="G117">
            <v>1027860</v>
          </cell>
          <cell r="H117">
            <v>6040</v>
          </cell>
          <cell r="I117">
            <v>446960</v>
          </cell>
          <cell r="J117">
            <v>7820</v>
          </cell>
          <cell r="K117">
            <v>578680</v>
          </cell>
          <cell r="L117">
            <v>30</v>
          </cell>
          <cell r="M117">
            <v>2220</v>
          </cell>
        </row>
        <row r="118">
          <cell r="A118">
            <v>116</v>
          </cell>
          <cell r="B118" t="str">
            <v xml:space="preserve">          보차도경계석(곡선)</v>
          </cell>
          <cell r="C118" t="str">
            <v>180*205*250*1000</v>
          </cell>
          <cell r="D118" t="str">
            <v>M</v>
          </cell>
          <cell r="E118">
            <v>8</v>
          </cell>
          <cell r="F118">
            <v>13890</v>
          </cell>
          <cell r="G118">
            <v>111120</v>
          </cell>
          <cell r="H118">
            <v>6040</v>
          </cell>
          <cell r="I118">
            <v>48320</v>
          </cell>
          <cell r="J118">
            <v>7820</v>
          </cell>
          <cell r="K118">
            <v>62560</v>
          </cell>
          <cell r="L118">
            <v>30</v>
          </cell>
          <cell r="M118">
            <v>240</v>
          </cell>
        </row>
        <row r="119">
          <cell r="A119">
            <v>117</v>
          </cell>
          <cell r="B119" t="str">
            <v xml:space="preserve">          재료분리경계석(A형직선/곡선)</v>
          </cell>
          <cell r="C119" t="str">
            <v>180*205*250*1000</v>
          </cell>
          <cell r="D119" t="str">
            <v>M</v>
          </cell>
          <cell r="E119">
            <v>293</v>
          </cell>
          <cell r="F119">
            <v>15440</v>
          </cell>
          <cell r="G119">
            <v>4523920</v>
          </cell>
          <cell r="H119">
            <v>6180</v>
          </cell>
          <cell r="I119">
            <v>1810740</v>
          </cell>
          <cell r="J119">
            <v>9260</v>
          </cell>
          <cell r="K119">
            <v>2713180</v>
          </cell>
          <cell r="L119">
            <v>0</v>
          </cell>
          <cell r="M119">
            <v>0</v>
          </cell>
        </row>
        <row r="120">
          <cell r="A120">
            <v>118</v>
          </cell>
          <cell r="B120" t="str">
            <v xml:space="preserve">          재료분리경계석(B형직선)</v>
          </cell>
          <cell r="C120" t="str">
            <v>120*120*1000</v>
          </cell>
          <cell r="D120" t="str">
            <v>M</v>
          </cell>
          <cell r="E120">
            <v>88</v>
          </cell>
          <cell r="F120">
            <v>28090</v>
          </cell>
          <cell r="G120">
            <v>2471920</v>
          </cell>
          <cell r="H120">
            <v>21200</v>
          </cell>
          <cell r="I120">
            <v>1865600</v>
          </cell>
          <cell r="J120">
            <v>6890</v>
          </cell>
          <cell r="K120">
            <v>606320</v>
          </cell>
          <cell r="L120">
            <v>0</v>
          </cell>
          <cell r="M120">
            <v>0</v>
          </cell>
        </row>
        <row r="121">
          <cell r="A121">
            <v>119</v>
          </cell>
          <cell r="B121" t="str">
            <v xml:space="preserve">       1.2.3 상수공</v>
          </cell>
          <cell r="G121">
            <v>979950</v>
          </cell>
          <cell r="H121">
            <v>0</v>
          </cell>
          <cell r="I121">
            <v>524530</v>
          </cell>
          <cell r="J121">
            <v>0</v>
          </cell>
          <cell r="K121">
            <v>380690</v>
          </cell>
          <cell r="L121">
            <v>0</v>
          </cell>
          <cell r="M121">
            <v>74730</v>
          </cell>
        </row>
        <row r="122">
          <cell r="A122">
            <v>120</v>
          </cell>
          <cell r="B122" t="str">
            <v xml:space="preserve">          PE관접합및부설</v>
          </cell>
          <cell r="C122" t="str">
            <v>관경Φ25MM</v>
          </cell>
          <cell r="D122" t="str">
            <v>M</v>
          </cell>
          <cell r="E122">
            <v>93</v>
          </cell>
          <cell r="F122">
            <v>3940</v>
          </cell>
          <cell r="G122">
            <v>366420</v>
          </cell>
          <cell r="H122">
            <v>1810</v>
          </cell>
          <cell r="I122">
            <v>168330</v>
          </cell>
          <cell r="J122">
            <v>1750</v>
          </cell>
          <cell r="K122">
            <v>162750</v>
          </cell>
          <cell r="L122">
            <v>380</v>
          </cell>
          <cell r="M122">
            <v>35340</v>
          </cell>
        </row>
        <row r="123">
          <cell r="A123">
            <v>121</v>
          </cell>
          <cell r="B123" t="str">
            <v xml:space="preserve">          PE관접합및부설</v>
          </cell>
          <cell r="C123" t="str">
            <v>관경Φ30MM</v>
          </cell>
          <cell r="D123" t="str">
            <v>M</v>
          </cell>
          <cell r="E123">
            <v>101</v>
          </cell>
          <cell r="F123">
            <v>4340</v>
          </cell>
          <cell r="G123">
            <v>438340</v>
          </cell>
          <cell r="H123">
            <v>2130</v>
          </cell>
          <cell r="I123">
            <v>215130</v>
          </cell>
          <cell r="J123">
            <v>1820</v>
          </cell>
          <cell r="K123">
            <v>183820</v>
          </cell>
          <cell r="L123">
            <v>390</v>
          </cell>
          <cell r="M123">
            <v>39390</v>
          </cell>
        </row>
        <row r="124">
          <cell r="A124">
            <v>122</v>
          </cell>
          <cell r="B124" t="str">
            <v xml:space="preserve">          새들접합</v>
          </cell>
          <cell r="C124" t="str">
            <v>관경Φ100*30MM</v>
          </cell>
          <cell r="D124" t="str">
            <v>개소</v>
          </cell>
          <cell r="E124">
            <v>1</v>
          </cell>
          <cell r="F124">
            <v>13380</v>
          </cell>
          <cell r="G124">
            <v>13380</v>
          </cell>
          <cell r="H124">
            <v>10410</v>
          </cell>
          <cell r="I124">
            <v>10410</v>
          </cell>
          <cell r="J124">
            <v>2970</v>
          </cell>
          <cell r="K124">
            <v>2970</v>
          </cell>
          <cell r="L124">
            <v>0</v>
          </cell>
          <cell r="M124">
            <v>0</v>
          </cell>
        </row>
        <row r="125">
          <cell r="A125">
            <v>123</v>
          </cell>
          <cell r="B125" t="str">
            <v xml:space="preserve">          PE수도관(이형관)</v>
          </cell>
          <cell r="C125" t="str">
            <v>이경티30*25</v>
          </cell>
          <cell r="D125" t="str">
            <v>개소</v>
          </cell>
          <cell r="E125">
            <v>1</v>
          </cell>
          <cell r="F125">
            <v>4450</v>
          </cell>
          <cell r="G125">
            <v>4450</v>
          </cell>
          <cell r="H125">
            <v>4450</v>
          </cell>
          <cell r="I125">
            <v>4450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124</v>
          </cell>
          <cell r="B126" t="str">
            <v xml:space="preserve">          T/F접합</v>
          </cell>
          <cell r="C126" t="str">
            <v>관경Φ25MM</v>
          </cell>
          <cell r="D126" t="str">
            <v>개소</v>
          </cell>
          <cell r="E126">
            <v>2</v>
          </cell>
          <cell r="F126">
            <v>9280</v>
          </cell>
          <cell r="G126">
            <v>18560</v>
          </cell>
          <cell r="H126">
            <v>6310</v>
          </cell>
          <cell r="I126">
            <v>12620</v>
          </cell>
          <cell r="J126">
            <v>2970</v>
          </cell>
          <cell r="K126">
            <v>5940</v>
          </cell>
          <cell r="L126">
            <v>0</v>
          </cell>
          <cell r="M126">
            <v>0</v>
          </cell>
        </row>
        <row r="127">
          <cell r="A127">
            <v>125</v>
          </cell>
          <cell r="B127" t="str">
            <v xml:space="preserve">          밸브접합</v>
          </cell>
          <cell r="C127" t="str">
            <v>관경Φ15-50MM</v>
          </cell>
          <cell r="D127" t="str">
            <v>개소</v>
          </cell>
          <cell r="E127">
            <v>1</v>
          </cell>
          <cell r="F127">
            <v>7300</v>
          </cell>
          <cell r="G127">
            <v>7300</v>
          </cell>
          <cell r="H127">
            <v>4330</v>
          </cell>
          <cell r="I127">
            <v>4330</v>
          </cell>
          <cell r="J127">
            <v>2970</v>
          </cell>
          <cell r="K127">
            <v>2970</v>
          </cell>
          <cell r="L127">
            <v>0</v>
          </cell>
          <cell r="M127">
            <v>0</v>
          </cell>
        </row>
        <row r="128">
          <cell r="A128">
            <v>126</v>
          </cell>
          <cell r="B128" t="str">
            <v xml:space="preserve">          제수변보호통</v>
          </cell>
          <cell r="C128" t="str">
            <v>관경Φ80-200MM</v>
          </cell>
          <cell r="D128" t="str">
            <v>개소</v>
          </cell>
          <cell r="E128">
            <v>1</v>
          </cell>
          <cell r="F128">
            <v>131500</v>
          </cell>
          <cell r="G128">
            <v>131500</v>
          </cell>
          <cell r="H128">
            <v>109260</v>
          </cell>
          <cell r="I128">
            <v>109260</v>
          </cell>
          <cell r="J128">
            <v>22240</v>
          </cell>
          <cell r="K128">
            <v>22240</v>
          </cell>
          <cell r="L128">
            <v>0</v>
          </cell>
          <cell r="M128">
            <v>0</v>
          </cell>
        </row>
        <row r="129">
          <cell r="A129">
            <v>127</v>
          </cell>
          <cell r="B129" t="str">
            <v xml:space="preserve">       1.2.4 식재공</v>
          </cell>
          <cell r="G129">
            <v>66923700</v>
          </cell>
          <cell r="H129">
            <v>0</v>
          </cell>
          <cell r="I129">
            <v>34092390</v>
          </cell>
          <cell r="J129">
            <v>0</v>
          </cell>
          <cell r="K129">
            <v>32830810</v>
          </cell>
          <cell r="L129">
            <v>0</v>
          </cell>
          <cell r="M129">
            <v>500</v>
          </cell>
        </row>
        <row r="130">
          <cell r="A130">
            <v>128</v>
          </cell>
          <cell r="B130" t="str">
            <v xml:space="preserve">          해송(A형)</v>
          </cell>
          <cell r="C130" t="str">
            <v>H2.5*W0.8</v>
          </cell>
          <cell r="D130" t="str">
            <v>주</v>
          </cell>
          <cell r="E130">
            <v>55</v>
          </cell>
          <cell r="F130">
            <v>35640</v>
          </cell>
          <cell r="G130">
            <v>1960200</v>
          </cell>
          <cell r="H130">
            <v>24890</v>
          </cell>
          <cell r="I130">
            <v>1368950</v>
          </cell>
          <cell r="J130">
            <v>10750</v>
          </cell>
          <cell r="K130">
            <v>591250</v>
          </cell>
          <cell r="L130">
            <v>0</v>
          </cell>
          <cell r="M130">
            <v>0</v>
          </cell>
        </row>
        <row r="131">
          <cell r="A131">
            <v>129</v>
          </cell>
          <cell r="B131" t="str">
            <v xml:space="preserve">          느티나무(A형)</v>
          </cell>
          <cell r="C131" t="str">
            <v>H4.0*R12</v>
          </cell>
          <cell r="D131" t="str">
            <v>주</v>
          </cell>
          <cell r="E131">
            <v>24</v>
          </cell>
          <cell r="F131">
            <v>216150</v>
          </cell>
          <cell r="G131">
            <v>5187600</v>
          </cell>
          <cell r="H131">
            <v>173390</v>
          </cell>
          <cell r="I131">
            <v>4161360</v>
          </cell>
          <cell r="J131">
            <v>42760</v>
          </cell>
          <cell r="K131">
            <v>1026240</v>
          </cell>
          <cell r="L131">
            <v>0</v>
          </cell>
          <cell r="M131">
            <v>0</v>
          </cell>
        </row>
        <row r="132">
          <cell r="A132">
            <v>130</v>
          </cell>
          <cell r="B132" t="str">
            <v xml:space="preserve">          느티나무(B형)</v>
          </cell>
          <cell r="C132" t="str">
            <v>H4.0*R12</v>
          </cell>
          <cell r="D132" t="str">
            <v>주</v>
          </cell>
          <cell r="E132">
            <v>16</v>
          </cell>
          <cell r="F132">
            <v>226910</v>
          </cell>
          <cell r="G132">
            <v>3630560</v>
          </cell>
          <cell r="H132">
            <v>184150</v>
          </cell>
          <cell r="I132">
            <v>2946400</v>
          </cell>
          <cell r="J132">
            <v>42760</v>
          </cell>
          <cell r="K132">
            <v>684160</v>
          </cell>
          <cell r="L132">
            <v>0</v>
          </cell>
          <cell r="M132">
            <v>0</v>
          </cell>
        </row>
        <row r="133">
          <cell r="A133">
            <v>131</v>
          </cell>
          <cell r="B133" t="str">
            <v xml:space="preserve">          낙우송</v>
          </cell>
          <cell r="C133" t="str">
            <v>H3.5*R8</v>
          </cell>
          <cell r="D133" t="str">
            <v>주</v>
          </cell>
          <cell r="E133">
            <v>10</v>
          </cell>
          <cell r="F133">
            <v>73080</v>
          </cell>
          <cell r="G133">
            <v>730800</v>
          </cell>
          <cell r="H133">
            <v>48800</v>
          </cell>
          <cell r="I133">
            <v>488000</v>
          </cell>
          <cell r="J133">
            <v>24280</v>
          </cell>
          <cell r="K133">
            <v>242800</v>
          </cell>
          <cell r="L133">
            <v>0</v>
          </cell>
          <cell r="M133">
            <v>0</v>
          </cell>
        </row>
        <row r="134">
          <cell r="A134">
            <v>132</v>
          </cell>
          <cell r="B134" t="str">
            <v xml:space="preserve">          회화나무</v>
          </cell>
          <cell r="C134" t="str">
            <v>H3.5*R8</v>
          </cell>
          <cell r="D134" t="str">
            <v>주</v>
          </cell>
          <cell r="E134">
            <v>51</v>
          </cell>
          <cell r="F134">
            <v>84430</v>
          </cell>
          <cell r="G134">
            <v>4305930</v>
          </cell>
          <cell r="H134">
            <v>60150</v>
          </cell>
          <cell r="I134">
            <v>3067650</v>
          </cell>
          <cell r="J134">
            <v>24280</v>
          </cell>
          <cell r="K134">
            <v>1238280</v>
          </cell>
          <cell r="L134">
            <v>0</v>
          </cell>
          <cell r="M134">
            <v>0</v>
          </cell>
        </row>
        <row r="135">
          <cell r="A135">
            <v>133</v>
          </cell>
          <cell r="B135" t="str">
            <v xml:space="preserve">          회화나무</v>
          </cell>
          <cell r="C135" t="str">
            <v>H6.0*R20</v>
          </cell>
          <cell r="D135" t="str">
            <v>주</v>
          </cell>
          <cell r="E135">
            <v>1</v>
          </cell>
          <cell r="F135">
            <v>906800</v>
          </cell>
          <cell r="G135">
            <v>906800</v>
          </cell>
          <cell r="H135">
            <v>823310</v>
          </cell>
          <cell r="I135">
            <v>823310</v>
          </cell>
          <cell r="J135">
            <v>82990</v>
          </cell>
          <cell r="K135">
            <v>82990</v>
          </cell>
          <cell r="L135">
            <v>500</v>
          </cell>
          <cell r="M135">
            <v>500</v>
          </cell>
        </row>
        <row r="136">
          <cell r="A136">
            <v>134</v>
          </cell>
          <cell r="B136" t="str">
            <v xml:space="preserve">          자귀나무</v>
          </cell>
          <cell r="C136" t="str">
            <v>H2.5*R6</v>
          </cell>
          <cell r="D136" t="str">
            <v>주</v>
          </cell>
          <cell r="E136">
            <v>3</v>
          </cell>
          <cell r="F136">
            <v>49770</v>
          </cell>
          <cell r="G136">
            <v>149310</v>
          </cell>
          <cell r="H136">
            <v>34580</v>
          </cell>
          <cell r="I136">
            <v>103740</v>
          </cell>
          <cell r="J136">
            <v>15190</v>
          </cell>
          <cell r="K136">
            <v>45570</v>
          </cell>
          <cell r="L136">
            <v>0</v>
          </cell>
          <cell r="M136">
            <v>0</v>
          </cell>
        </row>
        <row r="137">
          <cell r="A137">
            <v>135</v>
          </cell>
          <cell r="B137" t="str">
            <v xml:space="preserve">          자귀나무</v>
          </cell>
          <cell r="C137" t="str">
            <v>H3.0*R10</v>
          </cell>
          <cell r="D137" t="str">
            <v>주</v>
          </cell>
          <cell r="E137">
            <v>2</v>
          </cell>
          <cell r="F137">
            <v>131220</v>
          </cell>
          <cell r="G137">
            <v>262440</v>
          </cell>
          <cell r="H137">
            <v>97850</v>
          </cell>
          <cell r="I137">
            <v>195700</v>
          </cell>
          <cell r="J137">
            <v>33370</v>
          </cell>
          <cell r="K137">
            <v>66740</v>
          </cell>
          <cell r="L137">
            <v>0</v>
          </cell>
          <cell r="M137">
            <v>0</v>
          </cell>
        </row>
        <row r="138">
          <cell r="A138">
            <v>136</v>
          </cell>
          <cell r="B138" t="str">
            <v xml:space="preserve">          꽃사과</v>
          </cell>
          <cell r="C138" t="str">
            <v>H2.5*R6</v>
          </cell>
          <cell r="D138" t="str">
            <v>주</v>
          </cell>
          <cell r="E138">
            <v>13</v>
          </cell>
          <cell r="F138">
            <v>61230</v>
          </cell>
          <cell r="G138">
            <v>795990</v>
          </cell>
          <cell r="H138">
            <v>46040</v>
          </cell>
          <cell r="I138">
            <v>598520</v>
          </cell>
          <cell r="J138">
            <v>15190</v>
          </cell>
          <cell r="K138">
            <v>197470</v>
          </cell>
          <cell r="L138">
            <v>0</v>
          </cell>
          <cell r="M138">
            <v>0</v>
          </cell>
        </row>
        <row r="139">
          <cell r="A139">
            <v>137</v>
          </cell>
          <cell r="B139" t="str">
            <v xml:space="preserve">          팽나무</v>
          </cell>
          <cell r="C139" t="str">
            <v>H4.0*R15</v>
          </cell>
          <cell r="D139" t="str">
            <v>주</v>
          </cell>
          <cell r="E139">
            <v>3</v>
          </cell>
          <cell r="F139">
            <v>378220</v>
          </cell>
          <cell r="G139">
            <v>1134660</v>
          </cell>
          <cell r="H139">
            <v>321050</v>
          </cell>
          <cell r="I139">
            <v>963150</v>
          </cell>
          <cell r="J139">
            <v>57170</v>
          </cell>
          <cell r="K139">
            <v>171510</v>
          </cell>
          <cell r="L139">
            <v>0</v>
          </cell>
          <cell r="M139">
            <v>0</v>
          </cell>
        </row>
        <row r="140">
          <cell r="A140">
            <v>138</v>
          </cell>
          <cell r="B140" t="str">
            <v xml:space="preserve">          왕벗나무</v>
          </cell>
          <cell r="C140" t="str">
            <v>H3.0*B6</v>
          </cell>
          <cell r="D140" t="str">
            <v>주</v>
          </cell>
          <cell r="E140">
            <v>35</v>
          </cell>
          <cell r="F140">
            <v>71340</v>
          </cell>
          <cell r="G140">
            <v>2496900</v>
          </cell>
          <cell r="H140">
            <v>50350</v>
          </cell>
          <cell r="I140">
            <v>1762250</v>
          </cell>
          <cell r="J140">
            <v>20990</v>
          </cell>
          <cell r="K140">
            <v>734650</v>
          </cell>
          <cell r="L140">
            <v>0</v>
          </cell>
          <cell r="M140">
            <v>0</v>
          </cell>
        </row>
        <row r="141">
          <cell r="A141">
            <v>139</v>
          </cell>
          <cell r="B141" t="str">
            <v xml:space="preserve">          느릅나무</v>
          </cell>
          <cell r="C141" t="str">
            <v>H3.0*R8</v>
          </cell>
          <cell r="D141" t="str">
            <v>주</v>
          </cell>
          <cell r="E141">
            <v>5</v>
          </cell>
          <cell r="F141">
            <v>71710</v>
          </cell>
          <cell r="G141">
            <v>358550</v>
          </cell>
          <cell r="H141">
            <v>47430</v>
          </cell>
          <cell r="I141">
            <v>237150</v>
          </cell>
          <cell r="J141">
            <v>24280</v>
          </cell>
          <cell r="K141">
            <v>121400</v>
          </cell>
          <cell r="L141">
            <v>0</v>
          </cell>
          <cell r="M141">
            <v>0</v>
          </cell>
        </row>
        <row r="142">
          <cell r="A142">
            <v>140</v>
          </cell>
          <cell r="B142" t="str">
            <v xml:space="preserve">          모감주나무</v>
          </cell>
          <cell r="C142" t="str">
            <v>H3.0*R8</v>
          </cell>
          <cell r="D142" t="str">
            <v>주</v>
          </cell>
          <cell r="E142">
            <v>8</v>
          </cell>
          <cell r="F142">
            <v>116640</v>
          </cell>
          <cell r="G142">
            <v>933120</v>
          </cell>
          <cell r="H142">
            <v>92360</v>
          </cell>
          <cell r="I142">
            <v>738880</v>
          </cell>
          <cell r="J142">
            <v>24280</v>
          </cell>
          <cell r="K142">
            <v>194240</v>
          </cell>
          <cell r="L142">
            <v>0</v>
          </cell>
          <cell r="M142">
            <v>0</v>
          </cell>
        </row>
        <row r="143">
          <cell r="A143">
            <v>141</v>
          </cell>
          <cell r="B143" t="str">
            <v xml:space="preserve">          매실나무</v>
          </cell>
          <cell r="C143" t="str">
            <v>H2.5*R6</v>
          </cell>
          <cell r="D143" t="str">
            <v>주</v>
          </cell>
          <cell r="E143">
            <v>5</v>
          </cell>
          <cell r="F143">
            <v>44000</v>
          </cell>
          <cell r="G143">
            <v>220000</v>
          </cell>
          <cell r="H143">
            <v>28810</v>
          </cell>
          <cell r="I143">
            <v>144050</v>
          </cell>
          <cell r="J143">
            <v>15190</v>
          </cell>
          <cell r="K143">
            <v>75950</v>
          </cell>
          <cell r="L143">
            <v>0</v>
          </cell>
          <cell r="M143">
            <v>0</v>
          </cell>
        </row>
        <row r="144">
          <cell r="A144">
            <v>142</v>
          </cell>
          <cell r="B144" t="str">
            <v xml:space="preserve">          마가목</v>
          </cell>
          <cell r="C144" t="str">
            <v>H2.5*R5</v>
          </cell>
          <cell r="D144" t="str">
            <v>주</v>
          </cell>
          <cell r="E144">
            <v>3</v>
          </cell>
          <cell r="F144">
            <v>46680</v>
          </cell>
          <cell r="G144">
            <v>140040</v>
          </cell>
          <cell r="H144">
            <v>35560</v>
          </cell>
          <cell r="I144">
            <v>106680</v>
          </cell>
          <cell r="J144">
            <v>11120</v>
          </cell>
          <cell r="K144">
            <v>33360</v>
          </cell>
          <cell r="L144">
            <v>0</v>
          </cell>
          <cell r="M144">
            <v>0</v>
          </cell>
        </row>
        <row r="145">
          <cell r="A145">
            <v>143</v>
          </cell>
          <cell r="B145" t="str">
            <v xml:space="preserve">          영산홍</v>
          </cell>
          <cell r="C145" t="str">
            <v>H0.4*W0.5</v>
          </cell>
          <cell r="D145" t="str">
            <v>주</v>
          </cell>
          <cell r="E145">
            <v>550</v>
          </cell>
          <cell r="F145">
            <v>5340</v>
          </cell>
          <cell r="G145">
            <v>2937000</v>
          </cell>
          <cell r="H145">
            <v>3310</v>
          </cell>
          <cell r="I145">
            <v>1820500</v>
          </cell>
          <cell r="J145">
            <v>2030</v>
          </cell>
          <cell r="K145">
            <v>1116500</v>
          </cell>
          <cell r="L145">
            <v>0</v>
          </cell>
          <cell r="M145">
            <v>0</v>
          </cell>
        </row>
        <row r="146">
          <cell r="A146">
            <v>144</v>
          </cell>
          <cell r="B146" t="str">
            <v xml:space="preserve">          박태기나무</v>
          </cell>
          <cell r="C146" t="str">
            <v>H1.8*W0.8</v>
          </cell>
          <cell r="D146" t="str">
            <v>주</v>
          </cell>
          <cell r="E146">
            <v>5</v>
          </cell>
          <cell r="F146">
            <v>16250</v>
          </cell>
          <cell r="G146">
            <v>81250</v>
          </cell>
          <cell r="H146">
            <v>8720</v>
          </cell>
          <cell r="I146">
            <v>43600</v>
          </cell>
          <cell r="J146">
            <v>7530</v>
          </cell>
          <cell r="K146">
            <v>37650</v>
          </cell>
          <cell r="L146">
            <v>0</v>
          </cell>
          <cell r="M146">
            <v>0</v>
          </cell>
        </row>
        <row r="147">
          <cell r="A147">
            <v>145</v>
          </cell>
          <cell r="B147" t="str">
            <v xml:space="preserve">          개나리</v>
          </cell>
          <cell r="C147" t="str">
            <v>H1.2*W0.6*5가지</v>
          </cell>
          <cell r="D147" t="str">
            <v>주</v>
          </cell>
          <cell r="E147">
            <v>1100</v>
          </cell>
          <cell r="F147">
            <v>7330</v>
          </cell>
          <cell r="G147">
            <v>8063000</v>
          </cell>
          <cell r="H147">
            <v>1530</v>
          </cell>
          <cell r="I147">
            <v>1683000</v>
          </cell>
          <cell r="J147">
            <v>5800</v>
          </cell>
          <cell r="K147">
            <v>6380000</v>
          </cell>
          <cell r="L147">
            <v>0</v>
          </cell>
          <cell r="M147">
            <v>0</v>
          </cell>
        </row>
        <row r="148">
          <cell r="A148">
            <v>146</v>
          </cell>
          <cell r="B148" t="str">
            <v xml:space="preserve">          수수꽃다리</v>
          </cell>
          <cell r="C148" t="str">
            <v>H1.8*W0.8</v>
          </cell>
          <cell r="D148" t="str">
            <v>주</v>
          </cell>
          <cell r="E148">
            <v>55</v>
          </cell>
          <cell r="F148">
            <v>20750</v>
          </cell>
          <cell r="G148">
            <v>1141250</v>
          </cell>
          <cell r="H148">
            <v>13220</v>
          </cell>
          <cell r="I148">
            <v>727100</v>
          </cell>
          <cell r="J148">
            <v>7530</v>
          </cell>
          <cell r="K148">
            <v>414150</v>
          </cell>
          <cell r="L148">
            <v>0</v>
          </cell>
          <cell r="M148">
            <v>0</v>
          </cell>
        </row>
        <row r="149">
          <cell r="A149">
            <v>147</v>
          </cell>
          <cell r="B149" t="str">
            <v xml:space="preserve">          자산홍</v>
          </cell>
          <cell r="C149" t="str">
            <v>H0.4*W0.4</v>
          </cell>
          <cell r="D149" t="str">
            <v>주</v>
          </cell>
          <cell r="E149">
            <v>1270</v>
          </cell>
          <cell r="F149">
            <v>4450</v>
          </cell>
          <cell r="G149">
            <v>5651500</v>
          </cell>
          <cell r="H149">
            <v>2420</v>
          </cell>
          <cell r="I149">
            <v>3073400</v>
          </cell>
          <cell r="J149">
            <v>2030</v>
          </cell>
          <cell r="K149">
            <v>2578100</v>
          </cell>
          <cell r="L149">
            <v>0</v>
          </cell>
          <cell r="M149">
            <v>0</v>
          </cell>
        </row>
        <row r="150">
          <cell r="A150">
            <v>148</v>
          </cell>
          <cell r="B150" t="str">
            <v xml:space="preserve">          산철쭉</v>
          </cell>
          <cell r="C150" t="str">
            <v>H0.4*W0.5</v>
          </cell>
          <cell r="D150" t="str">
            <v>주</v>
          </cell>
          <cell r="E150">
            <v>60</v>
          </cell>
          <cell r="F150">
            <v>4650</v>
          </cell>
          <cell r="G150">
            <v>279000</v>
          </cell>
          <cell r="H150">
            <v>2620</v>
          </cell>
          <cell r="I150">
            <v>157200</v>
          </cell>
          <cell r="J150">
            <v>2030</v>
          </cell>
          <cell r="K150">
            <v>121800</v>
          </cell>
          <cell r="L150">
            <v>0</v>
          </cell>
          <cell r="M150">
            <v>0</v>
          </cell>
        </row>
        <row r="151">
          <cell r="A151">
            <v>149</v>
          </cell>
          <cell r="B151" t="str">
            <v xml:space="preserve">          백철쭉</v>
          </cell>
          <cell r="C151" t="str">
            <v>H0.4*W0.5</v>
          </cell>
          <cell r="D151" t="str">
            <v>주</v>
          </cell>
          <cell r="E151">
            <v>60</v>
          </cell>
          <cell r="F151">
            <v>5730</v>
          </cell>
          <cell r="G151">
            <v>343800</v>
          </cell>
          <cell r="H151">
            <v>3700</v>
          </cell>
          <cell r="I151">
            <v>222000</v>
          </cell>
          <cell r="J151">
            <v>2030</v>
          </cell>
          <cell r="K151">
            <v>121800</v>
          </cell>
          <cell r="L151">
            <v>0</v>
          </cell>
          <cell r="M151">
            <v>0</v>
          </cell>
        </row>
        <row r="152">
          <cell r="A152">
            <v>150</v>
          </cell>
          <cell r="B152" t="str">
            <v xml:space="preserve">          줄  떼</v>
          </cell>
          <cell r="C152" t="str">
            <v>1/3</v>
          </cell>
          <cell r="D152" t="str">
            <v>M2</v>
          </cell>
          <cell r="E152">
            <v>6367</v>
          </cell>
          <cell r="F152">
            <v>3560</v>
          </cell>
          <cell r="G152">
            <v>22666520</v>
          </cell>
          <cell r="H152">
            <v>960</v>
          </cell>
          <cell r="I152">
            <v>6112320</v>
          </cell>
          <cell r="J152">
            <v>2600</v>
          </cell>
          <cell r="K152">
            <v>16554200</v>
          </cell>
          <cell r="L152">
            <v>0</v>
          </cell>
          <cell r="M152">
            <v>0</v>
          </cell>
        </row>
        <row r="153">
          <cell r="A153">
            <v>151</v>
          </cell>
          <cell r="B153" t="str">
            <v xml:space="preserve">          야생화+복합양잔디</v>
          </cell>
          <cell r="C153" t="str">
            <v>32종복합</v>
          </cell>
          <cell r="D153" t="str">
            <v>M2</v>
          </cell>
          <cell r="E153">
            <v>897</v>
          </cell>
          <cell r="F153">
            <v>2840</v>
          </cell>
          <cell r="G153">
            <v>2547480</v>
          </cell>
          <cell r="H153">
            <v>2840</v>
          </cell>
          <cell r="I153">
            <v>2547480</v>
          </cell>
          <cell r="J153">
            <v>0</v>
          </cell>
          <cell r="L153">
            <v>0</v>
          </cell>
          <cell r="M153">
            <v>0</v>
          </cell>
        </row>
        <row r="154">
          <cell r="A154">
            <v>152</v>
          </cell>
          <cell r="B154" t="str">
            <v xml:space="preserve">       1.2.5 이식공</v>
          </cell>
          <cell r="G154">
            <v>600000</v>
          </cell>
          <cell r="H154">
            <v>0</v>
          </cell>
          <cell r="I154">
            <v>144000</v>
          </cell>
          <cell r="J154">
            <v>0</v>
          </cell>
          <cell r="K154">
            <v>456000</v>
          </cell>
          <cell r="L154">
            <v>0</v>
          </cell>
          <cell r="M154">
            <v>0</v>
          </cell>
        </row>
        <row r="155">
          <cell r="A155">
            <v>153</v>
          </cell>
          <cell r="B155" t="str">
            <v xml:space="preserve">          수목이식(쥐똥나무)</v>
          </cell>
          <cell r="C155" t="str">
            <v>H1.2*W0.3,L1.0KM</v>
          </cell>
          <cell r="D155" t="str">
            <v>주</v>
          </cell>
          <cell r="E155">
            <v>800</v>
          </cell>
          <cell r="F155">
            <v>750</v>
          </cell>
          <cell r="G155">
            <v>600000</v>
          </cell>
          <cell r="H155">
            <v>180</v>
          </cell>
          <cell r="I155">
            <v>144000</v>
          </cell>
          <cell r="J155">
            <v>570</v>
          </cell>
          <cell r="K155">
            <v>456000</v>
          </cell>
          <cell r="L155">
            <v>0</v>
          </cell>
          <cell r="M155">
            <v>0</v>
          </cell>
        </row>
        <row r="156">
          <cell r="A156">
            <v>154</v>
          </cell>
          <cell r="B156" t="str">
            <v xml:space="preserve">       1.2.6 시설물공</v>
          </cell>
          <cell r="G156">
            <v>66841670</v>
          </cell>
          <cell r="H156">
            <v>0</v>
          </cell>
          <cell r="I156">
            <v>57903850</v>
          </cell>
          <cell r="J156">
            <v>0</v>
          </cell>
          <cell r="K156">
            <v>8879010</v>
          </cell>
          <cell r="L156">
            <v>0</v>
          </cell>
          <cell r="M156">
            <v>58810</v>
          </cell>
        </row>
        <row r="157">
          <cell r="A157">
            <v>155</v>
          </cell>
          <cell r="B157" t="str">
            <v xml:space="preserve">          사각쉘터A형</v>
          </cell>
          <cell r="C157" t="str">
            <v>4.5*4.5*H3.15</v>
          </cell>
          <cell r="D157" t="str">
            <v>개소</v>
          </cell>
          <cell r="E157">
            <v>2</v>
          </cell>
          <cell r="F157">
            <v>6224620</v>
          </cell>
          <cell r="G157">
            <v>12449240</v>
          </cell>
          <cell r="H157">
            <v>6097550</v>
          </cell>
          <cell r="I157">
            <v>12195100</v>
          </cell>
          <cell r="J157">
            <v>127050</v>
          </cell>
          <cell r="K157">
            <v>254100</v>
          </cell>
          <cell r="L157">
            <v>20</v>
          </cell>
          <cell r="M157">
            <v>40</v>
          </cell>
        </row>
        <row r="158">
          <cell r="A158">
            <v>156</v>
          </cell>
          <cell r="B158" t="str">
            <v xml:space="preserve">          사각쉘터B형</v>
          </cell>
          <cell r="C158" t="str">
            <v>5.0*5.0*H3.50</v>
          </cell>
          <cell r="D158" t="str">
            <v>개소</v>
          </cell>
          <cell r="E158">
            <v>2</v>
          </cell>
          <cell r="F158">
            <v>3376620</v>
          </cell>
          <cell r="G158">
            <v>6753240</v>
          </cell>
          <cell r="H158">
            <v>3249550</v>
          </cell>
          <cell r="I158">
            <v>6499100</v>
          </cell>
          <cell r="J158">
            <v>127050</v>
          </cell>
          <cell r="K158">
            <v>254100</v>
          </cell>
          <cell r="L158">
            <v>20</v>
          </cell>
          <cell r="M158">
            <v>40</v>
          </cell>
        </row>
        <row r="159">
          <cell r="A159">
            <v>157</v>
          </cell>
          <cell r="B159" t="str">
            <v xml:space="preserve">          사각파고라B형</v>
          </cell>
          <cell r="C159" t="str">
            <v>9.0*4.2*H2.80</v>
          </cell>
          <cell r="D159" t="str">
            <v>개소</v>
          </cell>
          <cell r="E159">
            <v>2</v>
          </cell>
          <cell r="F159">
            <v>4086900</v>
          </cell>
          <cell r="G159">
            <v>8173800</v>
          </cell>
          <cell r="H159">
            <v>3896200</v>
          </cell>
          <cell r="I159">
            <v>7792400</v>
          </cell>
          <cell r="J159">
            <v>190670</v>
          </cell>
          <cell r="K159">
            <v>381340</v>
          </cell>
          <cell r="L159">
            <v>30</v>
          </cell>
          <cell r="M159">
            <v>60</v>
          </cell>
        </row>
        <row r="160">
          <cell r="A160">
            <v>158</v>
          </cell>
          <cell r="B160" t="str">
            <v xml:space="preserve">          평의자A형</v>
          </cell>
          <cell r="C160" t="str">
            <v>1.8*0.41*H0.43</v>
          </cell>
          <cell r="D160" t="str">
            <v>개소</v>
          </cell>
          <cell r="E160">
            <v>37</v>
          </cell>
          <cell r="F160">
            <v>177700</v>
          </cell>
          <cell r="G160">
            <v>6574900</v>
          </cell>
          <cell r="H160">
            <v>159760</v>
          </cell>
          <cell r="I160">
            <v>5911120</v>
          </cell>
          <cell r="J160">
            <v>17940</v>
          </cell>
          <cell r="K160">
            <v>663780</v>
          </cell>
          <cell r="L160">
            <v>0</v>
          </cell>
          <cell r="M160">
            <v>0</v>
          </cell>
        </row>
        <row r="161">
          <cell r="A161">
            <v>159</v>
          </cell>
          <cell r="B161" t="str">
            <v xml:space="preserve">          사각의자</v>
          </cell>
          <cell r="C161" t="str">
            <v>1.8*1.8*H0.4</v>
          </cell>
          <cell r="D161" t="str">
            <v>개소</v>
          </cell>
          <cell r="E161">
            <v>5</v>
          </cell>
          <cell r="F161">
            <v>744800</v>
          </cell>
          <cell r="G161">
            <v>3724000</v>
          </cell>
          <cell r="H161">
            <v>702290</v>
          </cell>
          <cell r="I161">
            <v>3511450</v>
          </cell>
          <cell r="J161">
            <v>42490</v>
          </cell>
          <cell r="K161">
            <v>212450</v>
          </cell>
          <cell r="L161">
            <v>20</v>
          </cell>
          <cell r="M161">
            <v>100</v>
          </cell>
        </row>
        <row r="162">
          <cell r="A162">
            <v>160</v>
          </cell>
          <cell r="B162" t="str">
            <v xml:space="preserve">          조합형의자A형</v>
          </cell>
          <cell r="C162" t="str">
            <v>1.6*0.44*H0.4</v>
          </cell>
          <cell r="D162" t="str">
            <v>개소</v>
          </cell>
          <cell r="E162">
            <v>12</v>
          </cell>
          <cell r="F162">
            <v>175670</v>
          </cell>
          <cell r="G162">
            <v>2108040</v>
          </cell>
          <cell r="H162">
            <v>138800</v>
          </cell>
          <cell r="I162">
            <v>1665600</v>
          </cell>
          <cell r="J162">
            <v>36870</v>
          </cell>
          <cell r="K162">
            <v>442440</v>
          </cell>
          <cell r="L162">
            <v>0</v>
          </cell>
          <cell r="M162">
            <v>0</v>
          </cell>
        </row>
        <row r="163">
          <cell r="A163">
            <v>161</v>
          </cell>
          <cell r="B163" t="str">
            <v xml:space="preserve">          조합형의자B형</v>
          </cell>
          <cell r="C163" t="str">
            <v>1.2*0.44*H0.4</v>
          </cell>
          <cell r="D163" t="str">
            <v>개소</v>
          </cell>
          <cell r="E163">
            <v>6</v>
          </cell>
          <cell r="F163">
            <v>165500</v>
          </cell>
          <cell r="G163">
            <v>993000</v>
          </cell>
          <cell r="H163">
            <v>129790</v>
          </cell>
          <cell r="I163">
            <v>778740</v>
          </cell>
          <cell r="J163">
            <v>35710</v>
          </cell>
          <cell r="K163">
            <v>214260</v>
          </cell>
          <cell r="L163">
            <v>0</v>
          </cell>
          <cell r="M163">
            <v>0</v>
          </cell>
        </row>
        <row r="164">
          <cell r="A164">
            <v>162</v>
          </cell>
          <cell r="B164" t="str">
            <v xml:space="preserve">          좌대벽A형</v>
          </cell>
          <cell r="C164" t="str">
            <v>W0.4*H0.4</v>
          </cell>
          <cell r="D164" t="str">
            <v>M</v>
          </cell>
          <cell r="E164">
            <v>44</v>
          </cell>
          <cell r="F164">
            <v>108270</v>
          </cell>
          <cell r="G164">
            <v>4763880</v>
          </cell>
          <cell r="H164">
            <v>18630</v>
          </cell>
          <cell r="I164">
            <v>819720</v>
          </cell>
          <cell r="J164">
            <v>89080</v>
          </cell>
          <cell r="K164">
            <v>3919520</v>
          </cell>
          <cell r="L164">
            <v>560</v>
          </cell>
          <cell r="M164">
            <v>24640</v>
          </cell>
        </row>
        <row r="165">
          <cell r="A165">
            <v>163</v>
          </cell>
          <cell r="B165" t="str">
            <v xml:space="preserve">          씨름장</v>
          </cell>
          <cell r="C165" t="str">
            <v>Φ9000</v>
          </cell>
          <cell r="D165" t="str">
            <v>개</v>
          </cell>
          <cell r="E165">
            <v>1</v>
          </cell>
          <cell r="F165">
            <v>4223930</v>
          </cell>
          <cell r="G165">
            <v>4223930</v>
          </cell>
          <cell r="H165">
            <v>3529040</v>
          </cell>
          <cell r="I165">
            <v>3529040</v>
          </cell>
          <cell r="J165">
            <v>682060</v>
          </cell>
          <cell r="K165">
            <v>682060</v>
          </cell>
          <cell r="L165">
            <v>12830</v>
          </cell>
          <cell r="M165">
            <v>12830</v>
          </cell>
        </row>
        <row r="166">
          <cell r="A166">
            <v>164</v>
          </cell>
          <cell r="B166" t="str">
            <v xml:space="preserve">          팔굽혀펴기</v>
          </cell>
          <cell r="C166" t="str">
            <v>2.25*H0.4</v>
          </cell>
          <cell r="D166" t="str">
            <v>개</v>
          </cell>
          <cell r="E166">
            <v>1</v>
          </cell>
          <cell r="F166">
            <v>348230</v>
          </cell>
          <cell r="G166">
            <v>348230</v>
          </cell>
          <cell r="H166">
            <v>318770</v>
          </cell>
          <cell r="I166">
            <v>318770</v>
          </cell>
          <cell r="J166">
            <v>29450</v>
          </cell>
          <cell r="K166">
            <v>29450</v>
          </cell>
          <cell r="L166">
            <v>10</v>
          </cell>
          <cell r="M166">
            <v>10</v>
          </cell>
        </row>
        <row r="167">
          <cell r="A167">
            <v>165</v>
          </cell>
          <cell r="B167" t="str">
            <v xml:space="preserve">          농구대</v>
          </cell>
          <cell r="C167" t="str">
            <v>1.36*H3.05</v>
          </cell>
          <cell r="D167" t="str">
            <v>개</v>
          </cell>
          <cell r="E167">
            <v>2</v>
          </cell>
          <cell r="F167">
            <v>582040</v>
          </cell>
          <cell r="G167">
            <v>1164080</v>
          </cell>
          <cell r="H167">
            <v>550780</v>
          </cell>
          <cell r="I167">
            <v>1101560</v>
          </cell>
          <cell r="J167">
            <v>31260</v>
          </cell>
          <cell r="K167">
            <v>62520</v>
          </cell>
          <cell r="L167">
            <v>0</v>
          </cell>
          <cell r="M167">
            <v>0</v>
          </cell>
        </row>
        <row r="168">
          <cell r="A168">
            <v>166</v>
          </cell>
          <cell r="B168" t="str">
            <v xml:space="preserve">          허리돌리기</v>
          </cell>
          <cell r="C168" t="str">
            <v>1.70*0.5*H1.50</v>
          </cell>
          <cell r="D168" t="str">
            <v>개</v>
          </cell>
          <cell r="E168">
            <v>2</v>
          </cell>
          <cell r="F168">
            <v>1193790</v>
          </cell>
          <cell r="G168">
            <v>2387580</v>
          </cell>
          <cell r="H168">
            <v>1177760</v>
          </cell>
          <cell r="I168">
            <v>2355520</v>
          </cell>
          <cell r="J168">
            <v>16030</v>
          </cell>
          <cell r="K168">
            <v>32060</v>
          </cell>
          <cell r="L168">
            <v>0</v>
          </cell>
          <cell r="M168">
            <v>0</v>
          </cell>
        </row>
        <row r="169">
          <cell r="A169">
            <v>167</v>
          </cell>
          <cell r="B169" t="str">
            <v xml:space="preserve">          균형대</v>
          </cell>
          <cell r="C169" t="str">
            <v>0.36*3.6*H0.55</v>
          </cell>
          <cell r="D169" t="str">
            <v>개</v>
          </cell>
          <cell r="E169">
            <v>3</v>
          </cell>
          <cell r="F169">
            <v>1622620</v>
          </cell>
          <cell r="G169">
            <v>4867860</v>
          </cell>
          <cell r="H169">
            <v>1513960</v>
          </cell>
          <cell r="I169">
            <v>4541880</v>
          </cell>
          <cell r="J169">
            <v>108620</v>
          </cell>
          <cell r="K169">
            <v>325860</v>
          </cell>
          <cell r="L169">
            <v>40</v>
          </cell>
          <cell r="M169">
            <v>120</v>
          </cell>
        </row>
        <row r="170">
          <cell r="A170">
            <v>168</v>
          </cell>
          <cell r="B170" t="str">
            <v xml:space="preserve">          전통그네</v>
          </cell>
          <cell r="C170" t="str">
            <v>3.6*2.5*H6.9</v>
          </cell>
          <cell r="D170" t="str">
            <v>개</v>
          </cell>
          <cell r="E170">
            <v>1</v>
          </cell>
          <cell r="F170">
            <v>5405650</v>
          </cell>
          <cell r="G170">
            <v>5405650</v>
          </cell>
          <cell r="H170">
            <v>5202520</v>
          </cell>
          <cell r="I170">
            <v>5202520</v>
          </cell>
          <cell r="J170">
            <v>200350</v>
          </cell>
          <cell r="K170">
            <v>200350</v>
          </cell>
          <cell r="L170">
            <v>2780</v>
          </cell>
          <cell r="M170">
            <v>2780</v>
          </cell>
        </row>
        <row r="171">
          <cell r="A171">
            <v>169</v>
          </cell>
          <cell r="B171" t="str">
            <v xml:space="preserve">          음수대B형</v>
          </cell>
          <cell r="C171" t="str">
            <v>2.40*0.40</v>
          </cell>
          <cell r="D171" t="str">
            <v>개</v>
          </cell>
          <cell r="E171">
            <v>1</v>
          </cell>
          <cell r="F171">
            <v>677470</v>
          </cell>
          <cell r="G171">
            <v>677470</v>
          </cell>
          <cell r="H171">
            <v>638640</v>
          </cell>
          <cell r="I171">
            <v>638640</v>
          </cell>
          <cell r="J171">
            <v>38820</v>
          </cell>
          <cell r="K171">
            <v>38820</v>
          </cell>
          <cell r="L171">
            <v>10</v>
          </cell>
          <cell r="M171">
            <v>10</v>
          </cell>
        </row>
        <row r="172">
          <cell r="A172">
            <v>170</v>
          </cell>
          <cell r="B172" t="str">
            <v xml:space="preserve">          쓰레기분리수거대</v>
          </cell>
          <cell r="C172" t="str">
            <v>0.692*0.58*1.08</v>
          </cell>
          <cell r="D172" t="str">
            <v>개</v>
          </cell>
          <cell r="E172">
            <v>3</v>
          </cell>
          <cell r="F172">
            <v>249200</v>
          </cell>
          <cell r="G172">
            <v>747600</v>
          </cell>
          <cell r="H172">
            <v>249200</v>
          </cell>
          <cell r="I172">
            <v>747600</v>
          </cell>
          <cell r="J172">
            <v>0</v>
          </cell>
          <cell r="L172">
            <v>0</v>
          </cell>
          <cell r="M172">
            <v>0</v>
          </cell>
        </row>
        <row r="173">
          <cell r="A173">
            <v>171</v>
          </cell>
          <cell r="B173" t="str">
            <v xml:space="preserve">          시설이용안내판</v>
          </cell>
          <cell r="C173" t="str">
            <v>0.65*H1.52</v>
          </cell>
          <cell r="D173" t="str">
            <v>개</v>
          </cell>
          <cell r="E173">
            <v>3</v>
          </cell>
          <cell r="F173">
            <v>283730</v>
          </cell>
          <cell r="G173">
            <v>851190</v>
          </cell>
          <cell r="H173">
            <v>53200</v>
          </cell>
          <cell r="I173">
            <v>159600</v>
          </cell>
          <cell r="J173">
            <v>225150</v>
          </cell>
          <cell r="K173">
            <v>675450</v>
          </cell>
          <cell r="L173">
            <v>5380</v>
          </cell>
          <cell r="M173">
            <v>16140</v>
          </cell>
        </row>
        <row r="174">
          <cell r="A174">
            <v>172</v>
          </cell>
          <cell r="B174" t="str">
            <v xml:space="preserve">          수목보호대</v>
          </cell>
          <cell r="C174" t="str">
            <v>1.2*1.2</v>
          </cell>
          <cell r="D174" t="str">
            <v>개소</v>
          </cell>
          <cell r="E174">
            <v>17</v>
          </cell>
          <cell r="F174">
            <v>36940</v>
          </cell>
          <cell r="G174">
            <v>627980</v>
          </cell>
          <cell r="H174">
            <v>7970</v>
          </cell>
          <cell r="I174">
            <v>135490</v>
          </cell>
          <cell r="J174">
            <v>28850</v>
          </cell>
          <cell r="K174">
            <v>490450</v>
          </cell>
          <cell r="L174">
            <v>120</v>
          </cell>
          <cell r="M174">
            <v>2040</v>
          </cell>
        </row>
        <row r="175">
          <cell r="A175">
            <v>173</v>
          </cell>
          <cell r="B175" t="str">
            <v xml:space="preserve">       1.2.7 유지관리공</v>
          </cell>
          <cell r="G175">
            <v>4875890</v>
          </cell>
          <cell r="H175">
            <v>0</v>
          </cell>
          <cell r="I175">
            <v>146520</v>
          </cell>
          <cell r="J175">
            <v>0</v>
          </cell>
          <cell r="K175">
            <v>4729370</v>
          </cell>
          <cell r="L175">
            <v>0</v>
          </cell>
          <cell r="M175">
            <v>0</v>
          </cell>
        </row>
        <row r="176">
          <cell r="A176">
            <v>174</v>
          </cell>
          <cell r="B176" t="str">
            <v xml:space="preserve">          잔디시비</v>
          </cell>
          <cell r="C176" t="str">
            <v>1회</v>
          </cell>
          <cell r="D176" t="str">
            <v>M2</v>
          </cell>
          <cell r="E176">
            <v>12734</v>
          </cell>
          <cell r="F176">
            <v>20</v>
          </cell>
          <cell r="G176">
            <v>254680</v>
          </cell>
          <cell r="H176">
            <v>10</v>
          </cell>
          <cell r="I176">
            <v>127340</v>
          </cell>
          <cell r="J176">
            <v>10</v>
          </cell>
          <cell r="K176">
            <v>127340</v>
          </cell>
          <cell r="L176">
            <v>0</v>
          </cell>
          <cell r="M176">
            <v>0</v>
          </cell>
        </row>
        <row r="177">
          <cell r="A177">
            <v>175</v>
          </cell>
          <cell r="B177" t="str">
            <v xml:space="preserve">          잔디제초</v>
          </cell>
          <cell r="C177" t="str">
            <v>1회</v>
          </cell>
          <cell r="D177" t="str">
            <v>M2</v>
          </cell>
          <cell r="E177">
            <v>25468</v>
          </cell>
          <cell r="F177">
            <v>130</v>
          </cell>
          <cell r="G177">
            <v>3310840</v>
          </cell>
          <cell r="H177">
            <v>0</v>
          </cell>
          <cell r="J177">
            <v>130</v>
          </cell>
          <cell r="K177">
            <v>3310840</v>
          </cell>
          <cell r="L177">
            <v>0</v>
          </cell>
          <cell r="M177">
            <v>0</v>
          </cell>
        </row>
        <row r="178">
          <cell r="A178">
            <v>176</v>
          </cell>
          <cell r="B178" t="str">
            <v xml:space="preserve">          잔디깍기</v>
          </cell>
          <cell r="C178" t="str">
            <v>1회</v>
          </cell>
          <cell r="D178" t="str">
            <v>M2</v>
          </cell>
          <cell r="E178">
            <v>25468</v>
          </cell>
          <cell r="F178">
            <v>50</v>
          </cell>
          <cell r="G178">
            <v>1273400</v>
          </cell>
          <cell r="H178">
            <v>0</v>
          </cell>
          <cell r="J178">
            <v>50</v>
          </cell>
          <cell r="K178">
            <v>1273400</v>
          </cell>
          <cell r="L178">
            <v>0</v>
          </cell>
          <cell r="M178">
            <v>0</v>
          </cell>
        </row>
        <row r="179">
          <cell r="A179">
            <v>177</v>
          </cell>
          <cell r="B179" t="str">
            <v xml:space="preserve">          병충해방제</v>
          </cell>
          <cell r="C179" t="str">
            <v>1회</v>
          </cell>
          <cell r="D179" t="str">
            <v>주</v>
          </cell>
          <cell r="E179">
            <v>34</v>
          </cell>
          <cell r="F179">
            <v>330</v>
          </cell>
          <cell r="G179">
            <v>11220</v>
          </cell>
          <cell r="H179">
            <v>20</v>
          </cell>
          <cell r="I179">
            <v>680</v>
          </cell>
          <cell r="J179">
            <v>310</v>
          </cell>
          <cell r="K179">
            <v>10540</v>
          </cell>
          <cell r="L179">
            <v>0</v>
          </cell>
          <cell r="M179">
            <v>0</v>
          </cell>
        </row>
        <row r="180">
          <cell r="A180">
            <v>178</v>
          </cell>
          <cell r="B180" t="str">
            <v xml:space="preserve">          관수</v>
          </cell>
          <cell r="C180" t="str">
            <v>1회</v>
          </cell>
          <cell r="D180" t="str">
            <v>주</v>
          </cell>
          <cell r="E180">
            <v>150</v>
          </cell>
          <cell r="F180">
            <v>60</v>
          </cell>
          <cell r="G180">
            <v>9000</v>
          </cell>
          <cell r="H180">
            <v>20</v>
          </cell>
          <cell r="I180">
            <v>3000</v>
          </cell>
          <cell r="J180">
            <v>40</v>
          </cell>
          <cell r="K180">
            <v>6000</v>
          </cell>
          <cell r="L180">
            <v>0</v>
          </cell>
          <cell r="M180">
            <v>0</v>
          </cell>
        </row>
        <row r="181">
          <cell r="A181">
            <v>179</v>
          </cell>
          <cell r="B181" t="str">
            <v xml:space="preserve">          지주목관리</v>
          </cell>
          <cell r="C181" t="str">
            <v>재결속(1회/2년)</v>
          </cell>
          <cell r="D181" t="str">
            <v>주</v>
          </cell>
          <cell r="E181">
            <v>25</v>
          </cell>
          <cell r="F181">
            <v>670</v>
          </cell>
          <cell r="G181">
            <v>16750</v>
          </cell>
          <cell r="H181">
            <v>620</v>
          </cell>
          <cell r="I181">
            <v>15500</v>
          </cell>
          <cell r="J181">
            <v>50</v>
          </cell>
          <cell r="K181">
            <v>1250</v>
          </cell>
          <cell r="L181">
            <v>0</v>
          </cell>
          <cell r="M181">
            <v>0</v>
          </cell>
        </row>
        <row r="182">
          <cell r="A182">
            <v>180</v>
          </cell>
          <cell r="B182" t="str">
            <v xml:space="preserve">      1.3 사동2공원</v>
          </cell>
          <cell r="G182">
            <v>227829720</v>
          </cell>
          <cell r="H182">
            <v>0</v>
          </cell>
          <cell r="I182">
            <v>110963340</v>
          </cell>
          <cell r="J182">
            <v>0</v>
          </cell>
          <cell r="K182">
            <v>111982560</v>
          </cell>
          <cell r="L182">
            <v>0</v>
          </cell>
          <cell r="M182">
            <v>4883820</v>
          </cell>
        </row>
        <row r="183">
          <cell r="A183">
            <v>181</v>
          </cell>
          <cell r="B183" t="str">
            <v xml:space="preserve">       1.3.1 토공</v>
          </cell>
          <cell r="G183">
            <v>4885920</v>
          </cell>
          <cell r="H183">
            <v>0</v>
          </cell>
          <cell r="I183">
            <v>1741740</v>
          </cell>
          <cell r="J183">
            <v>0</v>
          </cell>
          <cell r="K183">
            <v>1447680</v>
          </cell>
          <cell r="L183">
            <v>0</v>
          </cell>
          <cell r="M183">
            <v>1696500</v>
          </cell>
        </row>
        <row r="184">
          <cell r="A184">
            <v>182</v>
          </cell>
          <cell r="B184" t="str">
            <v xml:space="preserve">          굴착운반(3공구)</v>
          </cell>
          <cell r="C184" t="str">
            <v>백호1.0M3+덤프15TON</v>
          </cell>
          <cell r="D184" t="str">
            <v>M3</v>
          </cell>
          <cell r="E184">
            <v>2262</v>
          </cell>
          <cell r="F184">
            <v>1830</v>
          </cell>
          <cell r="G184">
            <v>4139460</v>
          </cell>
          <cell r="H184">
            <v>650</v>
          </cell>
          <cell r="I184">
            <v>1470300</v>
          </cell>
          <cell r="J184">
            <v>560</v>
          </cell>
          <cell r="K184">
            <v>1266720</v>
          </cell>
          <cell r="L184">
            <v>620</v>
          </cell>
          <cell r="M184">
            <v>1402440</v>
          </cell>
        </row>
        <row r="185">
          <cell r="A185">
            <v>183</v>
          </cell>
          <cell r="B185" t="str">
            <v xml:space="preserve">          도쟈정지</v>
          </cell>
          <cell r="D185" t="str">
            <v>M3</v>
          </cell>
          <cell r="E185">
            <v>2262</v>
          </cell>
          <cell r="F185">
            <v>330</v>
          </cell>
          <cell r="G185">
            <v>746460</v>
          </cell>
          <cell r="H185">
            <v>120</v>
          </cell>
          <cell r="I185">
            <v>271440</v>
          </cell>
          <cell r="J185">
            <v>80</v>
          </cell>
          <cell r="K185">
            <v>180960</v>
          </cell>
          <cell r="L185">
            <v>130</v>
          </cell>
          <cell r="M185">
            <v>294060</v>
          </cell>
        </row>
        <row r="186">
          <cell r="A186">
            <v>184</v>
          </cell>
          <cell r="B186" t="str">
            <v xml:space="preserve">       1.3.2 배수공</v>
          </cell>
          <cell r="G186">
            <v>35975530</v>
          </cell>
          <cell r="H186">
            <v>0</v>
          </cell>
          <cell r="I186">
            <v>15107970</v>
          </cell>
          <cell r="J186">
            <v>0</v>
          </cell>
          <cell r="K186">
            <v>18319980</v>
          </cell>
          <cell r="L186">
            <v>0</v>
          </cell>
          <cell r="M186">
            <v>2547580</v>
          </cell>
        </row>
        <row r="187">
          <cell r="A187">
            <v>185</v>
          </cell>
          <cell r="B187" t="str">
            <v xml:space="preserve">          집수정</v>
          </cell>
          <cell r="C187" t="str">
            <v>700M/M*700</v>
          </cell>
          <cell r="D187" t="str">
            <v>개소</v>
          </cell>
          <cell r="E187">
            <v>14</v>
          </cell>
          <cell r="F187">
            <v>339640</v>
          </cell>
          <cell r="G187">
            <v>4754960</v>
          </cell>
          <cell r="H187">
            <v>198130</v>
          </cell>
          <cell r="I187">
            <v>2773820</v>
          </cell>
          <cell r="J187">
            <v>141490</v>
          </cell>
          <cell r="K187">
            <v>1980860</v>
          </cell>
          <cell r="L187">
            <v>20</v>
          </cell>
          <cell r="M187">
            <v>280</v>
          </cell>
        </row>
        <row r="188">
          <cell r="A188">
            <v>186</v>
          </cell>
          <cell r="B188" t="str">
            <v xml:space="preserve">          흄관부설 및 접합 : 기계</v>
          </cell>
          <cell r="C188" t="str">
            <v>Φ450M/M, 소켓식</v>
          </cell>
          <cell r="D188" t="str">
            <v>M</v>
          </cell>
          <cell r="E188">
            <v>419</v>
          </cell>
          <cell r="F188">
            <v>46630</v>
          </cell>
          <cell r="G188">
            <v>19537970</v>
          </cell>
          <cell r="H188">
            <v>12520</v>
          </cell>
          <cell r="I188">
            <v>5245880</v>
          </cell>
          <cell r="J188">
            <v>28950</v>
          </cell>
          <cell r="K188">
            <v>12130050</v>
          </cell>
          <cell r="L188">
            <v>5160</v>
          </cell>
          <cell r="M188">
            <v>2162040</v>
          </cell>
        </row>
        <row r="189">
          <cell r="A189">
            <v>187</v>
          </cell>
          <cell r="B189" t="str">
            <v xml:space="preserve">          U-형트랜치</v>
          </cell>
          <cell r="C189" t="str">
            <v>300*300</v>
          </cell>
          <cell r="D189" t="str">
            <v>M</v>
          </cell>
          <cell r="E189">
            <v>129</v>
          </cell>
          <cell r="F189">
            <v>71990</v>
          </cell>
          <cell r="G189">
            <v>9286710</v>
          </cell>
          <cell r="H189">
            <v>49690</v>
          </cell>
          <cell r="I189">
            <v>6410010</v>
          </cell>
          <cell r="J189">
            <v>22000</v>
          </cell>
          <cell r="K189">
            <v>2838000</v>
          </cell>
          <cell r="L189">
            <v>300</v>
          </cell>
          <cell r="M189">
            <v>38700</v>
          </cell>
        </row>
        <row r="190">
          <cell r="A190">
            <v>188</v>
          </cell>
          <cell r="B190" t="str">
            <v xml:space="preserve">          오수맨홀</v>
          </cell>
          <cell r="C190" t="str">
            <v>Φ900M/M</v>
          </cell>
          <cell r="D190" t="str">
            <v>개소</v>
          </cell>
          <cell r="E190">
            <v>1</v>
          </cell>
          <cell r="F190">
            <v>276840</v>
          </cell>
          <cell r="G190">
            <v>276840</v>
          </cell>
          <cell r="H190">
            <v>192230</v>
          </cell>
          <cell r="I190">
            <v>192230</v>
          </cell>
          <cell r="J190">
            <v>84230</v>
          </cell>
          <cell r="K190">
            <v>84230</v>
          </cell>
          <cell r="L190">
            <v>380</v>
          </cell>
          <cell r="M190">
            <v>380</v>
          </cell>
        </row>
        <row r="191">
          <cell r="A191">
            <v>189</v>
          </cell>
          <cell r="B191" t="str">
            <v xml:space="preserve">          오수관부설 및 접합 : 인력</v>
          </cell>
          <cell r="C191" t="str">
            <v>Φ300M/M, 소켓식</v>
          </cell>
          <cell r="D191" t="str">
            <v>M</v>
          </cell>
          <cell r="E191">
            <v>26</v>
          </cell>
          <cell r="F191">
            <v>35590</v>
          </cell>
          <cell r="G191">
            <v>925340</v>
          </cell>
          <cell r="H191">
            <v>8750</v>
          </cell>
          <cell r="I191">
            <v>227500</v>
          </cell>
          <cell r="J191">
            <v>25500</v>
          </cell>
          <cell r="K191">
            <v>663000</v>
          </cell>
          <cell r="L191">
            <v>1340</v>
          </cell>
          <cell r="M191">
            <v>34840</v>
          </cell>
        </row>
        <row r="192">
          <cell r="A192">
            <v>190</v>
          </cell>
          <cell r="B192" t="str">
            <v xml:space="preserve">          퇴수관(PVC)</v>
          </cell>
          <cell r="C192" t="str">
            <v>Φ100</v>
          </cell>
          <cell r="D192" t="str">
            <v>M</v>
          </cell>
          <cell r="E192">
            <v>62</v>
          </cell>
          <cell r="F192">
            <v>2600</v>
          </cell>
          <cell r="G192">
            <v>161200</v>
          </cell>
          <cell r="H192">
            <v>1730</v>
          </cell>
          <cell r="I192">
            <v>107260</v>
          </cell>
          <cell r="J192">
            <v>600</v>
          </cell>
          <cell r="K192">
            <v>37200</v>
          </cell>
          <cell r="L192">
            <v>270</v>
          </cell>
          <cell r="M192">
            <v>16740</v>
          </cell>
        </row>
        <row r="193">
          <cell r="A193">
            <v>191</v>
          </cell>
          <cell r="B193" t="str">
            <v xml:space="preserve">          하수관수밀시험</v>
          </cell>
          <cell r="C193" t="str">
            <v>Φ300M/M</v>
          </cell>
          <cell r="D193" t="str">
            <v>개소</v>
          </cell>
          <cell r="E193">
            <v>1</v>
          </cell>
          <cell r="F193">
            <v>187010</v>
          </cell>
          <cell r="G193">
            <v>187010</v>
          </cell>
          <cell r="H193">
            <v>115670</v>
          </cell>
          <cell r="I193">
            <v>115670</v>
          </cell>
          <cell r="J193">
            <v>65990</v>
          </cell>
          <cell r="K193">
            <v>65990</v>
          </cell>
          <cell r="L193">
            <v>5350</v>
          </cell>
          <cell r="M193">
            <v>5350</v>
          </cell>
        </row>
        <row r="194">
          <cell r="A194">
            <v>192</v>
          </cell>
          <cell r="B194" t="str">
            <v xml:space="preserve">          하수관로CCTV조사공</v>
          </cell>
          <cell r="C194" t="str">
            <v>신설</v>
          </cell>
          <cell r="D194" t="str">
            <v>M</v>
          </cell>
          <cell r="E194">
            <v>445</v>
          </cell>
          <cell r="F194">
            <v>1900</v>
          </cell>
          <cell r="G194">
            <v>845500</v>
          </cell>
          <cell r="H194">
            <v>80</v>
          </cell>
          <cell r="I194">
            <v>35600</v>
          </cell>
          <cell r="J194">
            <v>1170</v>
          </cell>
          <cell r="K194">
            <v>520650</v>
          </cell>
          <cell r="L194">
            <v>650</v>
          </cell>
          <cell r="M194">
            <v>289250</v>
          </cell>
        </row>
        <row r="195">
          <cell r="A195">
            <v>193</v>
          </cell>
          <cell r="B195" t="str">
            <v xml:space="preserve">       1.3.3 포장공</v>
          </cell>
          <cell r="G195">
            <v>45070080</v>
          </cell>
          <cell r="H195">
            <v>0</v>
          </cell>
          <cell r="I195">
            <v>15404540</v>
          </cell>
          <cell r="J195">
            <v>0</v>
          </cell>
          <cell r="K195">
            <v>29201360</v>
          </cell>
          <cell r="L195">
            <v>0</v>
          </cell>
          <cell r="M195">
            <v>464180</v>
          </cell>
        </row>
        <row r="196">
          <cell r="A196">
            <v>194</v>
          </cell>
          <cell r="B196" t="str">
            <v xml:space="preserve">          소형고압블럭포장</v>
          </cell>
          <cell r="C196" t="str">
            <v>회 색, T=60</v>
          </cell>
          <cell r="D196" t="str">
            <v>M2</v>
          </cell>
          <cell r="E196">
            <v>1215</v>
          </cell>
          <cell r="F196">
            <v>6370</v>
          </cell>
          <cell r="G196">
            <v>7739550</v>
          </cell>
          <cell r="H196">
            <v>1950</v>
          </cell>
          <cell r="I196">
            <v>2369250</v>
          </cell>
          <cell r="J196">
            <v>4330</v>
          </cell>
          <cell r="K196">
            <v>5260950</v>
          </cell>
          <cell r="L196">
            <v>90</v>
          </cell>
          <cell r="M196">
            <v>109350</v>
          </cell>
        </row>
        <row r="197">
          <cell r="A197">
            <v>195</v>
          </cell>
          <cell r="B197" t="str">
            <v xml:space="preserve">          소형고압블럭포장</v>
          </cell>
          <cell r="C197" t="str">
            <v>적 색, T=60</v>
          </cell>
          <cell r="D197" t="str">
            <v>M2</v>
          </cell>
          <cell r="E197">
            <v>2213</v>
          </cell>
          <cell r="F197">
            <v>6370</v>
          </cell>
          <cell r="G197">
            <v>14096810</v>
          </cell>
          <cell r="H197">
            <v>1950</v>
          </cell>
          <cell r="I197">
            <v>4315350</v>
          </cell>
          <cell r="J197">
            <v>4330</v>
          </cell>
          <cell r="K197">
            <v>9582290</v>
          </cell>
          <cell r="L197">
            <v>90</v>
          </cell>
          <cell r="M197">
            <v>199170</v>
          </cell>
        </row>
        <row r="198">
          <cell r="A198">
            <v>196</v>
          </cell>
          <cell r="B198" t="str">
            <v xml:space="preserve">          소형고압블럭포장</v>
          </cell>
          <cell r="C198" t="str">
            <v>흑 색, T=60</v>
          </cell>
          <cell r="D198" t="str">
            <v>M2</v>
          </cell>
          <cell r="E198">
            <v>393</v>
          </cell>
          <cell r="F198">
            <v>6370</v>
          </cell>
          <cell r="G198">
            <v>2503410</v>
          </cell>
          <cell r="H198">
            <v>1950</v>
          </cell>
          <cell r="I198">
            <v>766350</v>
          </cell>
          <cell r="J198">
            <v>4330</v>
          </cell>
          <cell r="K198">
            <v>1701690</v>
          </cell>
          <cell r="L198">
            <v>90</v>
          </cell>
          <cell r="M198">
            <v>35370</v>
          </cell>
        </row>
        <row r="199">
          <cell r="A199">
            <v>197</v>
          </cell>
          <cell r="B199" t="str">
            <v xml:space="preserve">          소형고압블럭포장</v>
          </cell>
          <cell r="C199" t="str">
            <v>황 색, T=60</v>
          </cell>
          <cell r="D199" t="str">
            <v>M2</v>
          </cell>
          <cell r="E199">
            <v>1101</v>
          </cell>
          <cell r="F199">
            <v>6370</v>
          </cell>
          <cell r="G199">
            <v>7013370</v>
          </cell>
          <cell r="H199">
            <v>1950</v>
          </cell>
          <cell r="I199">
            <v>2146950</v>
          </cell>
          <cell r="J199">
            <v>4330</v>
          </cell>
          <cell r="K199">
            <v>4767330</v>
          </cell>
          <cell r="L199">
            <v>90</v>
          </cell>
          <cell r="M199">
            <v>99090</v>
          </cell>
        </row>
        <row r="200">
          <cell r="A200">
            <v>198</v>
          </cell>
          <cell r="B200" t="str">
            <v xml:space="preserve">          철평석포장(A형)</v>
          </cell>
          <cell r="C200" t="str">
            <v>T=50MM</v>
          </cell>
          <cell r="D200" t="str">
            <v>M2</v>
          </cell>
          <cell r="E200">
            <v>67</v>
          </cell>
          <cell r="F200">
            <v>33580</v>
          </cell>
          <cell r="G200">
            <v>2249860</v>
          </cell>
          <cell r="H200">
            <v>28920</v>
          </cell>
          <cell r="I200">
            <v>1937640</v>
          </cell>
          <cell r="J200">
            <v>4660</v>
          </cell>
          <cell r="K200">
            <v>312220</v>
          </cell>
          <cell r="L200">
            <v>0</v>
          </cell>
          <cell r="M200">
            <v>0</v>
          </cell>
        </row>
        <row r="201">
          <cell r="A201">
            <v>199</v>
          </cell>
          <cell r="B201" t="str">
            <v xml:space="preserve">          녹지경계블럭</v>
          </cell>
          <cell r="C201" t="str">
            <v>190*160*100</v>
          </cell>
          <cell r="D201" t="str">
            <v>M</v>
          </cell>
          <cell r="E201">
            <v>1060</v>
          </cell>
          <cell r="F201">
            <v>8380</v>
          </cell>
          <cell r="G201">
            <v>8882800</v>
          </cell>
          <cell r="H201">
            <v>1810</v>
          </cell>
          <cell r="I201">
            <v>1918600</v>
          </cell>
          <cell r="J201">
            <v>6550</v>
          </cell>
          <cell r="K201">
            <v>6943000</v>
          </cell>
          <cell r="L201">
            <v>20</v>
          </cell>
          <cell r="M201">
            <v>21200</v>
          </cell>
        </row>
        <row r="202">
          <cell r="A202">
            <v>200</v>
          </cell>
          <cell r="B202" t="str">
            <v xml:space="preserve">          재료분리경계석(B형직선)</v>
          </cell>
          <cell r="C202" t="str">
            <v>120*120*1000</v>
          </cell>
          <cell r="D202" t="str">
            <v>M</v>
          </cell>
          <cell r="E202">
            <v>92</v>
          </cell>
          <cell r="F202">
            <v>28090</v>
          </cell>
          <cell r="G202">
            <v>2584280</v>
          </cell>
          <cell r="H202">
            <v>21200</v>
          </cell>
          <cell r="I202">
            <v>1950400</v>
          </cell>
          <cell r="J202">
            <v>6890</v>
          </cell>
          <cell r="K202">
            <v>633880</v>
          </cell>
          <cell r="L202">
            <v>0</v>
          </cell>
          <cell r="M202">
            <v>0</v>
          </cell>
        </row>
        <row r="203">
          <cell r="A203">
            <v>201</v>
          </cell>
          <cell r="B203" t="str">
            <v xml:space="preserve">       1.3.4 상수공</v>
          </cell>
          <cell r="G203">
            <v>1116440</v>
          </cell>
          <cell r="H203">
            <v>0</v>
          </cell>
          <cell r="I203">
            <v>592670</v>
          </cell>
          <cell r="J203">
            <v>0</v>
          </cell>
          <cell r="K203">
            <v>436970</v>
          </cell>
          <cell r="L203">
            <v>0</v>
          </cell>
          <cell r="M203">
            <v>86800</v>
          </cell>
        </row>
        <row r="204">
          <cell r="A204">
            <v>202</v>
          </cell>
          <cell r="B204" t="str">
            <v xml:space="preserve">          PE관접합및부설</v>
          </cell>
          <cell r="C204" t="str">
            <v>관경Φ25MM</v>
          </cell>
          <cell r="D204" t="str">
            <v>M</v>
          </cell>
          <cell r="E204">
            <v>95</v>
          </cell>
          <cell r="F204">
            <v>3940</v>
          </cell>
          <cell r="G204">
            <v>374300</v>
          </cell>
          <cell r="H204">
            <v>1810</v>
          </cell>
          <cell r="I204">
            <v>171950</v>
          </cell>
          <cell r="J204">
            <v>1750</v>
          </cell>
          <cell r="K204">
            <v>166250</v>
          </cell>
          <cell r="L204">
            <v>380</v>
          </cell>
          <cell r="M204">
            <v>36100</v>
          </cell>
        </row>
        <row r="205">
          <cell r="A205">
            <v>203</v>
          </cell>
          <cell r="B205" t="str">
            <v xml:space="preserve">          PE관접합및부설</v>
          </cell>
          <cell r="C205" t="str">
            <v>관경Φ30MM</v>
          </cell>
          <cell r="D205" t="str">
            <v>M</v>
          </cell>
          <cell r="E205">
            <v>130</v>
          </cell>
          <cell r="F205">
            <v>4340</v>
          </cell>
          <cell r="G205">
            <v>564200</v>
          </cell>
          <cell r="H205">
            <v>2130</v>
          </cell>
          <cell r="I205">
            <v>276900</v>
          </cell>
          <cell r="J205">
            <v>1820</v>
          </cell>
          <cell r="K205">
            <v>236600</v>
          </cell>
          <cell r="L205">
            <v>390</v>
          </cell>
          <cell r="M205">
            <v>50700</v>
          </cell>
        </row>
        <row r="206">
          <cell r="A206">
            <v>204</v>
          </cell>
          <cell r="B206" t="str">
            <v xml:space="preserve">          새들접합</v>
          </cell>
          <cell r="C206" t="str">
            <v>관경Φ100*30MM</v>
          </cell>
          <cell r="D206" t="str">
            <v>개소</v>
          </cell>
          <cell r="E206">
            <v>1</v>
          </cell>
          <cell r="F206">
            <v>13380</v>
          </cell>
          <cell r="G206">
            <v>13380</v>
          </cell>
          <cell r="H206">
            <v>10410</v>
          </cell>
          <cell r="I206">
            <v>10410</v>
          </cell>
          <cell r="J206">
            <v>2970</v>
          </cell>
          <cell r="K206">
            <v>2970</v>
          </cell>
          <cell r="L206">
            <v>0</v>
          </cell>
          <cell r="M206">
            <v>0</v>
          </cell>
        </row>
        <row r="207">
          <cell r="A207">
            <v>205</v>
          </cell>
          <cell r="B207" t="str">
            <v xml:space="preserve">          PE수도관(이형관)</v>
          </cell>
          <cell r="C207" t="str">
            <v>이경티30*25</v>
          </cell>
          <cell r="D207" t="str">
            <v>개소</v>
          </cell>
          <cell r="E207">
            <v>1</v>
          </cell>
          <cell r="F207">
            <v>4450</v>
          </cell>
          <cell r="G207">
            <v>4450</v>
          </cell>
          <cell r="H207">
            <v>4450</v>
          </cell>
          <cell r="I207">
            <v>4450</v>
          </cell>
          <cell r="J207">
            <v>0</v>
          </cell>
          <cell r="L207">
            <v>0</v>
          </cell>
          <cell r="M207">
            <v>0</v>
          </cell>
        </row>
        <row r="208">
          <cell r="A208">
            <v>206</v>
          </cell>
          <cell r="B208" t="str">
            <v xml:space="preserve">          PE수도관(이형관)</v>
          </cell>
          <cell r="C208" t="str">
            <v>엘보30*90도</v>
          </cell>
          <cell r="D208" t="str">
            <v>개소</v>
          </cell>
          <cell r="E208">
            <v>1</v>
          </cell>
          <cell r="F208">
            <v>2750</v>
          </cell>
          <cell r="G208">
            <v>2750</v>
          </cell>
          <cell r="H208">
            <v>2750</v>
          </cell>
          <cell r="I208">
            <v>2750</v>
          </cell>
          <cell r="J208">
            <v>0</v>
          </cell>
          <cell r="L208">
            <v>0</v>
          </cell>
          <cell r="M208">
            <v>0</v>
          </cell>
        </row>
        <row r="209">
          <cell r="A209">
            <v>207</v>
          </cell>
          <cell r="B209" t="str">
            <v xml:space="preserve">          T/F접합</v>
          </cell>
          <cell r="C209" t="str">
            <v>관경Φ25MM</v>
          </cell>
          <cell r="D209" t="str">
            <v>개소</v>
          </cell>
          <cell r="E209">
            <v>2</v>
          </cell>
          <cell r="F209">
            <v>9280</v>
          </cell>
          <cell r="G209">
            <v>18560</v>
          </cell>
          <cell r="H209">
            <v>6310</v>
          </cell>
          <cell r="I209">
            <v>12620</v>
          </cell>
          <cell r="J209">
            <v>2970</v>
          </cell>
          <cell r="K209">
            <v>5940</v>
          </cell>
          <cell r="L209">
            <v>0</v>
          </cell>
          <cell r="M209">
            <v>0</v>
          </cell>
        </row>
        <row r="210">
          <cell r="A210">
            <v>208</v>
          </cell>
          <cell r="B210" t="str">
            <v xml:space="preserve">          밸브접합</v>
          </cell>
          <cell r="C210" t="str">
            <v>관경Φ15-50MM</v>
          </cell>
          <cell r="D210" t="str">
            <v>개소</v>
          </cell>
          <cell r="E210">
            <v>1</v>
          </cell>
          <cell r="F210">
            <v>7300</v>
          </cell>
          <cell r="G210">
            <v>7300</v>
          </cell>
          <cell r="H210">
            <v>4330</v>
          </cell>
          <cell r="I210">
            <v>4330</v>
          </cell>
          <cell r="J210">
            <v>2970</v>
          </cell>
          <cell r="K210">
            <v>2970</v>
          </cell>
          <cell r="L210">
            <v>0</v>
          </cell>
          <cell r="M210">
            <v>0</v>
          </cell>
        </row>
        <row r="211">
          <cell r="A211">
            <v>209</v>
          </cell>
          <cell r="B211" t="str">
            <v xml:space="preserve">          제수변보호통</v>
          </cell>
          <cell r="C211" t="str">
            <v>관경Φ80-200MM</v>
          </cell>
          <cell r="D211" t="str">
            <v>개소</v>
          </cell>
          <cell r="E211">
            <v>1</v>
          </cell>
          <cell r="F211">
            <v>131500</v>
          </cell>
          <cell r="G211">
            <v>131500</v>
          </cell>
          <cell r="H211">
            <v>109260</v>
          </cell>
          <cell r="I211">
            <v>109260</v>
          </cell>
          <cell r="J211">
            <v>22240</v>
          </cell>
          <cell r="K211">
            <v>22240</v>
          </cell>
          <cell r="L211">
            <v>0</v>
          </cell>
          <cell r="M211">
            <v>0</v>
          </cell>
        </row>
        <row r="212">
          <cell r="A212">
            <v>210</v>
          </cell>
          <cell r="B212" t="str">
            <v xml:space="preserve">       1.3.5 식재공</v>
          </cell>
          <cell r="G212">
            <v>67351250</v>
          </cell>
          <cell r="H212">
            <v>0</v>
          </cell>
          <cell r="I212">
            <v>31709400</v>
          </cell>
          <cell r="J212">
            <v>0</v>
          </cell>
          <cell r="K212">
            <v>35639450</v>
          </cell>
          <cell r="L212">
            <v>0</v>
          </cell>
          <cell r="M212">
            <v>2400</v>
          </cell>
        </row>
        <row r="213">
          <cell r="A213">
            <v>211</v>
          </cell>
          <cell r="B213" t="str">
            <v xml:space="preserve">          해송(A형)</v>
          </cell>
          <cell r="C213" t="str">
            <v>H2.5*W0.8</v>
          </cell>
          <cell r="D213" t="str">
            <v>주</v>
          </cell>
          <cell r="E213">
            <v>147</v>
          </cell>
          <cell r="F213">
            <v>35640</v>
          </cell>
          <cell r="G213">
            <v>5239080</v>
          </cell>
          <cell r="H213">
            <v>24890</v>
          </cell>
          <cell r="I213">
            <v>3658830</v>
          </cell>
          <cell r="J213">
            <v>10750</v>
          </cell>
          <cell r="K213">
            <v>1580250</v>
          </cell>
          <cell r="L213">
            <v>0</v>
          </cell>
          <cell r="M213">
            <v>0</v>
          </cell>
        </row>
        <row r="214">
          <cell r="A214">
            <v>212</v>
          </cell>
          <cell r="B214" t="str">
            <v xml:space="preserve">          칠엽수(A형)</v>
          </cell>
          <cell r="C214" t="str">
            <v>H3.5*R8</v>
          </cell>
          <cell r="D214" t="str">
            <v>주</v>
          </cell>
          <cell r="E214">
            <v>8</v>
          </cell>
          <cell r="F214">
            <v>133990</v>
          </cell>
          <cell r="G214">
            <v>1071920</v>
          </cell>
          <cell r="H214">
            <v>118800</v>
          </cell>
          <cell r="I214">
            <v>950400</v>
          </cell>
          <cell r="J214">
            <v>15190</v>
          </cell>
          <cell r="K214">
            <v>121520</v>
          </cell>
          <cell r="L214">
            <v>0</v>
          </cell>
          <cell r="M214">
            <v>0</v>
          </cell>
        </row>
        <row r="215">
          <cell r="A215">
            <v>213</v>
          </cell>
          <cell r="B215" t="str">
            <v xml:space="preserve">          칠엽수(B형)</v>
          </cell>
          <cell r="C215" t="str">
            <v>H3.0*R8</v>
          </cell>
          <cell r="D215" t="str">
            <v>주</v>
          </cell>
          <cell r="E215">
            <v>19</v>
          </cell>
          <cell r="F215">
            <v>145970</v>
          </cell>
          <cell r="G215">
            <v>2773430</v>
          </cell>
          <cell r="H215">
            <v>130590</v>
          </cell>
          <cell r="I215">
            <v>2481210</v>
          </cell>
          <cell r="J215">
            <v>15280</v>
          </cell>
          <cell r="K215">
            <v>290320</v>
          </cell>
          <cell r="L215">
            <v>100</v>
          </cell>
          <cell r="M215">
            <v>1900</v>
          </cell>
        </row>
        <row r="216">
          <cell r="A216">
            <v>214</v>
          </cell>
          <cell r="B216" t="str">
            <v xml:space="preserve">          낙우송</v>
          </cell>
          <cell r="C216" t="str">
            <v>H3.5*R8</v>
          </cell>
          <cell r="D216" t="str">
            <v>주</v>
          </cell>
          <cell r="E216">
            <v>28</v>
          </cell>
          <cell r="F216">
            <v>73080</v>
          </cell>
          <cell r="G216">
            <v>2046240</v>
          </cell>
          <cell r="H216">
            <v>48800</v>
          </cell>
          <cell r="I216">
            <v>1366400</v>
          </cell>
          <cell r="J216">
            <v>24280</v>
          </cell>
          <cell r="K216">
            <v>679840</v>
          </cell>
          <cell r="L216">
            <v>0</v>
          </cell>
          <cell r="M216">
            <v>0</v>
          </cell>
        </row>
        <row r="217">
          <cell r="A217">
            <v>215</v>
          </cell>
          <cell r="B217" t="str">
            <v xml:space="preserve">          회화나무</v>
          </cell>
          <cell r="C217" t="str">
            <v>H3.5*R8</v>
          </cell>
          <cell r="D217" t="str">
            <v>주</v>
          </cell>
          <cell r="E217">
            <v>30</v>
          </cell>
          <cell r="F217">
            <v>84430</v>
          </cell>
          <cell r="G217">
            <v>2532900</v>
          </cell>
          <cell r="H217">
            <v>60150</v>
          </cell>
          <cell r="I217">
            <v>1804500</v>
          </cell>
          <cell r="J217">
            <v>24280</v>
          </cell>
          <cell r="K217">
            <v>728400</v>
          </cell>
          <cell r="L217">
            <v>0</v>
          </cell>
          <cell r="M217">
            <v>0</v>
          </cell>
        </row>
        <row r="218">
          <cell r="A218">
            <v>216</v>
          </cell>
          <cell r="B218" t="str">
            <v xml:space="preserve">          회화나무</v>
          </cell>
          <cell r="C218" t="str">
            <v>H6.0*R20</v>
          </cell>
          <cell r="D218" t="str">
            <v>주</v>
          </cell>
          <cell r="E218">
            <v>1</v>
          </cell>
          <cell r="F218">
            <v>906800</v>
          </cell>
          <cell r="G218">
            <v>906800</v>
          </cell>
          <cell r="H218">
            <v>823310</v>
          </cell>
          <cell r="I218">
            <v>823310</v>
          </cell>
          <cell r="J218">
            <v>82990</v>
          </cell>
          <cell r="K218">
            <v>82990</v>
          </cell>
          <cell r="L218">
            <v>500</v>
          </cell>
          <cell r="M218">
            <v>500</v>
          </cell>
        </row>
        <row r="219">
          <cell r="A219">
            <v>217</v>
          </cell>
          <cell r="B219" t="str">
            <v xml:space="preserve">          팽나무</v>
          </cell>
          <cell r="C219" t="str">
            <v>H3.0*R8</v>
          </cell>
          <cell r="D219" t="str">
            <v>주</v>
          </cell>
          <cell r="E219">
            <v>22</v>
          </cell>
          <cell r="F219">
            <v>103230</v>
          </cell>
          <cell r="G219">
            <v>2271060</v>
          </cell>
          <cell r="H219">
            <v>78950</v>
          </cell>
          <cell r="I219">
            <v>1736900</v>
          </cell>
          <cell r="J219">
            <v>24280</v>
          </cell>
          <cell r="K219">
            <v>534160</v>
          </cell>
          <cell r="L219">
            <v>0</v>
          </cell>
          <cell r="M219">
            <v>0</v>
          </cell>
        </row>
        <row r="220">
          <cell r="A220">
            <v>218</v>
          </cell>
          <cell r="B220" t="str">
            <v xml:space="preserve">          왕벗나무</v>
          </cell>
          <cell r="C220" t="str">
            <v>H3.0*B6</v>
          </cell>
          <cell r="D220" t="str">
            <v>주</v>
          </cell>
          <cell r="E220">
            <v>23</v>
          </cell>
          <cell r="F220">
            <v>71340</v>
          </cell>
          <cell r="G220">
            <v>1640820</v>
          </cell>
          <cell r="H220">
            <v>50350</v>
          </cell>
          <cell r="I220">
            <v>1158050</v>
          </cell>
          <cell r="J220">
            <v>20990</v>
          </cell>
          <cell r="K220">
            <v>482770</v>
          </cell>
          <cell r="L220">
            <v>0</v>
          </cell>
          <cell r="M220">
            <v>0</v>
          </cell>
        </row>
        <row r="221">
          <cell r="A221">
            <v>219</v>
          </cell>
          <cell r="B221" t="str">
            <v xml:space="preserve">          모감주나무</v>
          </cell>
          <cell r="C221" t="str">
            <v>H3.0*R8</v>
          </cell>
          <cell r="D221" t="str">
            <v>주</v>
          </cell>
          <cell r="E221">
            <v>10</v>
          </cell>
          <cell r="F221">
            <v>116640</v>
          </cell>
          <cell r="G221">
            <v>1166400</v>
          </cell>
          <cell r="H221">
            <v>92360</v>
          </cell>
          <cell r="I221">
            <v>923600</v>
          </cell>
          <cell r="J221">
            <v>24280</v>
          </cell>
          <cell r="K221">
            <v>242800</v>
          </cell>
          <cell r="L221">
            <v>0</v>
          </cell>
          <cell r="M221">
            <v>0</v>
          </cell>
        </row>
        <row r="222">
          <cell r="A222">
            <v>220</v>
          </cell>
          <cell r="B222" t="str">
            <v xml:space="preserve">          쪽동백</v>
          </cell>
          <cell r="C222" t="str">
            <v>H3.5*R8</v>
          </cell>
          <cell r="D222" t="str">
            <v>주</v>
          </cell>
          <cell r="E222">
            <v>5</v>
          </cell>
          <cell r="F222">
            <v>81300</v>
          </cell>
          <cell r="G222">
            <v>406500</v>
          </cell>
          <cell r="H222">
            <v>57020</v>
          </cell>
          <cell r="I222">
            <v>285100</v>
          </cell>
          <cell r="J222">
            <v>24280</v>
          </cell>
          <cell r="K222">
            <v>121400</v>
          </cell>
          <cell r="L222">
            <v>0</v>
          </cell>
          <cell r="M222">
            <v>0</v>
          </cell>
        </row>
        <row r="223">
          <cell r="A223">
            <v>221</v>
          </cell>
          <cell r="B223" t="str">
            <v xml:space="preserve">          영산홍</v>
          </cell>
          <cell r="C223" t="str">
            <v>H0.4*W0.5</v>
          </cell>
          <cell r="D223" t="str">
            <v>주</v>
          </cell>
          <cell r="E223">
            <v>400</v>
          </cell>
          <cell r="F223">
            <v>5340</v>
          </cell>
          <cell r="G223">
            <v>2136000</v>
          </cell>
          <cell r="H223">
            <v>3310</v>
          </cell>
          <cell r="I223">
            <v>1324000</v>
          </cell>
          <cell r="J223">
            <v>2030</v>
          </cell>
          <cell r="K223">
            <v>812000</v>
          </cell>
          <cell r="L223">
            <v>0</v>
          </cell>
          <cell r="M223">
            <v>0</v>
          </cell>
        </row>
        <row r="224">
          <cell r="A224">
            <v>222</v>
          </cell>
          <cell r="B224" t="str">
            <v xml:space="preserve">          박태기나무</v>
          </cell>
          <cell r="C224" t="str">
            <v>H1.0*W0.3</v>
          </cell>
          <cell r="D224" t="str">
            <v>주</v>
          </cell>
          <cell r="E224">
            <v>300</v>
          </cell>
          <cell r="F224">
            <v>6100</v>
          </cell>
          <cell r="G224">
            <v>1830000</v>
          </cell>
          <cell r="H224">
            <v>2820</v>
          </cell>
          <cell r="I224">
            <v>846000</v>
          </cell>
          <cell r="J224">
            <v>3280</v>
          </cell>
          <cell r="K224">
            <v>984000</v>
          </cell>
          <cell r="L224">
            <v>0</v>
          </cell>
          <cell r="M224">
            <v>0</v>
          </cell>
        </row>
        <row r="225">
          <cell r="A225">
            <v>223</v>
          </cell>
          <cell r="B225" t="str">
            <v xml:space="preserve">          무궁화</v>
          </cell>
          <cell r="C225" t="str">
            <v>H1.5*W0.4</v>
          </cell>
          <cell r="D225" t="str">
            <v>주</v>
          </cell>
          <cell r="E225">
            <v>280</v>
          </cell>
          <cell r="F225">
            <v>7540</v>
          </cell>
          <cell r="G225">
            <v>2111200</v>
          </cell>
          <cell r="H225">
            <v>1740</v>
          </cell>
          <cell r="I225">
            <v>487200</v>
          </cell>
          <cell r="J225">
            <v>5800</v>
          </cell>
          <cell r="K225">
            <v>1624000</v>
          </cell>
          <cell r="L225">
            <v>0</v>
          </cell>
          <cell r="M225">
            <v>0</v>
          </cell>
        </row>
        <row r="226">
          <cell r="A226">
            <v>224</v>
          </cell>
          <cell r="B226" t="str">
            <v xml:space="preserve">          자산홍</v>
          </cell>
          <cell r="C226" t="str">
            <v>H0.4*W0.4</v>
          </cell>
          <cell r="D226" t="str">
            <v>주</v>
          </cell>
          <cell r="E226">
            <v>580</v>
          </cell>
          <cell r="F226">
            <v>4450</v>
          </cell>
          <cell r="G226">
            <v>2581000</v>
          </cell>
          <cell r="H226">
            <v>2420</v>
          </cell>
          <cell r="I226">
            <v>1403600</v>
          </cell>
          <cell r="J226">
            <v>2030</v>
          </cell>
          <cell r="K226">
            <v>1177400</v>
          </cell>
          <cell r="L226">
            <v>0</v>
          </cell>
          <cell r="M226">
            <v>0</v>
          </cell>
        </row>
        <row r="227">
          <cell r="A227">
            <v>225</v>
          </cell>
          <cell r="B227" t="str">
            <v xml:space="preserve">          명자나무</v>
          </cell>
          <cell r="C227" t="str">
            <v>H1.0*W0.6</v>
          </cell>
          <cell r="D227" t="str">
            <v>주</v>
          </cell>
          <cell r="E227">
            <v>270</v>
          </cell>
          <cell r="F227">
            <v>7660</v>
          </cell>
          <cell r="G227">
            <v>2068200</v>
          </cell>
          <cell r="H227">
            <v>4380</v>
          </cell>
          <cell r="I227">
            <v>1182600</v>
          </cell>
          <cell r="J227">
            <v>3280</v>
          </cell>
          <cell r="K227">
            <v>885600</v>
          </cell>
          <cell r="L227">
            <v>0</v>
          </cell>
          <cell r="M227">
            <v>0</v>
          </cell>
        </row>
        <row r="228">
          <cell r="A228">
            <v>226</v>
          </cell>
          <cell r="B228" t="str">
            <v xml:space="preserve">          말발도리</v>
          </cell>
          <cell r="C228" t="str">
            <v>H1.2*W0.4</v>
          </cell>
          <cell r="D228" t="str">
            <v>주</v>
          </cell>
          <cell r="E228">
            <v>250</v>
          </cell>
          <cell r="F228">
            <v>8030</v>
          </cell>
          <cell r="G228">
            <v>2007500</v>
          </cell>
          <cell r="H228">
            <v>2230</v>
          </cell>
          <cell r="I228">
            <v>557500</v>
          </cell>
          <cell r="J228">
            <v>5800</v>
          </cell>
          <cell r="K228">
            <v>1450000</v>
          </cell>
          <cell r="L228">
            <v>0</v>
          </cell>
          <cell r="M228">
            <v>0</v>
          </cell>
        </row>
        <row r="229">
          <cell r="A229">
            <v>227</v>
          </cell>
          <cell r="B229" t="str">
            <v xml:space="preserve">          줄  떼</v>
          </cell>
          <cell r="C229" t="str">
            <v>1/3</v>
          </cell>
          <cell r="D229" t="str">
            <v>M2</v>
          </cell>
          <cell r="E229">
            <v>9170</v>
          </cell>
          <cell r="F229">
            <v>3560</v>
          </cell>
          <cell r="G229">
            <v>32645200</v>
          </cell>
          <cell r="H229">
            <v>960</v>
          </cell>
          <cell r="I229">
            <v>8803200</v>
          </cell>
          <cell r="J229">
            <v>2600</v>
          </cell>
          <cell r="K229">
            <v>23842000</v>
          </cell>
          <cell r="L229">
            <v>0</v>
          </cell>
          <cell r="M229">
            <v>0</v>
          </cell>
        </row>
        <row r="230">
          <cell r="A230">
            <v>228</v>
          </cell>
          <cell r="B230" t="str">
            <v xml:space="preserve">          야생화+복합양잔디</v>
          </cell>
          <cell r="C230" t="str">
            <v>32종복합</v>
          </cell>
          <cell r="D230" t="str">
            <v>M2</v>
          </cell>
          <cell r="E230">
            <v>675</v>
          </cell>
          <cell r="F230">
            <v>2840</v>
          </cell>
          <cell r="G230">
            <v>1917000</v>
          </cell>
          <cell r="H230">
            <v>2840</v>
          </cell>
          <cell r="I230">
            <v>1917000</v>
          </cell>
          <cell r="J230">
            <v>0</v>
          </cell>
          <cell r="L230">
            <v>0</v>
          </cell>
          <cell r="M230">
            <v>0</v>
          </cell>
        </row>
        <row r="231">
          <cell r="A231">
            <v>229</v>
          </cell>
          <cell r="B231" t="str">
            <v xml:space="preserve">       1.3.6 이식공</v>
          </cell>
          <cell r="G231">
            <v>10589730</v>
          </cell>
          <cell r="H231">
            <v>0</v>
          </cell>
          <cell r="I231">
            <v>1744630</v>
          </cell>
          <cell r="J231">
            <v>0</v>
          </cell>
          <cell r="K231">
            <v>8842320</v>
          </cell>
          <cell r="L231">
            <v>0</v>
          </cell>
          <cell r="M231">
            <v>2780</v>
          </cell>
        </row>
        <row r="232">
          <cell r="A232">
            <v>230</v>
          </cell>
          <cell r="B232" t="str">
            <v xml:space="preserve">          수목이식(버즘나무)</v>
          </cell>
          <cell r="C232" t="str">
            <v>H3.0*B6,L0.5KM</v>
          </cell>
          <cell r="D232" t="str">
            <v>주</v>
          </cell>
          <cell r="E232">
            <v>41</v>
          </cell>
          <cell r="F232">
            <v>42510</v>
          </cell>
          <cell r="G232">
            <v>1742910</v>
          </cell>
          <cell r="H232">
            <v>6370</v>
          </cell>
          <cell r="I232">
            <v>261170</v>
          </cell>
          <cell r="J232">
            <v>36120</v>
          </cell>
          <cell r="K232">
            <v>1480920</v>
          </cell>
          <cell r="L232">
            <v>20</v>
          </cell>
          <cell r="M232">
            <v>820</v>
          </cell>
        </row>
        <row r="233">
          <cell r="A233">
            <v>231</v>
          </cell>
          <cell r="B233" t="str">
            <v xml:space="preserve">          수목이식(버즘나무)</v>
          </cell>
          <cell r="C233" t="str">
            <v>H4.0*B8,L0.5KM</v>
          </cell>
          <cell r="D233" t="str">
            <v>주</v>
          </cell>
          <cell r="E233">
            <v>24</v>
          </cell>
          <cell r="F233">
            <v>65480</v>
          </cell>
          <cell r="G233">
            <v>1571520</v>
          </cell>
          <cell r="H233">
            <v>7590</v>
          </cell>
          <cell r="I233">
            <v>182160</v>
          </cell>
          <cell r="J233">
            <v>57860</v>
          </cell>
          <cell r="K233">
            <v>1388640</v>
          </cell>
          <cell r="L233">
            <v>30</v>
          </cell>
          <cell r="M233">
            <v>720</v>
          </cell>
        </row>
        <row r="234">
          <cell r="A234">
            <v>232</v>
          </cell>
          <cell r="B234" t="str">
            <v xml:space="preserve">          수목이식(버즘나무)</v>
          </cell>
          <cell r="C234" t="str">
            <v>H4.0*B10,L0.5KM</v>
          </cell>
          <cell r="D234" t="str">
            <v>주</v>
          </cell>
          <cell r="E234">
            <v>32</v>
          </cell>
          <cell r="F234">
            <v>101070</v>
          </cell>
          <cell r="G234">
            <v>3234240</v>
          </cell>
          <cell r="H234">
            <v>20960</v>
          </cell>
          <cell r="I234">
            <v>670720</v>
          </cell>
          <cell r="J234">
            <v>80080</v>
          </cell>
          <cell r="K234">
            <v>2562560</v>
          </cell>
          <cell r="L234">
            <v>30</v>
          </cell>
          <cell r="M234">
            <v>960</v>
          </cell>
        </row>
        <row r="235">
          <cell r="A235">
            <v>233</v>
          </cell>
          <cell r="B235" t="str">
            <v xml:space="preserve">          수목이식(모과나무)</v>
          </cell>
          <cell r="C235" t="str">
            <v>H3.0*R7,L0.5KM</v>
          </cell>
          <cell r="D235" t="str">
            <v>주</v>
          </cell>
          <cell r="E235">
            <v>28</v>
          </cell>
          <cell r="F235">
            <v>38080</v>
          </cell>
          <cell r="G235">
            <v>1066240</v>
          </cell>
          <cell r="H235">
            <v>4540</v>
          </cell>
          <cell r="I235">
            <v>127120</v>
          </cell>
          <cell r="J235">
            <v>33530</v>
          </cell>
          <cell r="K235">
            <v>938840</v>
          </cell>
          <cell r="L235">
            <v>10</v>
          </cell>
          <cell r="M235">
            <v>280</v>
          </cell>
        </row>
        <row r="236">
          <cell r="A236">
            <v>234</v>
          </cell>
          <cell r="B236" t="str">
            <v xml:space="preserve">          수목이식(수수꽃다리)</v>
          </cell>
          <cell r="C236" t="str">
            <v>H1.2*W0.8,L0.5KM</v>
          </cell>
          <cell r="D236" t="str">
            <v>주</v>
          </cell>
          <cell r="E236">
            <v>13</v>
          </cell>
          <cell r="F236">
            <v>13310</v>
          </cell>
          <cell r="G236">
            <v>173030</v>
          </cell>
          <cell r="H236">
            <v>180</v>
          </cell>
          <cell r="I236">
            <v>2340</v>
          </cell>
          <cell r="J236">
            <v>13130</v>
          </cell>
          <cell r="K236">
            <v>170690</v>
          </cell>
          <cell r="L236">
            <v>0</v>
          </cell>
          <cell r="M236">
            <v>0</v>
          </cell>
        </row>
        <row r="237">
          <cell r="A237">
            <v>235</v>
          </cell>
          <cell r="B237" t="str">
            <v xml:space="preserve">          수목이식(수수꽃다리)</v>
          </cell>
          <cell r="C237" t="str">
            <v>H1.5*W1.0,L0.5KM</v>
          </cell>
          <cell r="D237" t="str">
            <v>주</v>
          </cell>
          <cell r="E237">
            <v>23</v>
          </cell>
          <cell r="F237">
            <v>13310</v>
          </cell>
          <cell r="G237">
            <v>306130</v>
          </cell>
          <cell r="H237">
            <v>180</v>
          </cell>
          <cell r="I237">
            <v>4140</v>
          </cell>
          <cell r="J237">
            <v>13130</v>
          </cell>
          <cell r="K237">
            <v>301990</v>
          </cell>
          <cell r="L237">
            <v>0</v>
          </cell>
          <cell r="M237">
            <v>0</v>
          </cell>
        </row>
        <row r="238">
          <cell r="A238">
            <v>236</v>
          </cell>
          <cell r="B238" t="str">
            <v xml:space="preserve">          수목이식(수수꽃다리)</v>
          </cell>
          <cell r="C238" t="str">
            <v>H1.2*W1.5,L0.5KM</v>
          </cell>
          <cell r="D238" t="str">
            <v>주</v>
          </cell>
          <cell r="E238">
            <v>36</v>
          </cell>
          <cell r="F238">
            <v>13310</v>
          </cell>
          <cell r="G238">
            <v>479160</v>
          </cell>
          <cell r="H238">
            <v>180</v>
          </cell>
          <cell r="I238">
            <v>6480</v>
          </cell>
          <cell r="J238">
            <v>13130</v>
          </cell>
          <cell r="K238">
            <v>472680</v>
          </cell>
          <cell r="L238">
            <v>0</v>
          </cell>
          <cell r="M238">
            <v>0</v>
          </cell>
        </row>
        <row r="239">
          <cell r="A239">
            <v>237</v>
          </cell>
          <cell r="B239" t="str">
            <v xml:space="preserve">          수목이식(쥐똥나무)</v>
          </cell>
          <cell r="C239" t="str">
            <v>H1.0*W0.15,L0.5KM</v>
          </cell>
          <cell r="D239" t="str">
            <v>주</v>
          </cell>
          <cell r="E239">
            <v>2725</v>
          </cell>
          <cell r="F239">
            <v>740</v>
          </cell>
          <cell r="G239">
            <v>2016500</v>
          </cell>
          <cell r="H239">
            <v>180</v>
          </cell>
          <cell r="I239">
            <v>490500</v>
          </cell>
          <cell r="J239">
            <v>560</v>
          </cell>
          <cell r="K239">
            <v>1526000</v>
          </cell>
          <cell r="L239">
            <v>0</v>
          </cell>
          <cell r="M239">
            <v>0</v>
          </cell>
        </row>
        <row r="240">
          <cell r="A240">
            <v>238</v>
          </cell>
          <cell r="B240" t="str">
            <v xml:space="preserve">       1.3.7 시설물공</v>
          </cell>
          <cell r="G240">
            <v>55833800</v>
          </cell>
          <cell r="H240">
            <v>0</v>
          </cell>
          <cell r="I240">
            <v>44463840</v>
          </cell>
          <cell r="J240">
            <v>0</v>
          </cell>
          <cell r="K240">
            <v>11286380</v>
          </cell>
          <cell r="L240">
            <v>0</v>
          </cell>
          <cell r="M240">
            <v>83580</v>
          </cell>
        </row>
        <row r="241">
          <cell r="A241">
            <v>239</v>
          </cell>
          <cell r="B241" t="str">
            <v xml:space="preserve">          사각쉘터A형</v>
          </cell>
          <cell r="C241" t="str">
            <v>4.5*4.5*H3.15</v>
          </cell>
          <cell r="D241" t="str">
            <v>개소</v>
          </cell>
          <cell r="E241">
            <v>3</v>
          </cell>
          <cell r="F241">
            <v>6224620</v>
          </cell>
          <cell r="G241">
            <v>18673860</v>
          </cell>
          <cell r="H241">
            <v>6097550</v>
          </cell>
          <cell r="I241">
            <v>18292650</v>
          </cell>
          <cell r="J241">
            <v>127050</v>
          </cell>
          <cell r="K241">
            <v>381150</v>
          </cell>
          <cell r="L241">
            <v>20</v>
          </cell>
          <cell r="M241">
            <v>60</v>
          </cell>
        </row>
        <row r="242">
          <cell r="A242">
            <v>240</v>
          </cell>
          <cell r="B242" t="str">
            <v xml:space="preserve">          사각파고라B형</v>
          </cell>
          <cell r="C242" t="str">
            <v>7.5*4.2*H2.80</v>
          </cell>
          <cell r="D242" t="str">
            <v>개소</v>
          </cell>
          <cell r="E242">
            <v>1</v>
          </cell>
          <cell r="F242">
            <v>4086900</v>
          </cell>
          <cell r="G242">
            <v>4086900</v>
          </cell>
          <cell r="H242">
            <v>3896200</v>
          </cell>
          <cell r="I242">
            <v>3896200</v>
          </cell>
          <cell r="J242">
            <v>190670</v>
          </cell>
          <cell r="K242">
            <v>190670</v>
          </cell>
          <cell r="L242">
            <v>30</v>
          </cell>
          <cell r="M242">
            <v>30</v>
          </cell>
        </row>
        <row r="243">
          <cell r="A243">
            <v>241</v>
          </cell>
          <cell r="B243" t="str">
            <v xml:space="preserve">          전시벽</v>
          </cell>
          <cell r="C243" t="str">
            <v>H2.1</v>
          </cell>
          <cell r="D243" t="str">
            <v>M</v>
          </cell>
          <cell r="E243">
            <v>20</v>
          </cell>
          <cell r="F243">
            <v>788630</v>
          </cell>
          <cell r="G243">
            <v>15772600</v>
          </cell>
          <cell r="H243">
            <v>552140</v>
          </cell>
          <cell r="I243">
            <v>11042800</v>
          </cell>
          <cell r="J243">
            <v>234810</v>
          </cell>
          <cell r="K243">
            <v>4696200</v>
          </cell>
          <cell r="L243">
            <v>1680</v>
          </cell>
          <cell r="M243">
            <v>33600</v>
          </cell>
        </row>
        <row r="244">
          <cell r="A244">
            <v>242</v>
          </cell>
          <cell r="B244" t="str">
            <v xml:space="preserve">          등의자A형</v>
          </cell>
          <cell r="C244" t="str">
            <v>1.8*0.54*H0.83</v>
          </cell>
          <cell r="D244" t="str">
            <v>개소</v>
          </cell>
          <cell r="E244">
            <v>4</v>
          </cell>
          <cell r="F244">
            <v>257800</v>
          </cell>
          <cell r="G244">
            <v>1031200</v>
          </cell>
          <cell r="H244">
            <v>239860</v>
          </cell>
          <cell r="I244">
            <v>959440</v>
          </cell>
          <cell r="J244">
            <v>17940</v>
          </cell>
          <cell r="K244">
            <v>71760</v>
          </cell>
          <cell r="L244">
            <v>0</v>
          </cell>
          <cell r="M244">
            <v>0</v>
          </cell>
        </row>
        <row r="245">
          <cell r="A245">
            <v>243</v>
          </cell>
          <cell r="B245" t="str">
            <v xml:space="preserve">          평의자A형</v>
          </cell>
          <cell r="C245" t="str">
            <v>1.8*0.41*H0.43</v>
          </cell>
          <cell r="D245" t="str">
            <v>개소</v>
          </cell>
          <cell r="E245">
            <v>27</v>
          </cell>
          <cell r="F245">
            <v>177700</v>
          </cell>
          <cell r="G245">
            <v>4797900</v>
          </cell>
          <cell r="H245">
            <v>159760</v>
          </cell>
          <cell r="I245">
            <v>4313520</v>
          </cell>
          <cell r="J245">
            <v>17940</v>
          </cell>
          <cell r="K245">
            <v>484380</v>
          </cell>
          <cell r="L245">
            <v>0</v>
          </cell>
          <cell r="M245">
            <v>0</v>
          </cell>
        </row>
        <row r="246">
          <cell r="A246">
            <v>244</v>
          </cell>
          <cell r="B246" t="str">
            <v xml:space="preserve">          조합형의자A형</v>
          </cell>
          <cell r="C246" t="str">
            <v>1.6*0.44*H0.4</v>
          </cell>
          <cell r="D246" t="str">
            <v>개소</v>
          </cell>
          <cell r="E246">
            <v>9</v>
          </cell>
          <cell r="F246">
            <v>175670</v>
          </cell>
          <cell r="G246">
            <v>1581030</v>
          </cell>
          <cell r="H246">
            <v>138800</v>
          </cell>
          <cell r="I246">
            <v>1249200</v>
          </cell>
          <cell r="J246">
            <v>36870</v>
          </cell>
          <cell r="K246">
            <v>331830</v>
          </cell>
          <cell r="L246">
            <v>0</v>
          </cell>
          <cell r="M246">
            <v>0</v>
          </cell>
        </row>
        <row r="247">
          <cell r="A247">
            <v>245</v>
          </cell>
          <cell r="B247" t="str">
            <v xml:space="preserve">          조합형의자B형</v>
          </cell>
          <cell r="C247" t="str">
            <v>1.2*0.44*H0.4</v>
          </cell>
          <cell r="D247" t="str">
            <v>개소</v>
          </cell>
          <cell r="E247">
            <v>6</v>
          </cell>
          <cell r="F247">
            <v>165500</v>
          </cell>
          <cell r="G247">
            <v>993000</v>
          </cell>
          <cell r="H247">
            <v>129790</v>
          </cell>
          <cell r="I247">
            <v>778740</v>
          </cell>
          <cell r="J247">
            <v>35710</v>
          </cell>
          <cell r="K247">
            <v>214260</v>
          </cell>
          <cell r="L247">
            <v>0</v>
          </cell>
          <cell r="M247">
            <v>0</v>
          </cell>
        </row>
        <row r="248">
          <cell r="A248">
            <v>246</v>
          </cell>
          <cell r="B248" t="str">
            <v xml:space="preserve">          좌대벽A형</v>
          </cell>
          <cell r="C248" t="str">
            <v>W0.4*H0.4</v>
          </cell>
          <cell r="D248" t="str">
            <v>M</v>
          </cell>
          <cell r="E248">
            <v>26</v>
          </cell>
          <cell r="F248">
            <v>108270</v>
          </cell>
          <cell r="G248">
            <v>2815020</v>
          </cell>
          <cell r="H248">
            <v>18630</v>
          </cell>
          <cell r="I248">
            <v>484380</v>
          </cell>
          <cell r="J248">
            <v>89080</v>
          </cell>
          <cell r="K248">
            <v>2316080</v>
          </cell>
          <cell r="L248">
            <v>560</v>
          </cell>
          <cell r="M248">
            <v>14560</v>
          </cell>
        </row>
        <row r="249">
          <cell r="A249">
            <v>247</v>
          </cell>
          <cell r="B249" t="str">
            <v xml:space="preserve">          스텐드B형</v>
          </cell>
          <cell r="C249" t="str">
            <v>0.40*H0.3</v>
          </cell>
          <cell r="D249" t="str">
            <v>개</v>
          </cell>
          <cell r="E249">
            <v>118</v>
          </cell>
          <cell r="F249">
            <v>33520</v>
          </cell>
          <cell r="G249">
            <v>3955360</v>
          </cell>
          <cell r="H249">
            <v>16180</v>
          </cell>
          <cell r="I249">
            <v>1909240</v>
          </cell>
          <cell r="J249">
            <v>17060</v>
          </cell>
          <cell r="K249">
            <v>2013080</v>
          </cell>
          <cell r="L249">
            <v>280</v>
          </cell>
          <cell r="M249">
            <v>33040</v>
          </cell>
        </row>
        <row r="250">
          <cell r="A250">
            <v>248</v>
          </cell>
          <cell r="B250" t="str">
            <v xml:space="preserve">          음수대B형</v>
          </cell>
          <cell r="C250" t="str">
            <v>2.40*0.40</v>
          </cell>
          <cell r="D250" t="str">
            <v>개</v>
          </cell>
          <cell r="E250">
            <v>1</v>
          </cell>
          <cell r="F250">
            <v>677470</v>
          </cell>
          <cell r="G250">
            <v>677470</v>
          </cell>
          <cell r="H250">
            <v>638640</v>
          </cell>
          <cell r="I250">
            <v>638640</v>
          </cell>
          <cell r="J250">
            <v>38820</v>
          </cell>
          <cell r="K250">
            <v>38820</v>
          </cell>
          <cell r="L250">
            <v>10</v>
          </cell>
          <cell r="M250">
            <v>10</v>
          </cell>
        </row>
        <row r="251">
          <cell r="A251">
            <v>249</v>
          </cell>
          <cell r="B251" t="str">
            <v xml:space="preserve">          쓰레기분리수거대</v>
          </cell>
          <cell r="C251" t="str">
            <v>0.692*0.58*1.08</v>
          </cell>
          <cell r="D251" t="str">
            <v>개</v>
          </cell>
          <cell r="E251">
            <v>3</v>
          </cell>
          <cell r="F251">
            <v>249200</v>
          </cell>
          <cell r="G251">
            <v>747600</v>
          </cell>
          <cell r="H251">
            <v>249200</v>
          </cell>
          <cell r="I251">
            <v>747600</v>
          </cell>
          <cell r="J251">
            <v>0</v>
          </cell>
          <cell r="L251">
            <v>0</v>
          </cell>
        </row>
        <row r="252">
          <cell r="A252">
            <v>250</v>
          </cell>
          <cell r="B252" t="str">
            <v xml:space="preserve">          수목보호대</v>
          </cell>
          <cell r="C252" t="str">
            <v>1.2*1.2</v>
          </cell>
          <cell r="D252" t="str">
            <v>개소</v>
          </cell>
          <cell r="E252">
            <v>19</v>
          </cell>
          <cell r="F252">
            <v>36940</v>
          </cell>
          <cell r="G252">
            <v>701860</v>
          </cell>
          <cell r="H252">
            <v>7970</v>
          </cell>
          <cell r="I252">
            <v>151430</v>
          </cell>
          <cell r="J252">
            <v>28850</v>
          </cell>
          <cell r="K252">
            <v>548150</v>
          </cell>
          <cell r="L252">
            <v>120</v>
          </cell>
          <cell r="M252">
            <v>2280</v>
          </cell>
        </row>
        <row r="253">
          <cell r="A253">
            <v>251</v>
          </cell>
          <cell r="B253" t="str">
            <v xml:space="preserve">       1.3.8 유지관리공</v>
          </cell>
          <cell r="G253">
            <v>7006970</v>
          </cell>
          <cell r="H253">
            <v>0</v>
          </cell>
          <cell r="I253">
            <v>198550</v>
          </cell>
          <cell r="J253">
            <v>0</v>
          </cell>
          <cell r="K253">
            <v>6808420</v>
          </cell>
          <cell r="L253">
            <v>0</v>
          </cell>
          <cell r="M253">
            <v>0</v>
          </cell>
        </row>
        <row r="254">
          <cell r="A254">
            <v>252</v>
          </cell>
          <cell r="B254" t="str">
            <v xml:space="preserve">          잔디시비</v>
          </cell>
          <cell r="C254" t="str">
            <v>1회</v>
          </cell>
          <cell r="D254" t="str">
            <v>M2</v>
          </cell>
          <cell r="E254">
            <v>18341</v>
          </cell>
          <cell r="F254">
            <v>20</v>
          </cell>
          <cell r="G254">
            <v>366820</v>
          </cell>
          <cell r="H254">
            <v>10</v>
          </cell>
          <cell r="I254">
            <v>183410</v>
          </cell>
          <cell r="J254">
            <v>10</v>
          </cell>
          <cell r="K254">
            <v>183410</v>
          </cell>
          <cell r="L254">
            <v>0</v>
          </cell>
          <cell r="M254">
            <v>0</v>
          </cell>
        </row>
        <row r="255">
          <cell r="A255">
            <v>253</v>
          </cell>
          <cell r="B255" t="str">
            <v xml:space="preserve">          잔디제초</v>
          </cell>
          <cell r="C255" t="str">
            <v>1회</v>
          </cell>
          <cell r="D255" t="str">
            <v>M2</v>
          </cell>
          <cell r="E255">
            <v>36682</v>
          </cell>
          <cell r="F255">
            <v>130</v>
          </cell>
          <cell r="G255">
            <v>4768660</v>
          </cell>
          <cell r="H255">
            <v>0</v>
          </cell>
          <cell r="J255">
            <v>130</v>
          </cell>
          <cell r="K255">
            <v>4768660</v>
          </cell>
          <cell r="L255">
            <v>0</v>
          </cell>
        </row>
        <row r="256">
          <cell r="A256">
            <v>254</v>
          </cell>
          <cell r="B256" t="str">
            <v xml:space="preserve">          잔디깍기</v>
          </cell>
          <cell r="C256" t="str">
            <v>1회</v>
          </cell>
          <cell r="D256" t="str">
            <v>M2</v>
          </cell>
          <cell r="E256">
            <v>36682</v>
          </cell>
          <cell r="F256">
            <v>50</v>
          </cell>
          <cell r="G256">
            <v>1834100</v>
          </cell>
          <cell r="H256">
            <v>0</v>
          </cell>
          <cell r="J256">
            <v>50</v>
          </cell>
          <cell r="K256">
            <v>1834100</v>
          </cell>
          <cell r="L256">
            <v>0</v>
          </cell>
          <cell r="M256">
            <v>0</v>
          </cell>
        </row>
        <row r="257">
          <cell r="A257">
            <v>255</v>
          </cell>
          <cell r="B257" t="str">
            <v xml:space="preserve">          병충해방제</v>
          </cell>
          <cell r="C257" t="str">
            <v>1회</v>
          </cell>
          <cell r="D257" t="str">
            <v>주</v>
          </cell>
          <cell r="E257">
            <v>54</v>
          </cell>
          <cell r="F257">
            <v>330</v>
          </cell>
          <cell r="G257">
            <v>17820</v>
          </cell>
          <cell r="H257">
            <v>20</v>
          </cell>
          <cell r="I257">
            <v>1080</v>
          </cell>
          <cell r="J257">
            <v>310</v>
          </cell>
          <cell r="K257">
            <v>16740</v>
          </cell>
          <cell r="L257">
            <v>0</v>
          </cell>
        </row>
        <row r="258">
          <cell r="A258">
            <v>256</v>
          </cell>
          <cell r="B258" t="str">
            <v xml:space="preserve">          관수</v>
          </cell>
          <cell r="C258" t="str">
            <v>1회</v>
          </cell>
          <cell r="D258" t="str">
            <v>주</v>
          </cell>
          <cell r="E258">
            <v>114</v>
          </cell>
          <cell r="F258">
            <v>60</v>
          </cell>
          <cell r="G258">
            <v>6840</v>
          </cell>
          <cell r="H258">
            <v>20</v>
          </cell>
          <cell r="I258">
            <v>2280</v>
          </cell>
          <cell r="J258">
            <v>40</v>
          </cell>
          <cell r="K258">
            <v>4560</v>
          </cell>
          <cell r="L258">
            <v>0</v>
          </cell>
          <cell r="M258">
            <v>0</v>
          </cell>
        </row>
        <row r="259">
          <cell r="A259">
            <v>257</v>
          </cell>
          <cell r="B259" t="str">
            <v xml:space="preserve">          지주목관리</v>
          </cell>
          <cell r="C259" t="str">
            <v>재결속(1회/2년)</v>
          </cell>
          <cell r="D259" t="str">
            <v>주</v>
          </cell>
          <cell r="E259">
            <v>19</v>
          </cell>
          <cell r="F259">
            <v>670</v>
          </cell>
          <cell r="G259">
            <v>12730</v>
          </cell>
          <cell r="H259">
            <v>620</v>
          </cell>
          <cell r="I259">
            <v>11780</v>
          </cell>
          <cell r="J259">
            <v>50</v>
          </cell>
          <cell r="K259">
            <v>950</v>
          </cell>
          <cell r="L259">
            <v>0</v>
          </cell>
        </row>
        <row r="260">
          <cell r="A260">
            <v>258</v>
          </cell>
          <cell r="B260" t="str">
            <v xml:space="preserve">      1.4 사동5공원</v>
          </cell>
          <cell r="G260">
            <v>469355280</v>
          </cell>
          <cell r="H260">
            <v>0</v>
          </cell>
          <cell r="I260">
            <v>232691550</v>
          </cell>
          <cell r="J260">
            <v>0</v>
          </cell>
          <cell r="K260">
            <v>225558880</v>
          </cell>
          <cell r="L260">
            <v>0</v>
          </cell>
          <cell r="M260">
            <v>11104850</v>
          </cell>
        </row>
        <row r="261">
          <cell r="A261">
            <v>259</v>
          </cell>
          <cell r="B261" t="str">
            <v xml:space="preserve">       1.4.1 토공</v>
          </cell>
          <cell r="G261">
            <v>5512320</v>
          </cell>
          <cell r="H261">
            <v>0</v>
          </cell>
          <cell r="I261">
            <v>1965040</v>
          </cell>
          <cell r="J261">
            <v>0</v>
          </cell>
          <cell r="K261">
            <v>1633280</v>
          </cell>
          <cell r="L261">
            <v>0</v>
          </cell>
          <cell r="M261">
            <v>1914000</v>
          </cell>
        </row>
        <row r="262">
          <cell r="A262">
            <v>260</v>
          </cell>
          <cell r="B262" t="str">
            <v xml:space="preserve">          굴착운반(3공구)</v>
          </cell>
          <cell r="C262" t="str">
            <v>백호1.0M3+덤프15TON</v>
          </cell>
          <cell r="D262" t="str">
            <v>M3</v>
          </cell>
          <cell r="E262">
            <v>2552</v>
          </cell>
          <cell r="F262">
            <v>1830</v>
          </cell>
          <cell r="G262">
            <v>4670160</v>
          </cell>
          <cell r="H262">
            <v>650</v>
          </cell>
          <cell r="I262">
            <v>1658800</v>
          </cell>
          <cell r="J262">
            <v>560</v>
          </cell>
          <cell r="K262">
            <v>1429120</v>
          </cell>
          <cell r="L262">
            <v>620</v>
          </cell>
          <cell r="M262">
            <v>1582240</v>
          </cell>
        </row>
        <row r="263">
          <cell r="A263">
            <v>261</v>
          </cell>
          <cell r="B263" t="str">
            <v xml:space="preserve">          도쟈정지</v>
          </cell>
          <cell r="D263" t="str">
            <v>M3</v>
          </cell>
          <cell r="E263">
            <v>2552</v>
          </cell>
          <cell r="F263">
            <v>330</v>
          </cell>
          <cell r="G263">
            <v>842160</v>
          </cell>
          <cell r="H263">
            <v>120</v>
          </cell>
          <cell r="I263">
            <v>306240</v>
          </cell>
          <cell r="J263">
            <v>80</v>
          </cell>
          <cell r="K263">
            <v>204160</v>
          </cell>
          <cell r="L263">
            <v>130</v>
          </cell>
          <cell r="M263">
            <v>331760</v>
          </cell>
        </row>
        <row r="264">
          <cell r="A264">
            <v>262</v>
          </cell>
          <cell r="B264" t="str">
            <v xml:space="preserve">       1.4.2 배수공</v>
          </cell>
          <cell r="G264">
            <v>78376480</v>
          </cell>
          <cell r="H264">
            <v>0</v>
          </cell>
          <cell r="I264">
            <v>28121880</v>
          </cell>
          <cell r="J264">
            <v>0</v>
          </cell>
          <cell r="K264">
            <v>43500150</v>
          </cell>
          <cell r="L264">
            <v>0</v>
          </cell>
          <cell r="M264">
            <v>6754450</v>
          </cell>
        </row>
        <row r="265">
          <cell r="A265">
            <v>263</v>
          </cell>
          <cell r="B265" t="str">
            <v xml:space="preserve">          집수정</v>
          </cell>
          <cell r="C265" t="str">
            <v>700M/M*700</v>
          </cell>
          <cell r="D265" t="str">
            <v>개소</v>
          </cell>
          <cell r="E265">
            <v>45</v>
          </cell>
          <cell r="F265">
            <v>339640</v>
          </cell>
          <cell r="G265">
            <v>15283800</v>
          </cell>
          <cell r="H265">
            <v>198130</v>
          </cell>
          <cell r="I265">
            <v>8915850</v>
          </cell>
          <cell r="J265">
            <v>141490</v>
          </cell>
          <cell r="K265">
            <v>6367050</v>
          </cell>
          <cell r="L265">
            <v>20</v>
          </cell>
          <cell r="M265">
            <v>900</v>
          </cell>
        </row>
        <row r="266">
          <cell r="A266">
            <v>264</v>
          </cell>
          <cell r="B266" t="str">
            <v xml:space="preserve">          흄관부설 및 접합 : 기계</v>
          </cell>
          <cell r="C266" t="str">
            <v>Φ450M/M, 소켓식</v>
          </cell>
          <cell r="D266" t="str">
            <v>M</v>
          </cell>
          <cell r="E266">
            <v>1134</v>
          </cell>
          <cell r="F266">
            <v>46630</v>
          </cell>
          <cell r="G266">
            <v>52878420</v>
          </cell>
          <cell r="H266">
            <v>12520</v>
          </cell>
          <cell r="I266">
            <v>14197680</v>
          </cell>
          <cell r="J266">
            <v>28950</v>
          </cell>
          <cell r="K266">
            <v>32829300</v>
          </cell>
          <cell r="L266">
            <v>5160</v>
          </cell>
          <cell r="M266">
            <v>5851440</v>
          </cell>
        </row>
        <row r="267">
          <cell r="A267">
            <v>265</v>
          </cell>
          <cell r="B267" t="str">
            <v xml:space="preserve">          U-형트랜치</v>
          </cell>
          <cell r="C267" t="str">
            <v>300*300</v>
          </cell>
          <cell r="D267" t="str">
            <v>M</v>
          </cell>
          <cell r="E267">
            <v>51</v>
          </cell>
          <cell r="F267">
            <v>71990</v>
          </cell>
          <cell r="G267">
            <v>3671490</v>
          </cell>
          <cell r="H267">
            <v>49690</v>
          </cell>
          <cell r="I267">
            <v>2534190</v>
          </cell>
          <cell r="J267">
            <v>22000</v>
          </cell>
          <cell r="K267">
            <v>1122000</v>
          </cell>
          <cell r="L267">
            <v>300</v>
          </cell>
          <cell r="M267">
            <v>15300</v>
          </cell>
        </row>
        <row r="268">
          <cell r="A268">
            <v>266</v>
          </cell>
          <cell r="B268" t="str">
            <v xml:space="preserve">          맹암거(간선)</v>
          </cell>
          <cell r="C268" t="str">
            <v>Φ200</v>
          </cell>
          <cell r="D268" t="str">
            <v>M</v>
          </cell>
          <cell r="E268">
            <v>27</v>
          </cell>
          <cell r="F268">
            <v>23800</v>
          </cell>
          <cell r="G268">
            <v>642600</v>
          </cell>
          <cell r="H268">
            <v>22750</v>
          </cell>
          <cell r="I268">
            <v>614250</v>
          </cell>
          <cell r="J268">
            <v>880</v>
          </cell>
          <cell r="K268">
            <v>23760</v>
          </cell>
          <cell r="L268">
            <v>170</v>
          </cell>
          <cell r="M268">
            <v>4590</v>
          </cell>
        </row>
        <row r="269">
          <cell r="A269">
            <v>267</v>
          </cell>
          <cell r="B269" t="str">
            <v xml:space="preserve">          맹암거(지선)</v>
          </cell>
          <cell r="C269" t="str">
            <v>Φ150</v>
          </cell>
          <cell r="D269" t="str">
            <v>M</v>
          </cell>
          <cell r="E269">
            <v>45</v>
          </cell>
          <cell r="F269">
            <v>14970</v>
          </cell>
          <cell r="G269">
            <v>673650</v>
          </cell>
          <cell r="H269">
            <v>14170</v>
          </cell>
          <cell r="I269">
            <v>637650</v>
          </cell>
          <cell r="J269">
            <v>690</v>
          </cell>
          <cell r="K269">
            <v>31050</v>
          </cell>
          <cell r="L269">
            <v>110</v>
          </cell>
          <cell r="M269">
            <v>4950</v>
          </cell>
        </row>
        <row r="270">
          <cell r="A270">
            <v>268</v>
          </cell>
          <cell r="B270" t="str">
            <v xml:space="preserve">          오수맨홀</v>
          </cell>
          <cell r="C270" t="str">
            <v>Φ900M/M</v>
          </cell>
          <cell r="D270" t="str">
            <v>개소</v>
          </cell>
          <cell r="E270">
            <v>2</v>
          </cell>
          <cell r="F270">
            <v>276840</v>
          </cell>
          <cell r="G270">
            <v>553680</v>
          </cell>
          <cell r="H270">
            <v>192230</v>
          </cell>
          <cell r="I270">
            <v>384460</v>
          </cell>
          <cell r="J270">
            <v>84230</v>
          </cell>
          <cell r="K270">
            <v>168460</v>
          </cell>
          <cell r="L270">
            <v>380</v>
          </cell>
          <cell r="M270">
            <v>760</v>
          </cell>
        </row>
        <row r="271">
          <cell r="A271">
            <v>269</v>
          </cell>
          <cell r="B271" t="str">
            <v xml:space="preserve">          오수관부설 및 접합 : 인력</v>
          </cell>
          <cell r="C271" t="str">
            <v>Φ300M/M, 소켓식</v>
          </cell>
          <cell r="D271" t="str">
            <v>M</v>
          </cell>
          <cell r="E271">
            <v>57</v>
          </cell>
          <cell r="F271">
            <v>35590</v>
          </cell>
          <cell r="G271">
            <v>2028630</v>
          </cell>
          <cell r="H271">
            <v>8750</v>
          </cell>
          <cell r="I271">
            <v>498750</v>
          </cell>
          <cell r="J271">
            <v>25500</v>
          </cell>
          <cell r="K271">
            <v>1453500</v>
          </cell>
          <cell r="L271">
            <v>1340</v>
          </cell>
          <cell r="M271">
            <v>76380</v>
          </cell>
        </row>
        <row r="272">
          <cell r="A272">
            <v>270</v>
          </cell>
          <cell r="B272" t="str">
            <v xml:space="preserve">          퇴수관(PVC)</v>
          </cell>
          <cell r="C272" t="str">
            <v>Φ100</v>
          </cell>
          <cell r="D272" t="str">
            <v>M</v>
          </cell>
          <cell r="E272">
            <v>74</v>
          </cell>
          <cell r="F272">
            <v>2600</v>
          </cell>
          <cell r="G272">
            <v>192400</v>
          </cell>
          <cell r="H272">
            <v>1730</v>
          </cell>
          <cell r="I272">
            <v>128020</v>
          </cell>
          <cell r="J272">
            <v>600</v>
          </cell>
          <cell r="K272">
            <v>44400</v>
          </cell>
          <cell r="L272">
            <v>270</v>
          </cell>
          <cell r="M272">
            <v>19980</v>
          </cell>
        </row>
        <row r="273">
          <cell r="A273">
            <v>271</v>
          </cell>
          <cell r="B273" t="str">
            <v xml:space="preserve">          하수관수밀시험</v>
          </cell>
          <cell r="C273" t="str">
            <v>Φ300M/M</v>
          </cell>
          <cell r="D273" t="str">
            <v>개소</v>
          </cell>
          <cell r="E273">
            <v>1</v>
          </cell>
          <cell r="F273">
            <v>187010</v>
          </cell>
          <cell r="G273">
            <v>187010</v>
          </cell>
          <cell r="H273">
            <v>115670</v>
          </cell>
          <cell r="I273">
            <v>115670</v>
          </cell>
          <cell r="J273">
            <v>65990</v>
          </cell>
          <cell r="K273">
            <v>65990</v>
          </cell>
          <cell r="L273">
            <v>5350</v>
          </cell>
          <cell r="M273">
            <v>5350</v>
          </cell>
        </row>
        <row r="274">
          <cell r="A274">
            <v>272</v>
          </cell>
          <cell r="B274" t="str">
            <v xml:space="preserve">          하수관로CCTV조사공</v>
          </cell>
          <cell r="C274" t="str">
            <v>신설</v>
          </cell>
          <cell r="D274" t="str">
            <v>M</v>
          </cell>
          <cell r="E274">
            <v>1192</v>
          </cell>
          <cell r="F274">
            <v>1900</v>
          </cell>
          <cell r="G274">
            <v>2264800</v>
          </cell>
          <cell r="H274">
            <v>80</v>
          </cell>
          <cell r="I274">
            <v>95360</v>
          </cell>
          <cell r="J274">
            <v>1170</v>
          </cell>
          <cell r="K274">
            <v>1394640</v>
          </cell>
          <cell r="L274">
            <v>650</v>
          </cell>
          <cell r="M274">
            <v>774800</v>
          </cell>
        </row>
        <row r="275">
          <cell r="A275">
            <v>273</v>
          </cell>
          <cell r="B275" t="str">
            <v xml:space="preserve">       1.4.3 포장공</v>
          </cell>
          <cell r="G275">
            <v>146414370</v>
          </cell>
          <cell r="H275">
            <v>0</v>
          </cell>
          <cell r="I275">
            <v>86135040</v>
          </cell>
          <cell r="J275">
            <v>0</v>
          </cell>
          <cell r="K275">
            <v>58081180</v>
          </cell>
          <cell r="L275">
            <v>0</v>
          </cell>
          <cell r="M275">
            <v>2198150</v>
          </cell>
        </row>
        <row r="276">
          <cell r="A276">
            <v>274</v>
          </cell>
          <cell r="B276" t="str">
            <v xml:space="preserve">          소형고압블럭포장</v>
          </cell>
          <cell r="C276" t="str">
            <v>회 색, T=60</v>
          </cell>
          <cell r="D276" t="str">
            <v>M2</v>
          </cell>
          <cell r="E276">
            <v>2809</v>
          </cell>
          <cell r="F276">
            <v>6370</v>
          </cell>
          <cell r="G276">
            <v>17893330</v>
          </cell>
          <cell r="H276">
            <v>1950</v>
          </cell>
          <cell r="I276">
            <v>5477550</v>
          </cell>
          <cell r="J276">
            <v>4330</v>
          </cell>
          <cell r="K276">
            <v>12162970</v>
          </cell>
          <cell r="L276">
            <v>90</v>
          </cell>
          <cell r="M276">
            <v>252810</v>
          </cell>
        </row>
        <row r="277">
          <cell r="A277">
            <v>275</v>
          </cell>
          <cell r="B277" t="str">
            <v xml:space="preserve">          소형고압블럭포장</v>
          </cell>
          <cell r="C277" t="str">
            <v>적 색, T=60</v>
          </cell>
          <cell r="D277" t="str">
            <v>M2</v>
          </cell>
          <cell r="E277">
            <v>4666</v>
          </cell>
          <cell r="F277">
            <v>6370</v>
          </cell>
          <cell r="G277">
            <v>29722420</v>
          </cell>
          <cell r="H277">
            <v>1950</v>
          </cell>
          <cell r="I277">
            <v>9098700</v>
          </cell>
          <cell r="J277">
            <v>4330</v>
          </cell>
          <cell r="K277">
            <v>20203780</v>
          </cell>
          <cell r="L277">
            <v>90</v>
          </cell>
          <cell r="M277">
            <v>419940</v>
          </cell>
        </row>
        <row r="278">
          <cell r="A278">
            <v>276</v>
          </cell>
          <cell r="B278" t="str">
            <v xml:space="preserve">          소형고압블럭포장</v>
          </cell>
          <cell r="C278" t="str">
            <v>회 색, T=80</v>
          </cell>
          <cell r="D278" t="str">
            <v>M2</v>
          </cell>
          <cell r="E278">
            <v>915</v>
          </cell>
          <cell r="F278">
            <v>7820</v>
          </cell>
          <cell r="G278">
            <v>7155300</v>
          </cell>
          <cell r="H278">
            <v>3200</v>
          </cell>
          <cell r="I278">
            <v>2928000</v>
          </cell>
          <cell r="J278">
            <v>4470</v>
          </cell>
          <cell r="K278">
            <v>4090050</v>
          </cell>
          <cell r="L278">
            <v>150</v>
          </cell>
          <cell r="M278">
            <v>137250</v>
          </cell>
        </row>
        <row r="279">
          <cell r="A279">
            <v>277</v>
          </cell>
          <cell r="B279" t="str">
            <v xml:space="preserve">          세립도투수콘포장</v>
          </cell>
          <cell r="C279" t="str">
            <v>적 색, T=70</v>
          </cell>
          <cell r="D279" t="str">
            <v>M2</v>
          </cell>
          <cell r="E279">
            <v>3001</v>
          </cell>
          <cell r="F279">
            <v>10730</v>
          </cell>
          <cell r="G279">
            <v>32200730</v>
          </cell>
          <cell r="H279">
            <v>9500</v>
          </cell>
          <cell r="I279">
            <v>28509500</v>
          </cell>
          <cell r="J279">
            <v>990</v>
          </cell>
          <cell r="K279">
            <v>2970990</v>
          </cell>
          <cell r="L279">
            <v>240</v>
          </cell>
          <cell r="M279">
            <v>720240</v>
          </cell>
        </row>
        <row r="280">
          <cell r="A280">
            <v>278</v>
          </cell>
          <cell r="B280" t="str">
            <v xml:space="preserve">          세립도투수콘포장</v>
          </cell>
          <cell r="C280" t="str">
            <v>흑 색, T=70</v>
          </cell>
          <cell r="D280" t="str">
            <v>M2</v>
          </cell>
          <cell r="E280">
            <v>2402</v>
          </cell>
          <cell r="F280">
            <v>12000</v>
          </cell>
          <cell r="G280">
            <v>28824000</v>
          </cell>
          <cell r="H280">
            <v>10780</v>
          </cell>
          <cell r="I280">
            <v>25893560</v>
          </cell>
          <cell r="J280">
            <v>980</v>
          </cell>
          <cell r="K280">
            <v>2353960</v>
          </cell>
          <cell r="L280">
            <v>240</v>
          </cell>
          <cell r="M280">
            <v>576480</v>
          </cell>
        </row>
        <row r="281">
          <cell r="A281">
            <v>279</v>
          </cell>
          <cell r="B281" t="str">
            <v xml:space="preserve">          철평석포장(B형)</v>
          </cell>
          <cell r="C281" t="str">
            <v>T=50MM</v>
          </cell>
          <cell r="D281" t="str">
            <v>M2</v>
          </cell>
          <cell r="E281">
            <v>53</v>
          </cell>
          <cell r="F281">
            <v>55330</v>
          </cell>
          <cell r="G281">
            <v>2932490</v>
          </cell>
          <cell r="H281">
            <v>47180</v>
          </cell>
          <cell r="I281">
            <v>2500540</v>
          </cell>
          <cell r="J281">
            <v>7900</v>
          </cell>
          <cell r="K281">
            <v>418700</v>
          </cell>
          <cell r="L281">
            <v>250</v>
          </cell>
          <cell r="M281">
            <v>13250</v>
          </cell>
        </row>
        <row r="282">
          <cell r="A282">
            <v>280</v>
          </cell>
          <cell r="B282" t="str">
            <v xml:space="preserve">          모래포설</v>
          </cell>
          <cell r="C282" t="str">
            <v>T=300MM</v>
          </cell>
          <cell r="D282" t="str">
            <v>M2</v>
          </cell>
          <cell r="E282">
            <v>339</v>
          </cell>
          <cell r="F282">
            <v>4620</v>
          </cell>
          <cell r="G282">
            <v>1566180</v>
          </cell>
          <cell r="H282">
            <v>3460</v>
          </cell>
          <cell r="I282">
            <v>1172940</v>
          </cell>
          <cell r="J282">
            <v>1070</v>
          </cell>
          <cell r="K282">
            <v>362730</v>
          </cell>
          <cell r="L282">
            <v>90</v>
          </cell>
          <cell r="M282">
            <v>30510</v>
          </cell>
        </row>
        <row r="283">
          <cell r="A283">
            <v>281</v>
          </cell>
          <cell r="B283" t="str">
            <v xml:space="preserve">          녹지경계블럭</v>
          </cell>
          <cell r="C283" t="str">
            <v>190*160*100</v>
          </cell>
          <cell r="D283" t="str">
            <v>M</v>
          </cell>
          <cell r="E283">
            <v>1077</v>
          </cell>
          <cell r="F283">
            <v>8380</v>
          </cell>
          <cell r="G283">
            <v>9025260</v>
          </cell>
          <cell r="H283">
            <v>1810</v>
          </cell>
          <cell r="I283">
            <v>1949370</v>
          </cell>
          <cell r="J283">
            <v>6550</v>
          </cell>
          <cell r="K283">
            <v>7054350</v>
          </cell>
          <cell r="L283">
            <v>20</v>
          </cell>
          <cell r="M283">
            <v>21540</v>
          </cell>
        </row>
        <row r="284">
          <cell r="A284">
            <v>282</v>
          </cell>
          <cell r="B284" t="str">
            <v xml:space="preserve">          보차도경계석(직선)</v>
          </cell>
          <cell r="C284" t="str">
            <v>180*205*250*1000</v>
          </cell>
          <cell r="D284" t="str">
            <v>M</v>
          </cell>
          <cell r="E284">
            <v>718</v>
          </cell>
          <cell r="F284">
            <v>13890</v>
          </cell>
          <cell r="G284">
            <v>9973020</v>
          </cell>
          <cell r="H284">
            <v>6040</v>
          </cell>
          <cell r="I284">
            <v>4336720</v>
          </cell>
          <cell r="J284">
            <v>7820</v>
          </cell>
          <cell r="K284">
            <v>5614760</v>
          </cell>
          <cell r="L284">
            <v>30</v>
          </cell>
          <cell r="M284">
            <v>21540</v>
          </cell>
        </row>
        <row r="285">
          <cell r="A285">
            <v>283</v>
          </cell>
          <cell r="B285" t="str">
            <v xml:space="preserve">          보차도경계석(곡선)</v>
          </cell>
          <cell r="C285" t="str">
            <v>180*205*250*1000</v>
          </cell>
          <cell r="D285" t="str">
            <v>M</v>
          </cell>
          <cell r="E285">
            <v>153</v>
          </cell>
          <cell r="F285">
            <v>13890</v>
          </cell>
          <cell r="G285">
            <v>2125170</v>
          </cell>
          <cell r="H285">
            <v>6040</v>
          </cell>
          <cell r="I285">
            <v>924120</v>
          </cell>
          <cell r="J285">
            <v>7820</v>
          </cell>
          <cell r="K285">
            <v>1196460</v>
          </cell>
          <cell r="L285">
            <v>30</v>
          </cell>
          <cell r="M285">
            <v>4590</v>
          </cell>
        </row>
        <row r="286">
          <cell r="A286">
            <v>284</v>
          </cell>
          <cell r="B286" t="str">
            <v xml:space="preserve">          재료분리경계석(A형직선)/곡선)</v>
          </cell>
          <cell r="C286" t="str">
            <v>180*205*250*1000</v>
          </cell>
          <cell r="D286" t="str">
            <v>M</v>
          </cell>
          <cell r="E286">
            <v>78</v>
          </cell>
          <cell r="F286">
            <v>15440</v>
          </cell>
          <cell r="G286">
            <v>1204320</v>
          </cell>
          <cell r="H286">
            <v>6180</v>
          </cell>
          <cell r="I286">
            <v>482040</v>
          </cell>
          <cell r="J286">
            <v>9260</v>
          </cell>
          <cell r="K286">
            <v>722280</v>
          </cell>
          <cell r="L286">
            <v>0</v>
          </cell>
          <cell r="M286">
            <v>0</v>
          </cell>
        </row>
        <row r="287">
          <cell r="A287">
            <v>285</v>
          </cell>
          <cell r="B287" t="str">
            <v xml:space="preserve">          재료분리경계석(B형직선)</v>
          </cell>
          <cell r="C287" t="str">
            <v>120*120*1000</v>
          </cell>
          <cell r="D287" t="str">
            <v>M</v>
          </cell>
          <cell r="E287">
            <v>135</v>
          </cell>
          <cell r="F287">
            <v>28090</v>
          </cell>
          <cell r="G287">
            <v>3792150</v>
          </cell>
          <cell r="H287">
            <v>21200</v>
          </cell>
          <cell r="I287">
            <v>2862000</v>
          </cell>
          <cell r="J287">
            <v>6890</v>
          </cell>
          <cell r="K287">
            <v>930150</v>
          </cell>
          <cell r="L287">
            <v>0</v>
          </cell>
          <cell r="M287">
            <v>0</v>
          </cell>
        </row>
        <row r="288">
          <cell r="A288">
            <v>286</v>
          </cell>
          <cell r="B288" t="str">
            <v xml:space="preserve">       1.4.4 상수공</v>
          </cell>
          <cell r="G288">
            <v>1284280</v>
          </cell>
          <cell r="H288">
            <v>0</v>
          </cell>
          <cell r="I288">
            <v>691660</v>
          </cell>
          <cell r="J288">
            <v>0</v>
          </cell>
          <cell r="K288">
            <v>500610</v>
          </cell>
          <cell r="L288">
            <v>0</v>
          </cell>
          <cell r="M288">
            <v>92010</v>
          </cell>
        </row>
        <row r="289">
          <cell r="A289">
            <v>287</v>
          </cell>
          <cell r="B289" t="str">
            <v xml:space="preserve">          PE관접합및부설</v>
          </cell>
          <cell r="C289" t="str">
            <v>관경Φ25MM</v>
          </cell>
          <cell r="D289" t="str">
            <v>M</v>
          </cell>
          <cell r="E289">
            <v>94</v>
          </cell>
          <cell r="F289">
            <v>3940</v>
          </cell>
          <cell r="G289">
            <v>370360</v>
          </cell>
          <cell r="H289">
            <v>1810</v>
          </cell>
          <cell r="I289">
            <v>170140</v>
          </cell>
          <cell r="J289">
            <v>1750</v>
          </cell>
          <cell r="K289">
            <v>164500</v>
          </cell>
          <cell r="L289">
            <v>380</v>
          </cell>
          <cell r="M289">
            <v>35720</v>
          </cell>
        </row>
        <row r="290">
          <cell r="A290">
            <v>288</v>
          </cell>
          <cell r="B290" t="str">
            <v xml:space="preserve">          PE관접합및부설</v>
          </cell>
          <cell r="C290" t="str">
            <v>관경Φ50MM</v>
          </cell>
          <cell r="D290" t="str">
            <v>M</v>
          </cell>
          <cell r="E290">
            <v>119</v>
          </cell>
          <cell r="F290">
            <v>5970</v>
          </cell>
          <cell r="G290">
            <v>710430</v>
          </cell>
          <cell r="H290">
            <v>3100</v>
          </cell>
          <cell r="I290">
            <v>368900</v>
          </cell>
          <cell r="J290">
            <v>2410</v>
          </cell>
          <cell r="K290">
            <v>286790</v>
          </cell>
          <cell r="L290">
            <v>460</v>
          </cell>
          <cell r="M290">
            <v>54740</v>
          </cell>
        </row>
        <row r="291">
          <cell r="A291">
            <v>289</v>
          </cell>
          <cell r="B291" t="str">
            <v xml:space="preserve">          새들접합</v>
          </cell>
          <cell r="C291" t="str">
            <v>관경Φ100*50MM</v>
          </cell>
          <cell r="D291" t="str">
            <v>개소</v>
          </cell>
          <cell r="E291">
            <v>1</v>
          </cell>
          <cell r="F291">
            <v>13380</v>
          </cell>
          <cell r="G291">
            <v>13380</v>
          </cell>
          <cell r="H291">
            <v>10410</v>
          </cell>
          <cell r="I291">
            <v>10410</v>
          </cell>
          <cell r="J291">
            <v>2970</v>
          </cell>
          <cell r="K291">
            <v>2970</v>
          </cell>
          <cell r="L291">
            <v>0</v>
          </cell>
        </row>
        <row r="292">
          <cell r="A292">
            <v>290</v>
          </cell>
          <cell r="B292" t="str">
            <v xml:space="preserve">          T자관접합및부설</v>
          </cell>
          <cell r="C292" t="str">
            <v>관경Φ50*25MM</v>
          </cell>
          <cell r="D292" t="str">
            <v>개소</v>
          </cell>
          <cell r="E292">
            <v>1</v>
          </cell>
          <cell r="F292">
            <v>16230</v>
          </cell>
          <cell r="G292">
            <v>16230</v>
          </cell>
          <cell r="H292">
            <v>9960</v>
          </cell>
          <cell r="I292">
            <v>9960</v>
          </cell>
          <cell r="J292">
            <v>5700</v>
          </cell>
          <cell r="K292">
            <v>5700</v>
          </cell>
          <cell r="L292">
            <v>570</v>
          </cell>
          <cell r="M292">
            <v>570</v>
          </cell>
        </row>
        <row r="293">
          <cell r="A293">
            <v>291</v>
          </cell>
          <cell r="B293" t="str">
            <v xml:space="preserve">          엘보관접합및부설</v>
          </cell>
          <cell r="C293" t="str">
            <v>관경Φ50*90도</v>
          </cell>
          <cell r="D293" t="str">
            <v>개소</v>
          </cell>
          <cell r="E293">
            <v>1</v>
          </cell>
          <cell r="F293">
            <v>16520</v>
          </cell>
          <cell r="G293">
            <v>16520</v>
          </cell>
          <cell r="H293">
            <v>6040</v>
          </cell>
          <cell r="I293">
            <v>6040</v>
          </cell>
          <cell r="J293">
            <v>9500</v>
          </cell>
          <cell r="K293">
            <v>9500</v>
          </cell>
          <cell r="L293">
            <v>980</v>
          </cell>
          <cell r="M293">
            <v>980</v>
          </cell>
        </row>
        <row r="294">
          <cell r="A294">
            <v>292</v>
          </cell>
          <cell r="B294" t="str">
            <v xml:space="preserve">          T/F접합</v>
          </cell>
          <cell r="C294" t="str">
            <v>관경Φ25MM</v>
          </cell>
          <cell r="D294" t="str">
            <v>개소</v>
          </cell>
          <cell r="E294">
            <v>2</v>
          </cell>
          <cell r="F294">
            <v>9280</v>
          </cell>
          <cell r="G294">
            <v>18560</v>
          </cell>
          <cell r="H294">
            <v>6310</v>
          </cell>
          <cell r="I294">
            <v>12620</v>
          </cell>
          <cell r="J294">
            <v>2970</v>
          </cell>
          <cell r="K294">
            <v>5940</v>
          </cell>
          <cell r="L294">
            <v>0</v>
          </cell>
        </row>
        <row r="295">
          <cell r="A295">
            <v>293</v>
          </cell>
          <cell r="B295" t="str">
            <v xml:space="preserve">          밸브접합</v>
          </cell>
          <cell r="C295" t="str">
            <v>관경Φ15-50MM</v>
          </cell>
          <cell r="D295" t="str">
            <v>개소</v>
          </cell>
          <cell r="E295">
            <v>1</v>
          </cell>
          <cell r="F295">
            <v>7300</v>
          </cell>
          <cell r="G295">
            <v>7300</v>
          </cell>
          <cell r="H295">
            <v>4330</v>
          </cell>
          <cell r="I295">
            <v>4330</v>
          </cell>
          <cell r="J295">
            <v>2970</v>
          </cell>
          <cell r="K295">
            <v>2970</v>
          </cell>
          <cell r="L295">
            <v>0</v>
          </cell>
        </row>
        <row r="296">
          <cell r="A296">
            <v>294</v>
          </cell>
          <cell r="B296" t="str">
            <v xml:space="preserve">          제수변보호통</v>
          </cell>
          <cell r="C296" t="str">
            <v>관경Φ80-200MM</v>
          </cell>
          <cell r="D296" t="str">
            <v>개소</v>
          </cell>
          <cell r="E296">
            <v>1</v>
          </cell>
          <cell r="F296">
            <v>131500</v>
          </cell>
          <cell r="G296">
            <v>131500</v>
          </cell>
          <cell r="H296">
            <v>109260</v>
          </cell>
          <cell r="I296">
            <v>109260</v>
          </cell>
          <cell r="J296">
            <v>22240</v>
          </cell>
          <cell r="K296">
            <v>22240</v>
          </cell>
          <cell r="L296">
            <v>0</v>
          </cell>
        </row>
        <row r="297">
          <cell r="A297">
            <v>295</v>
          </cell>
          <cell r="B297" t="str">
            <v xml:space="preserve">       1.4.5 식재공</v>
          </cell>
          <cell r="G297">
            <v>118667800</v>
          </cell>
          <cell r="H297">
            <v>0</v>
          </cell>
          <cell r="I297">
            <v>44736300</v>
          </cell>
          <cell r="J297">
            <v>0</v>
          </cell>
          <cell r="K297">
            <v>73931500</v>
          </cell>
          <cell r="L297">
            <v>0</v>
          </cell>
        </row>
        <row r="298">
          <cell r="A298">
            <v>296</v>
          </cell>
          <cell r="B298" t="str">
            <v xml:space="preserve">          해송(A형)</v>
          </cell>
          <cell r="C298" t="str">
            <v>H2.5*W0.8</v>
          </cell>
          <cell r="D298" t="str">
            <v>주</v>
          </cell>
          <cell r="E298">
            <v>165</v>
          </cell>
          <cell r="F298">
            <v>35640</v>
          </cell>
          <cell r="G298">
            <v>5880600</v>
          </cell>
          <cell r="H298">
            <v>24890</v>
          </cell>
          <cell r="I298">
            <v>4106850</v>
          </cell>
          <cell r="J298">
            <v>10750</v>
          </cell>
          <cell r="K298">
            <v>1773750</v>
          </cell>
          <cell r="L298">
            <v>0</v>
          </cell>
        </row>
        <row r="299">
          <cell r="A299">
            <v>297</v>
          </cell>
          <cell r="B299" t="str">
            <v xml:space="preserve">          회화나무</v>
          </cell>
          <cell r="C299" t="str">
            <v>H3.5*R8</v>
          </cell>
          <cell r="D299" t="str">
            <v>주</v>
          </cell>
          <cell r="E299">
            <v>34</v>
          </cell>
          <cell r="F299">
            <v>84430</v>
          </cell>
          <cell r="G299">
            <v>2870620</v>
          </cell>
          <cell r="H299">
            <v>60150</v>
          </cell>
          <cell r="I299">
            <v>2045100</v>
          </cell>
          <cell r="J299">
            <v>24280</v>
          </cell>
          <cell r="K299">
            <v>825520</v>
          </cell>
          <cell r="L299">
            <v>0</v>
          </cell>
        </row>
        <row r="300">
          <cell r="A300">
            <v>298</v>
          </cell>
          <cell r="B300" t="str">
            <v xml:space="preserve">          왕벗나무</v>
          </cell>
          <cell r="C300" t="str">
            <v>H3.0*B6</v>
          </cell>
          <cell r="D300" t="str">
            <v>주</v>
          </cell>
          <cell r="E300">
            <v>14</v>
          </cell>
          <cell r="F300">
            <v>71340</v>
          </cell>
          <cell r="G300">
            <v>998760</v>
          </cell>
          <cell r="H300">
            <v>50350</v>
          </cell>
          <cell r="I300">
            <v>704900</v>
          </cell>
          <cell r="J300">
            <v>20990</v>
          </cell>
          <cell r="K300">
            <v>293860</v>
          </cell>
          <cell r="L300">
            <v>0</v>
          </cell>
        </row>
        <row r="301">
          <cell r="A301">
            <v>299</v>
          </cell>
          <cell r="B301" t="str">
            <v xml:space="preserve">          느릅나무(A형)</v>
          </cell>
          <cell r="C301" t="str">
            <v>H4.0*R10</v>
          </cell>
          <cell r="D301" t="str">
            <v>주</v>
          </cell>
          <cell r="E301">
            <v>31</v>
          </cell>
          <cell r="F301">
            <v>119420</v>
          </cell>
          <cell r="G301">
            <v>3702020</v>
          </cell>
          <cell r="H301">
            <v>86050</v>
          </cell>
          <cell r="I301">
            <v>2667550</v>
          </cell>
          <cell r="J301">
            <v>33370</v>
          </cell>
          <cell r="K301">
            <v>1034470</v>
          </cell>
          <cell r="L301">
            <v>0</v>
          </cell>
        </row>
        <row r="302">
          <cell r="A302">
            <v>300</v>
          </cell>
          <cell r="B302" t="str">
            <v xml:space="preserve">          이팝나무</v>
          </cell>
          <cell r="C302" t="str">
            <v>H3.0*R8</v>
          </cell>
          <cell r="D302" t="str">
            <v>주</v>
          </cell>
          <cell r="E302">
            <v>8</v>
          </cell>
          <cell r="F302">
            <v>91290</v>
          </cell>
          <cell r="G302">
            <v>730320</v>
          </cell>
          <cell r="H302">
            <v>67010</v>
          </cell>
          <cell r="I302">
            <v>536080</v>
          </cell>
          <cell r="J302">
            <v>24280</v>
          </cell>
          <cell r="K302">
            <v>194240</v>
          </cell>
          <cell r="L302">
            <v>0</v>
          </cell>
        </row>
        <row r="303">
          <cell r="A303">
            <v>301</v>
          </cell>
          <cell r="B303" t="str">
            <v xml:space="preserve">          마가목</v>
          </cell>
          <cell r="C303" t="str">
            <v>H2.5*R5</v>
          </cell>
          <cell r="D303" t="str">
            <v>주</v>
          </cell>
          <cell r="E303">
            <v>3</v>
          </cell>
          <cell r="F303">
            <v>46680</v>
          </cell>
          <cell r="G303">
            <v>140040</v>
          </cell>
          <cell r="H303">
            <v>35560</v>
          </cell>
          <cell r="I303">
            <v>106680</v>
          </cell>
          <cell r="J303">
            <v>11120</v>
          </cell>
          <cell r="K303">
            <v>33360</v>
          </cell>
          <cell r="L303">
            <v>0</v>
          </cell>
        </row>
        <row r="304">
          <cell r="A304">
            <v>302</v>
          </cell>
          <cell r="B304" t="str">
            <v xml:space="preserve">          영산홍</v>
          </cell>
          <cell r="C304" t="str">
            <v>H0.4*W0.5</v>
          </cell>
          <cell r="D304" t="str">
            <v>주</v>
          </cell>
          <cell r="E304">
            <v>1060</v>
          </cell>
          <cell r="F304">
            <v>5340</v>
          </cell>
          <cell r="G304">
            <v>5660400</v>
          </cell>
          <cell r="H304">
            <v>3310</v>
          </cell>
          <cell r="I304">
            <v>3508600</v>
          </cell>
          <cell r="J304">
            <v>2030</v>
          </cell>
          <cell r="K304">
            <v>2151800</v>
          </cell>
          <cell r="L304">
            <v>0</v>
          </cell>
        </row>
        <row r="305">
          <cell r="A305">
            <v>303</v>
          </cell>
          <cell r="B305" t="str">
            <v xml:space="preserve">          박태기나무</v>
          </cell>
          <cell r="C305" t="str">
            <v>H1.0*W0.3</v>
          </cell>
          <cell r="D305" t="str">
            <v>주</v>
          </cell>
          <cell r="E305">
            <v>200</v>
          </cell>
          <cell r="F305">
            <v>6100</v>
          </cell>
          <cell r="G305">
            <v>1220000</v>
          </cell>
          <cell r="H305">
            <v>2820</v>
          </cell>
          <cell r="I305">
            <v>564000</v>
          </cell>
          <cell r="J305">
            <v>3280</v>
          </cell>
          <cell r="K305">
            <v>656000</v>
          </cell>
          <cell r="L305">
            <v>0</v>
          </cell>
        </row>
        <row r="306">
          <cell r="A306">
            <v>304</v>
          </cell>
          <cell r="B306" t="str">
            <v xml:space="preserve">          개나리</v>
          </cell>
          <cell r="C306" t="str">
            <v>H1.2*W0.6*5가지</v>
          </cell>
          <cell r="D306" t="str">
            <v>주</v>
          </cell>
          <cell r="E306">
            <v>800</v>
          </cell>
          <cell r="F306">
            <v>7330</v>
          </cell>
          <cell r="G306">
            <v>5864000</v>
          </cell>
          <cell r="H306">
            <v>1530</v>
          </cell>
          <cell r="I306">
            <v>1224000</v>
          </cell>
          <cell r="J306">
            <v>5800</v>
          </cell>
          <cell r="K306">
            <v>4640000</v>
          </cell>
          <cell r="L306">
            <v>0</v>
          </cell>
        </row>
        <row r="307">
          <cell r="A307">
            <v>305</v>
          </cell>
          <cell r="B307" t="str">
            <v xml:space="preserve">          자산홍</v>
          </cell>
          <cell r="C307" t="str">
            <v>H0.4*W0.4</v>
          </cell>
          <cell r="D307" t="str">
            <v>주</v>
          </cell>
          <cell r="E307">
            <v>1250</v>
          </cell>
          <cell r="F307">
            <v>4450</v>
          </cell>
          <cell r="G307">
            <v>5562500</v>
          </cell>
          <cell r="H307">
            <v>2420</v>
          </cell>
          <cell r="I307">
            <v>3025000</v>
          </cell>
          <cell r="J307">
            <v>2030</v>
          </cell>
          <cell r="K307">
            <v>2537500</v>
          </cell>
          <cell r="L307">
            <v>0</v>
          </cell>
        </row>
        <row r="308">
          <cell r="A308">
            <v>306</v>
          </cell>
          <cell r="B308" t="str">
            <v xml:space="preserve">          좀작살나무</v>
          </cell>
          <cell r="C308" t="str">
            <v>H1.2*W0.4</v>
          </cell>
          <cell r="D308" t="str">
            <v>주</v>
          </cell>
          <cell r="E308">
            <v>600</v>
          </cell>
          <cell r="F308">
            <v>8030</v>
          </cell>
          <cell r="G308">
            <v>4818000</v>
          </cell>
          <cell r="H308">
            <v>2230</v>
          </cell>
          <cell r="I308">
            <v>1338000</v>
          </cell>
          <cell r="J308">
            <v>5800</v>
          </cell>
          <cell r="K308">
            <v>3480000</v>
          </cell>
          <cell r="L308">
            <v>0</v>
          </cell>
        </row>
        <row r="309">
          <cell r="A309">
            <v>307</v>
          </cell>
          <cell r="B309" t="str">
            <v xml:space="preserve">          명자나무</v>
          </cell>
          <cell r="C309" t="str">
            <v>H1.0*W0.6</v>
          </cell>
          <cell r="D309" t="str">
            <v>주</v>
          </cell>
          <cell r="E309">
            <v>120</v>
          </cell>
          <cell r="F309">
            <v>7660</v>
          </cell>
          <cell r="G309">
            <v>919200</v>
          </cell>
          <cell r="H309">
            <v>4380</v>
          </cell>
          <cell r="I309">
            <v>525600</v>
          </cell>
          <cell r="J309">
            <v>3280</v>
          </cell>
          <cell r="K309">
            <v>393600</v>
          </cell>
          <cell r="L309">
            <v>0</v>
          </cell>
        </row>
        <row r="310">
          <cell r="A310">
            <v>308</v>
          </cell>
          <cell r="B310" t="str">
            <v xml:space="preserve">          산철쭉</v>
          </cell>
          <cell r="C310" t="str">
            <v>H0.4*W0.5</v>
          </cell>
          <cell r="D310" t="str">
            <v>주</v>
          </cell>
          <cell r="E310">
            <v>200</v>
          </cell>
          <cell r="F310">
            <v>4650</v>
          </cell>
          <cell r="G310">
            <v>930000</v>
          </cell>
          <cell r="H310">
            <v>2620</v>
          </cell>
          <cell r="I310">
            <v>524000</v>
          </cell>
          <cell r="J310">
            <v>2030</v>
          </cell>
          <cell r="K310">
            <v>406000</v>
          </cell>
          <cell r="L310">
            <v>0</v>
          </cell>
        </row>
        <row r="311">
          <cell r="A311">
            <v>309</v>
          </cell>
          <cell r="B311" t="str">
            <v xml:space="preserve">          백철쭉</v>
          </cell>
          <cell r="C311" t="str">
            <v>H0.4*W0.5</v>
          </cell>
          <cell r="D311" t="str">
            <v>주</v>
          </cell>
          <cell r="E311">
            <v>200</v>
          </cell>
          <cell r="F311">
            <v>5730</v>
          </cell>
          <cell r="G311">
            <v>1146000</v>
          </cell>
          <cell r="H311">
            <v>3700</v>
          </cell>
          <cell r="I311">
            <v>740000</v>
          </cell>
          <cell r="J311">
            <v>2030</v>
          </cell>
          <cell r="K311">
            <v>406000</v>
          </cell>
          <cell r="L311">
            <v>0</v>
          </cell>
        </row>
        <row r="312">
          <cell r="A312">
            <v>310</v>
          </cell>
          <cell r="B312" t="str">
            <v xml:space="preserve">          말발도리</v>
          </cell>
          <cell r="C312" t="str">
            <v>H1.2*W0.4</v>
          </cell>
          <cell r="D312" t="str">
            <v>주</v>
          </cell>
          <cell r="E312">
            <v>370</v>
          </cell>
          <cell r="F312">
            <v>8030</v>
          </cell>
          <cell r="G312">
            <v>2971100</v>
          </cell>
          <cell r="H312">
            <v>2230</v>
          </cell>
          <cell r="I312">
            <v>825100</v>
          </cell>
          <cell r="J312">
            <v>5800</v>
          </cell>
          <cell r="K312">
            <v>2146000</v>
          </cell>
          <cell r="L312">
            <v>0</v>
          </cell>
        </row>
        <row r="313">
          <cell r="A313">
            <v>311</v>
          </cell>
          <cell r="B313" t="str">
            <v xml:space="preserve">          줄  떼</v>
          </cell>
          <cell r="C313" t="str">
            <v>1/3</v>
          </cell>
          <cell r="D313" t="str">
            <v>M2</v>
          </cell>
          <cell r="E313">
            <v>20369</v>
          </cell>
          <cell r="F313">
            <v>3560</v>
          </cell>
          <cell r="G313">
            <v>72513640</v>
          </cell>
          <cell r="H313">
            <v>960</v>
          </cell>
          <cell r="I313">
            <v>19554240</v>
          </cell>
          <cell r="J313">
            <v>2600</v>
          </cell>
          <cell r="K313">
            <v>52959400</v>
          </cell>
          <cell r="L313">
            <v>0</v>
          </cell>
        </row>
        <row r="314">
          <cell r="A314">
            <v>312</v>
          </cell>
          <cell r="B314" t="str">
            <v xml:space="preserve">          야생화+복합양잔디</v>
          </cell>
          <cell r="C314" t="str">
            <v>32종복합</v>
          </cell>
          <cell r="D314" t="str">
            <v>M2</v>
          </cell>
          <cell r="E314">
            <v>965</v>
          </cell>
          <cell r="F314">
            <v>2840</v>
          </cell>
          <cell r="G314">
            <v>2740600</v>
          </cell>
          <cell r="H314">
            <v>2840</v>
          </cell>
          <cell r="I314">
            <v>2740600</v>
          </cell>
          <cell r="J314">
            <v>0</v>
          </cell>
          <cell r="L314">
            <v>0</v>
          </cell>
        </row>
        <row r="315">
          <cell r="A315">
            <v>313</v>
          </cell>
          <cell r="B315" t="str">
            <v xml:space="preserve">       1.4.6 이식공</v>
          </cell>
          <cell r="G315">
            <v>25766910</v>
          </cell>
          <cell r="H315">
            <v>0</v>
          </cell>
          <cell r="I315">
            <v>4989790</v>
          </cell>
          <cell r="J315">
            <v>0</v>
          </cell>
          <cell r="K315">
            <v>20754050</v>
          </cell>
          <cell r="L315">
            <v>0</v>
          </cell>
          <cell r="M315">
            <v>23070</v>
          </cell>
        </row>
        <row r="316">
          <cell r="A316">
            <v>314</v>
          </cell>
          <cell r="B316" t="str">
            <v xml:space="preserve">          수목이식(잣나무)</v>
          </cell>
          <cell r="C316" t="str">
            <v>H2.5*W1.0,L0.5KM</v>
          </cell>
          <cell r="D316" t="str">
            <v>주</v>
          </cell>
          <cell r="E316">
            <v>2</v>
          </cell>
          <cell r="F316">
            <v>21860</v>
          </cell>
          <cell r="G316">
            <v>43720</v>
          </cell>
          <cell r="H316">
            <v>4590</v>
          </cell>
          <cell r="I316">
            <v>9180</v>
          </cell>
          <cell r="J316">
            <v>17250</v>
          </cell>
          <cell r="K316">
            <v>34500</v>
          </cell>
          <cell r="L316">
            <v>20</v>
          </cell>
          <cell r="M316">
            <v>40</v>
          </cell>
        </row>
        <row r="317">
          <cell r="A317">
            <v>315</v>
          </cell>
          <cell r="B317" t="str">
            <v xml:space="preserve">          수목이식(조형가이즈까향)</v>
          </cell>
          <cell r="C317" t="str">
            <v>H3.0*W1.8,L0.5KM</v>
          </cell>
          <cell r="D317" t="str">
            <v>주</v>
          </cell>
          <cell r="E317">
            <v>30</v>
          </cell>
          <cell r="F317">
            <v>26420</v>
          </cell>
          <cell r="G317">
            <v>792600</v>
          </cell>
          <cell r="H317">
            <v>4880</v>
          </cell>
          <cell r="I317">
            <v>146400</v>
          </cell>
          <cell r="J317">
            <v>21510</v>
          </cell>
          <cell r="K317">
            <v>645300</v>
          </cell>
          <cell r="L317">
            <v>30</v>
          </cell>
          <cell r="M317">
            <v>900</v>
          </cell>
        </row>
        <row r="318">
          <cell r="A318">
            <v>316</v>
          </cell>
          <cell r="B318" t="str">
            <v xml:space="preserve">          수목이식(선형가이즈까향)</v>
          </cell>
          <cell r="C318" t="str">
            <v>H4.0*W1.2,L0.5KM</v>
          </cell>
          <cell r="D318" t="str">
            <v>주</v>
          </cell>
          <cell r="E318">
            <v>23</v>
          </cell>
          <cell r="F318">
            <v>59010</v>
          </cell>
          <cell r="G318">
            <v>1357230</v>
          </cell>
          <cell r="H318">
            <v>22640</v>
          </cell>
          <cell r="I318">
            <v>520720</v>
          </cell>
          <cell r="J318">
            <v>36000</v>
          </cell>
          <cell r="K318">
            <v>828000</v>
          </cell>
          <cell r="L318">
            <v>370</v>
          </cell>
          <cell r="M318">
            <v>8510</v>
          </cell>
        </row>
        <row r="319">
          <cell r="A319">
            <v>317</v>
          </cell>
          <cell r="B319" t="str">
            <v xml:space="preserve">          수목이식(선형가이즈까항)</v>
          </cell>
          <cell r="C319" t="str">
            <v>H2.5*W1.0,L0.5KM</v>
          </cell>
          <cell r="D319" t="str">
            <v>주</v>
          </cell>
          <cell r="E319">
            <v>5</v>
          </cell>
          <cell r="F319">
            <v>21860</v>
          </cell>
          <cell r="G319">
            <v>109300</v>
          </cell>
          <cell r="H319">
            <v>4590</v>
          </cell>
          <cell r="I319">
            <v>22950</v>
          </cell>
          <cell r="J319">
            <v>17250</v>
          </cell>
          <cell r="K319">
            <v>86250</v>
          </cell>
          <cell r="L319">
            <v>20</v>
          </cell>
          <cell r="M319">
            <v>100</v>
          </cell>
        </row>
        <row r="320">
          <cell r="A320">
            <v>318</v>
          </cell>
          <cell r="B320" t="str">
            <v xml:space="preserve">          수목이식(측백나무)</v>
          </cell>
          <cell r="C320" t="str">
            <v>H2.5*W0.8,L0.5KM</v>
          </cell>
          <cell r="D320" t="str">
            <v>주</v>
          </cell>
          <cell r="E320">
            <v>12</v>
          </cell>
          <cell r="F320">
            <v>21860</v>
          </cell>
          <cell r="G320">
            <v>262320</v>
          </cell>
          <cell r="H320">
            <v>4590</v>
          </cell>
          <cell r="I320">
            <v>55080</v>
          </cell>
          <cell r="J320">
            <v>17250</v>
          </cell>
          <cell r="K320">
            <v>207000</v>
          </cell>
          <cell r="L320">
            <v>20</v>
          </cell>
          <cell r="M320">
            <v>240</v>
          </cell>
        </row>
        <row r="321">
          <cell r="A321">
            <v>319</v>
          </cell>
          <cell r="B321" t="str">
            <v xml:space="preserve">          수목이식(버즘나무)</v>
          </cell>
          <cell r="C321" t="str">
            <v>H2.5*B3,L0.5KM</v>
          </cell>
          <cell r="D321" t="str">
            <v>주</v>
          </cell>
          <cell r="E321">
            <v>80</v>
          </cell>
          <cell r="F321">
            <v>21320</v>
          </cell>
          <cell r="G321">
            <v>1705600</v>
          </cell>
          <cell r="H321">
            <v>4460</v>
          </cell>
          <cell r="I321">
            <v>356800</v>
          </cell>
          <cell r="J321">
            <v>16860</v>
          </cell>
          <cell r="K321">
            <v>1348800</v>
          </cell>
          <cell r="L321">
            <v>0</v>
          </cell>
          <cell r="M321">
            <v>0</v>
          </cell>
        </row>
        <row r="322">
          <cell r="A322">
            <v>320</v>
          </cell>
          <cell r="B322" t="str">
            <v xml:space="preserve">          수목이식(버즘나무)</v>
          </cell>
          <cell r="C322" t="str">
            <v>H3.0*B6,L0.5KM</v>
          </cell>
          <cell r="D322" t="str">
            <v>주</v>
          </cell>
          <cell r="E322">
            <v>50</v>
          </cell>
          <cell r="F322">
            <v>42510</v>
          </cell>
          <cell r="G322">
            <v>2125500</v>
          </cell>
          <cell r="H322">
            <v>6370</v>
          </cell>
          <cell r="I322">
            <v>318500</v>
          </cell>
          <cell r="J322">
            <v>36120</v>
          </cell>
          <cell r="K322">
            <v>1806000</v>
          </cell>
          <cell r="L322">
            <v>20</v>
          </cell>
          <cell r="M322">
            <v>1000</v>
          </cell>
        </row>
        <row r="323">
          <cell r="A323">
            <v>321</v>
          </cell>
          <cell r="B323" t="str">
            <v xml:space="preserve">          수목이식(버즘나무)</v>
          </cell>
          <cell r="C323" t="str">
            <v>H3.5*B7,L0.5KM</v>
          </cell>
          <cell r="D323" t="str">
            <v>주</v>
          </cell>
          <cell r="E323">
            <v>57</v>
          </cell>
          <cell r="F323">
            <v>53290</v>
          </cell>
          <cell r="G323">
            <v>3037530</v>
          </cell>
          <cell r="H323">
            <v>6410</v>
          </cell>
          <cell r="I323">
            <v>365370</v>
          </cell>
          <cell r="J323">
            <v>46870</v>
          </cell>
          <cell r="K323">
            <v>2671590</v>
          </cell>
          <cell r="L323">
            <v>10</v>
          </cell>
          <cell r="M323">
            <v>570</v>
          </cell>
        </row>
        <row r="324">
          <cell r="A324">
            <v>322</v>
          </cell>
          <cell r="B324" t="str">
            <v xml:space="preserve">          수목이식(버즘나무)</v>
          </cell>
          <cell r="C324" t="str">
            <v>H4.0*B8,L0.5KM</v>
          </cell>
          <cell r="D324" t="str">
            <v>주</v>
          </cell>
          <cell r="E324">
            <v>40</v>
          </cell>
          <cell r="F324">
            <v>65480</v>
          </cell>
          <cell r="G324">
            <v>2619200</v>
          </cell>
          <cell r="H324">
            <v>7590</v>
          </cell>
          <cell r="I324">
            <v>303600</v>
          </cell>
          <cell r="J324">
            <v>57860</v>
          </cell>
          <cell r="K324">
            <v>2314400</v>
          </cell>
          <cell r="L324">
            <v>30</v>
          </cell>
          <cell r="M324">
            <v>1200</v>
          </cell>
        </row>
        <row r="325">
          <cell r="A325">
            <v>323</v>
          </cell>
          <cell r="B325" t="str">
            <v xml:space="preserve">          수목이식(버즘나무)</v>
          </cell>
          <cell r="C325" t="str">
            <v>H4.0*B11,L0.5KM</v>
          </cell>
          <cell r="D325" t="str">
            <v>주</v>
          </cell>
          <cell r="E325">
            <v>4</v>
          </cell>
          <cell r="F325">
            <v>120140</v>
          </cell>
          <cell r="G325">
            <v>480560</v>
          </cell>
          <cell r="H325">
            <v>26750</v>
          </cell>
          <cell r="I325">
            <v>107000</v>
          </cell>
          <cell r="J325">
            <v>93350</v>
          </cell>
          <cell r="K325">
            <v>373400</v>
          </cell>
          <cell r="L325">
            <v>40</v>
          </cell>
          <cell r="M325">
            <v>160</v>
          </cell>
        </row>
        <row r="326">
          <cell r="A326">
            <v>324</v>
          </cell>
          <cell r="B326" t="str">
            <v xml:space="preserve">          수목이식(버즘나무)</v>
          </cell>
          <cell r="C326" t="str">
            <v>H4.0*B12,L0.5KM</v>
          </cell>
          <cell r="D326" t="str">
            <v>주</v>
          </cell>
          <cell r="E326">
            <v>4</v>
          </cell>
          <cell r="F326">
            <v>133520</v>
          </cell>
          <cell r="G326">
            <v>534080</v>
          </cell>
          <cell r="H326">
            <v>27980</v>
          </cell>
          <cell r="I326">
            <v>111920</v>
          </cell>
          <cell r="J326">
            <v>105170</v>
          </cell>
          <cell r="K326">
            <v>420680</v>
          </cell>
          <cell r="L326">
            <v>370</v>
          </cell>
          <cell r="M326">
            <v>1480</v>
          </cell>
        </row>
        <row r="327">
          <cell r="A327">
            <v>325</v>
          </cell>
          <cell r="B327" t="str">
            <v xml:space="preserve">          수목이식(버즘나무)</v>
          </cell>
          <cell r="C327" t="str">
            <v>H4.0*B15,L0.5KM</v>
          </cell>
          <cell r="D327" t="str">
            <v>주</v>
          </cell>
          <cell r="E327">
            <v>1</v>
          </cell>
          <cell r="F327">
            <v>177460</v>
          </cell>
          <cell r="G327">
            <v>177460</v>
          </cell>
          <cell r="H327">
            <v>36940</v>
          </cell>
          <cell r="I327">
            <v>36940</v>
          </cell>
          <cell r="J327">
            <v>140010</v>
          </cell>
          <cell r="K327">
            <v>140010</v>
          </cell>
          <cell r="L327">
            <v>510</v>
          </cell>
          <cell r="M327">
            <v>510</v>
          </cell>
        </row>
        <row r="328">
          <cell r="A328">
            <v>326</v>
          </cell>
          <cell r="B328" t="str">
            <v xml:space="preserve">          수목이식(버즘나무)</v>
          </cell>
          <cell r="C328" t="str">
            <v>H4.0*B16,L0.5KM</v>
          </cell>
          <cell r="D328" t="str">
            <v>주</v>
          </cell>
          <cell r="E328">
            <v>2</v>
          </cell>
          <cell r="F328">
            <v>209100</v>
          </cell>
          <cell r="G328">
            <v>418200</v>
          </cell>
          <cell r="H328">
            <v>55030</v>
          </cell>
          <cell r="I328">
            <v>110060</v>
          </cell>
          <cell r="J328">
            <v>153410</v>
          </cell>
          <cell r="K328">
            <v>306820</v>
          </cell>
          <cell r="L328">
            <v>660</v>
          </cell>
          <cell r="M328">
            <v>1320</v>
          </cell>
        </row>
        <row r="329">
          <cell r="A329">
            <v>327</v>
          </cell>
          <cell r="B329" t="str">
            <v xml:space="preserve">          수목이식(버즘나무)</v>
          </cell>
          <cell r="C329" t="str">
            <v>H4.0*B17,L0.5KM</v>
          </cell>
          <cell r="D329" t="str">
            <v>주</v>
          </cell>
          <cell r="E329">
            <v>1</v>
          </cell>
          <cell r="F329">
            <v>236940</v>
          </cell>
          <cell r="G329">
            <v>236940</v>
          </cell>
          <cell r="H329">
            <v>64890</v>
          </cell>
          <cell r="I329">
            <v>64890</v>
          </cell>
          <cell r="J329">
            <v>170950</v>
          </cell>
          <cell r="K329">
            <v>170950</v>
          </cell>
          <cell r="L329">
            <v>1100</v>
          </cell>
          <cell r="M329">
            <v>1100</v>
          </cell>
        </row>
        <row r="330">
          <cell r="A330">
            <v>328</v>
          </cell>
          <cell r="B330" t="str">
            <v xml:space="preserve">          수목이식(버즘나무)</v>
          </cell>
          <cell r="C330" t="str">
            <v>H4.0*B19,L0.5KM</v>
          </cell>
          <cell r="D330" t="str">
            <v>주</v>
          </cell>
          <cell r="E330">
            <v>2</v>
          </cell>
          <cell r="F330">
            <v>272590</v>
          </cell>
          <cell r="G330">
            <v>545180</v>
          </cell>
          <cell r="H330">
            <v>69520</v>
          </cell>
          <cell r="I330">
            <v>139040</v>
          </cell>
          <cell r="J330">
            <v>201300</v>
          </cell>
          <cell r="K330">
            <v>402600</v>
          </cell>
          <cell r="L330">
            <v>1770</v>
          </cell>
          <cell r="M330">
            <v>3540</v>
          </cell>
        </row>
        <row r="331">
          <cell r="A331">
            <v>329</v>
          </cell>
          <cell r="B331" t="str">
            <v xml:space="preserve">          수목이식(왕벗나무)</v>
          </cell>
          <cell r="C331" t="str">
            <v>H2.5*B2,L0.5KM</v>
          </cell>
          <cell r="D331" t="str">
            <v>주</v>
          </cell>
          <cell r="E331">
            <v>9</v>
          </cell>
          <cell r="F331">
            <v>21160</v>
          </cell>
          <cell r="G331">
            <v>190440</v>
          </cell>
          <cell r="H331">
            <v>4440</v>
          </cell>
          <cell r="I331">
            <v>39960</v>
          </cell>
          <cell r="J331">
            <v>16720</v>
          </cell>
          <cell r="K331">
            <v>150480</v>
          </cell>
          <cell r="L331">
            <v>0</v>
          </cell>
          <cell r="M331">
            <v>0</v>
          </cell>
        </row>
        <row r="332">
          <cell r="A332">
            <v>330</v>
          </cell>
          <cell r="B332" t="str">
            <v xml:space="preserve">          수목이식(왕벗나무)</v>
          </cell>
          <cell r="C332" t="str">
            <v>H2.5*B3,L0.5KM</v>
          </cell>
          <cell r="D332" t="str">
            <v>주</v>
          </cell>
          <cell r="E332">
            <v>14</v>
          </cell>
          <cell r="F332">
            <v>21190</v>
          </cell>
          <cell r="G332">
            <v>296660</v>
          </cell>
          <cell r="H332">
            <v>4450</v>
          </cell>
          <cell r="I332">
            <v>62300</v>
          </cell>
          <cell r="J332">
            <v>16740</v>
          </cell>
          <cell r="K332">
            <v>234360</v>
          </cell>
          <cell r="L332">
            <v>0</v>
          </cell>
          <cell r="M332">
            <v>0</v>
          </cell>
        </row>
        <row r="333">
          <cell r="A333">
            <v>331</v>
          </cell>
          <cell r="B333" t="str">
            <v xml:space="preserve">          수목이식(왕벗나무)</v>
          </cell>
          <cell r="C333" t="str">
            <v>H3.0*B4,L0.5KM</v>
          </cell>
          <cell r="D333" t="str">
            <v>주</v>
          </cell>
          <cell r="E333">
            <v>10</v>
          </cell>
          <cell r="F333">
            <v>21340</v>
          </cell>
          <cell r="G333">
            <v>213400</v>
          </cell>
          <cell r="H333">
            <v>4480</v>
          </cell>
          <cell r="I333">
            <v>44800</v>
          </cell>
          <cell r="J333">
            <v>16860</v>
          </cell>
          <cell r="K333">
            <v>168600</v>
          </cell>
          <cell r="L333">
            <v>0</v>
          </cell>
          <cell r="M333">
            <v>0</v>
          </cell>
        </row>
        <row r="334">
          <cell r="A334">
            <v>332</v>
          </cell>
          <cell r="B334" t="str">
            <v xml:space="preserve">          수목이식(왕벗나무)</v>
          </cell>
          <cell r="C334" t="str">
            <v>H4.0*B12,L0.5KM</v>
          </cell>
          <cell r="D334" t="str">
            <v>주</v>
          </cell>
          <cell r="E334">
            <v>4</v>
          </cell>
          <cell r="F334">
            <v>133560</v>
          </cell>
          <cell r="G334">
            <v>534240</v>
          </cell>
          <cell r="H334">
            <v>27990</v>
          </cell>
          <cell r="I334">
            <v>111960</v>
          </cell>
          <cell r="J334">
            <v>105190</v>
          </cell>
          <cell r="K334">
            <v>420760</v>
          </cell>
          <cell r="L334">
            <v>380</v>
          </cell>
          <cell r="M334">
            <v>1520</v>
          </cell>
        </row>
        <row r="335">
          <cell r="A335">
            <v>333</v>
          </cell>
          <cell r="B335" t="str">
            <v xml:space="preserve">          수목이식(왕벗나무)</v>
          </cell>
          <cell r="C335" t="str">
            <v>H4.0*B13,L0.5KM</v>
          </cell>
          <cell r="D335" t="str">
            <v>주</v>
          </cell>
          <cell r="E335">
            <v>2</v>
          </cell>
          <cell r="F335">
            <v>145920</v>
          </cell>
          <cell r="G335">
            <v>291840</v>
          </cell>
          <cell r="H335">
            <v>29180</v>
          </cell>
          <cell r="I335">
            <v>58360</v>
          </cell>
          <cell r="J335">
            <v>116370</v>
          </cell>
          <cell r="K335">
            <v>232740</v>
          </cell>
          <cell r="L335">
            <v>370</v>
          </cell>
          <cell r="M335">
            <v>740</v>
          </cell>
        </row>
        <row r="336">
          <cell r="A336">
            <v>334</v>
          </cell>
          <cell r="B336" t="str">
            <v xml:space="preserve">          수목이식(살구나무)</v>
          </cell>
          <cell r="C336" t="str">
            <v>H1.5*R4,L0.5KM</v>
          </cell>
          <cell r="D336" t="str">
            <v>주</v>
          </cell>
          <cell r="E336">
            <v>1</v>
          </cell>
          <cell r="F336">
            <v>17420</v>
          </cell>
          <cell r="G336">
            <v>17420</v>
          </cell>
          <cell r="H336">
            <v>4450</v>
          </cell>
          <cell r="I336">
            <v>4450</v>
          </cell>
          <cell r="J336">
            <v>12970</v>
          </cell>
          <cell r="K336">
            <v>12970</v>
          </cell>
          <cell r="L336">
            <v>0</v>
          </cell>
          <cell r="M336">
            <v>0</v>
          </cell>
        </row>
        <row r="337">
          <cell r="A337">
            <v>335</v>
          </cell>
          <cell r="B337" t="str">
            <v xml:space="preserve">          수목이식(살구나무)</v>
          </cell>
          <cell r="C337" t="str">
            <v>H1.5*R5,L0.5KM</v>
          </cell>
          <cell r="D337" t="str">
            <v>주</v>
          </cell>
          <cell r="E337">
            <v>3</v>
          </cell>
          <cell r="F337">
            <v>22590</v>
          </cell>
          <cell r="G337">
            <v>67770</v>
          </cell>
          <cell r="H337">
            <v>4480</v>
          </cell>
          <cell r="I337">
            <v>13440</v>
          </cell>
          <cell r="J337">
            <v>18110</v>
          </cell>
          <cell r="K337">
            <v>54330</v>
          </cell>
          <cell r="L337">
            <v>0</v>
          </cell>
          <cell r="M337">
            <v>0</v>
          </cell>
        </row>
        <row r="338">
          <cell r="A338">
            <v>336</v>
          </cell>
          <cell r="B338" t="str">
            <v xml:space="preserve">          수목이식(살구나무)</v>
          </cell>
          <cell r="C338" t="str">
            <v>H2.5*R6,L0.5KM</v>
          </cell>
          <cell r="D338" t="str">
            <v>주</v>
          </cell>
          <cell r="E338">
            <v>1</v>
          </cell>
          <cell r="F338">
            <v>29680</v>
          </cell>
          <cell r="G338">
            <v>29680</v>
          </cell>
          <cell r="H338">
            <v>4510</v>
          </cell>
          <cell r="I338">
            <v>4510</v>
          </cell>
          <cell r="J338">
            <v>25160</v>
          </cell>
          <cell r="K338">
            <v>25160</v>
          </cell>
          <cell r="L338">
            <v>10</v>
          </cell>
          <cell r="M338">
            <v>10</v>
          </cell>
        </row>
        <row r="339">
          <cell r="A339">
            <v>337</v>
          </cell>
          <cell r="B339" t="str">
            <v xml:space="preserve">          수목이식(살구나무)</v>
          </cell>
          <cell r="C339" t="str">
            <v>H2.5*R7,L0.5KM</v>
          </cell>
          <cell r="D339" t="str">
            <v>주</v>
          </cell>
          <cell r="E339">
            <v>5</v>
          </cell>
          <cell r="F339">
            <v>38080</v>
          </cell>
          <cell r="G339">
            <v>190400</v>
          </cell>
          <cell r="H339">
            <v>4540</v>
          </cell>
          <cell r="I339">
            <v>22700</v>
          </cell>
          <cell r="J339">
            <v>33530</v>
          </cell>
          <cell r="K339">
            <v>167650</v>
          </cell>
          <cell r="L339">
            <v>10</v>
          </cell>
          <cell r="M339">
            <v>50</v>
          </cell>
        </row>
        <row r="340">
          <cell r="A340">
            <v>338</v>
          </cell>
          <cell r="B340" t="str">
            <v xml:space="preserve">          수목이식(살구나무)</v>
          </cell>
          <cell r="C340" t="str">
            <v>H2.5*R8,L0.5KM</v>
          </cell>
          <cell r="D340" t="str">
            <v>주</v>
          </cell>
          <cell r="E340">
            <v>1</v>
          </cell>
          <cell r="F340">
            <v>48800</v>
          </cell>
          <cell r="G340">
            <v>48800</v>
          </cell>
          <cell r="H340">
            <v>6370</v>
          </cell>
          <cell r="I340">
            <v>6370</v>
          </cell>
          <cell r="J340">
            <v>42410</v>
          </cell>
          <cell r="K340">
            <v>42410</v>
          </cell>
          <cell r="L340">
            <v>20</v>
          </cell>
          <cell r="M340">
            <v>20</v>
          </cell>
        </row>
        <row r="341">
          <cell r="A341">
            <v>339</v>
          </cell>
          <cell r="B341" t="str">
            <v xml:space="preserve">          수목이식(살구나무)</v>
          </cell>
          <cell r="C341" t="str">
            <v>H3.5*R10,L0.5KM</v>
          </cell>
          <cell r="D341" t="str">
            <v>주</v>
          </cell>
          <cell r="E341">
            <v>1</v>
          </cell>
          <cell r="F341">
            <v>66290</v>
          </cell>
          <cell r="G341">
            <v>66290</v>
          </cell>
          <cell r="H341">
            <v>6660</v>
          </cell>
          <cell r="I341">
            <v>6660</v>
          </cell>
          <cell r="J341">
            <v>59600</v>
          </cell>
          <cell r="K341">
            <v>59600</v>
          </cell>
          <cell r="L341">
            <v>30</v>
          </cell>
          <cell r="M341">
            <v>30</v>
          </cell>
        </row>
        <row r="342">
          <cell r="A342">
            <v>340</v>
          </cell>
          <cell r="B342" t="str">
            <v xml:space="preserve">          수목이식(앵두나무)</v>
          </cell>
          <cell r="C342" t="str">
            <v>H1.5*W1.5,L0.5KM</v>
          </cell>
          <cell r="D342" t="str">
            <v>주</v>
          </cell>
          <cell r="E342">
            <v>14</v>
          </cell>
          <cell r="F342">
            <v>10870</v>
          </cell>
          <cell r="G342">
            <v>152180</v>
          </cell>
          <cell r="H342">
            <v>1850</v>
          </cell>
          <cell r="I342">
            <v>25900</v>
          </cell>
          <cell r="J342">
            <v>9020</v>
          </cell>
          <cell r="K342">
            <v>126280</v>
          </cell>
          <cell r="L342">
            <v>0</v>
          </cell>
          <cell r="M342">
            <v>0</v>
          </cell>
        </row>
        <row r="343">
          <cell r="A343">
            <v>341</v>
          </cell>
          <cell r="B343" t="str">
            <v xml:space="preserve">          수목이식(꽃복숭아)</v>
          </cell>
          <cell r="C343" t="str">
            <v>R4,L0.5KM</v>
          </cell>
          <cell r="D343" t="str">
            <v>주</v>
          </cell>
          <cell r="E343">
            <v>1</v>
          </cell>
          <cell r="F343">
            <v>17420</v>
          </cell>
          <cell r="G343">
            <v>17420</v>
          </cell>
          <cell r="H343">
            <v>4450</v>
          </cell>
          <cell r="I343">
            <v>4450</v>
          </cell>
          <cell r="J343">
            <v>12970</v>
          </cell>
          <cell r="K343">
            <v>12970</v>
          </cell>
          <cell r="L343">
            <v>0</v>
          </cell>
          <cell r="M343">
            <v>0</v>
          </cell>
        </row>
        <row r="344">
          <cell r="A344">
            <v>342</v>
          </cell>
          <cell r="B344" t="str">
            <v xml:space="preserve">          수목이식(꽃복숭아)</v>
          </cell>
          <cell r="C344" t="str">
            <v>R6,L0.5KM</v>
          </cell>
          <cell r="D344" t="str">
            <v>주</v>
          </cell>
          <cell r="E344">
            <v>1</v>
          </cell>
          <cell r="F344">
            <v>29680</v>
          </cell>
          <cell r="G344">
            <v>29680</v>
          </cell>
          <cell r="H344">
            <v>4510</v>
          </cell>
          <cell r="I344">
            <v>4510</v>
          </cell>
          <cell r="J344">
            <v>25160</v>
          </cell>
          <cell r="K344">
            <v>25160</v>
          </cell>
          <cell r="L344">
            <v>10</v>
          </cell>
          <cell r="M344">
            <v>10</v>
          </cell>
        </row>
        <row r="345">
          <cell r="A345">
            <v>343</v>
          </cell>
          <cell r="B345" t="str">
            <v xml:space="preserve">          수목이식(꽃복숭아)</v>
          </cell>
          <cell r="C345" t="str">
            <v>R8,L0.5KM</v>
          </cell>
          <cell r="D345" t="str">
            <v>주</v>
          </cell>
          <cell r="E345">
            <v>1</v>
          </cell>
          <cell r="F345">
            <v>48800</v>
          </cell>
          <cell r="G345">
            <v>48800</v>
          </cell>
          <cell r="H345">
            <v>6370</v>
          </cell>
          <cell r="I345">
            <v>6370</v>
          </cell>
          <cell r="J345">
            <v>42410</v>
          </cell>
          <cell r="K345">
            <v>42410</v>
          </cell>
          <cell r="L345">
            <v>20</v>
          </cell>
          <cell r="M345">
            <v>20</v>
          </cell>
        </row>
        <row r="346">
          <cell r="A346">
            <v>344</v>
          </cell>
          <cell r="B346" t="str">
            <v xml:space="preserve">          수목이식(조형식둥근향)</v>
          </cell>
          <cell r="C346" t="str">
            <v>H1.3*W1.5,L0.5KM</v>
          </cell>
          <cell r="D346" t="str">
            <v>주</v>
          </cell>
          <cell r="E346">
            <v>7</v>
          </cell>
          <cell r="F346">
            <v>14020</v>
          </cell>
          <cell r="G346">
            <v>98140</v>
          </cell>
          <cell r="H346">
            <v>890</v>
          </cell>
          <cell r="I346">
            <v>6230</v>
          </cell>
          <cell r="J346">
            <v>13130</v>
          </cell>
          <cell r="K346">
            <v>91910</v>
          </cell>
          <cell r="L346">
            <v>0</v>
          </cell>
          <cell r="M346">
            <v>0</v>
          </cell>
        </row>
        <row r="347">
          <cell r="A347">
            <v>345</v>
          </cell>
          <cell r="B347" t="str">
            <v xml:space="preserve">          수목이식(회양목)</v>
          </cell>
          <cell r="C347" t="str">
            <v>H1.5*W1.0,L0.5KM</v>
          </cell>
          <cell r="D347" t="str">
            <v>주</v>
          </cell>
          <cell r="E347">
            <v>4</v>
          </cell>
          <cell r="F347">
            <v>13310</v>
          </cell>
          <cell r="G347">
            <v>53240</v>
          </cell>
          <cell r="H347">
            <v>180</v>
          </cell>
          <cell r="I347">
            <v>720</v>
          </cell>
          <cell r="J347">
            <v>13130</v>
          </cell>
          <cell r="K347">
            <v>52520</v>
          </cell>
          <cell r="L347">
            <v>0</v>
          </cell>
          <cell r="M347">
            <v>0</v>
          </cell>
        </row>
        <row r="348">
          <cell r="A348">
            <v>346</v>
          </cell>
          <cell r="B348" t="str">
            <v xml:space="preserve">          수목이식(사철나무)</v>
          </cell>
          <cell r="C348" t="str">
            <v>H0.5*W0.3,L0.5KM</v>
          </cell>
          <cell r="D348" t="str">
            <v>주</v>
          </cell>
          <cell r="E348">
            <v>50</v>
          </cell>
          <cell r="F348">
            <v>4300</v>
          </cell>
          <cell r="G348">
            <v>215000</v>
          </cell>
          <cell r="H348">
            <v>170</v>
          </cell>
          <cell r="I348">
            <v>8500</v>
          </cell>
          <cell r="J348">
            <v>4130</v>
          </cell>
          <cell r="K348">
            <v>206500</v>
          </cell>
          <cell r="L348">
            <v>0</v>
          </cell>
          <cell r="M348">
            <v>0</v>
          </cell>
        </row>
        <row r="349">
          <cell r="A349">
            <v>347</v>
          </cell>
          <cell r="B349" t="str">
            <v xml:space="preserve">          수목이식(사철나무)</v>
          </cell>
          <cell r="C349" t="str">
            <v>H1.5*W1.5,L0.5KM</v>
          </cell>
          <cell r="D349" t="str">
            <v>주</v>
          </cell>
          <cell r="E349">
            <v>3</v>
          </cell>
          <cell r="F349">
            <v>13310</v>
          </cell>
          <cell r="G349">
            <v>39930</v>
          </cell>
          <cell r="H349">
            <v>180</v>
          </cell>
          <cell r="I349">
            <v>540</v>
          </cell>
          <cell r="J349">
            <v>13130</v>
          </cell>
          <cell r="K349">
            <v>39390</v>
          </cell>
          <cell r="L349">
            <v>0</v>
          </cell>
          <cell r="M349">
            <v>0</v>
          </cell>
        </row>
        <row r="350">
          <cell r="A350">
            <v>348</v>
          </cell>
          <cell r="B350" t="str">
            <v xml:space="preserve">          수목이식(사철나무)</v>
          </cell>
          <cell r="C350" t="str">
            <v>H0.5*W1.0,L0.5KM</v>
          </cell>
          <cell r="D350" t="str">
            <v>주</v>
          </cell>
          <cell r="E350">
            <v>5</v>
          </cell>
          <cell r="F350">
            <v>5560</v>
          </cell>
          <cell r="G350">
            <v>27800</v>
          </cell>
          <cell r="H350">
            <v>170</v>
          </cell>
          <cell r="I350">
            <v>850</v>
          </cell>
          <cell r="J350">
            <v>5390</v>
          </cell>
          <cell r="K350">
            <v>26950</v>
          </cell>
          <cell r="L350">
            <v>0</v>
          </cell>
          <cell r="M350">
            <v>0</v>
          </cell>
        </row>
        <row r="351">
          <cell r="A351">
            <v>349</v>
          </cell>
          <cell r="B351" t="str">
            <v xml:space="preserve">          수목이식(진달래)</v>
          </cell>
          <cell r="C351" t="str">
            <v>H0.6*W0.8,L0.5KM</v>
          </cell>
          <cell r="D351" t="str">
            <v>주</v>
          </cell>
          <cell r="E351">
            <v>80</v>
          </cell>
          <cell r="F351">
            <v>5560</v>
          </cell>
          <cell r="G351">
            <v>444800</v>
          </cell>
          <cell r="H351">
            <v>170</v>
          </cell>
          <cell r="I351">
            <v>13600</v>
          </cell>
          <cell r="J351">
            <v>5390</v>
          </cell>
          <cell r="K351">
            <v>431200</v>
          </cell>
          <cell r="L351">
            <v>0</v>
          </cell>
          <cell r="M351">
            <v>0</v>
          </cell>
        </row>
        <row r="352">
          <cell r="A352">
            <v>350</v>
          </cell>
          <cell r="B352" t="str">
            <v xml:space="preserve">          수목이식(쥐똥나무)</v>
          </cell>
          <cell r="C352" t="str">
            <v>H1.0*W0.15,L0.5KM</v>
          </cell>
          <cell r="D352" t="str">
            <v>주</v>
          </cell>
          <cell r="E352">
            <v>10350</v>
          </cell>
          <cell r="F352">
            <v>740</v>
          </cell>
          <cell r="G352">
            <v>7659000</v>
          </cell>
          <cell r="H352">
            <v>180</v>
          </cell>
          <cell r="I352">
            <v>1863000</v>
          </cell>
          <cell r="J352">
            <v>560</v>
          </cell>
          <cell r="K352">
            <v>5796000</v>
          </cell>
          <cell r="L352">
            <v>0</v>
          </cell>
          <cell r="M352">
            <v>0</v>
          </cell>
        </row>
        <row r="353">
          <cell r="A353">
            <v>351</v>
          </cell>
          <cell r="B353" t="str">
            <v xml:space="preserve">          수목이식(무궁화)</v>
          </cell>
          <cell r="C353" t="str">
            <v>H1.5*W0.6,L0.5KM</v>
          </cell>
          <cell r="D353" t="str">
            <v>주</v>
          </cell>
          <cell r="E353">
            <v>42</v>
          </cell>
          <cell r="F353">
            <v>13310</v>
          </cell>
          <cell r="G353">
            <v>559020</v>
          </cell>
          <cell r="H353">
            <v>180</v>
          </cell>
          <cell r="I353">
            <v>7560</v>
          </cell>
          <cell r="J353">
            <v>13130</v>
          </cell>
          <cell r="K353">
            <v>551460</v>
          </cell>
          <cell r="L353">
            <v>0</v>
          </cell>
          <cell r="M353">
            <v>0</v>
          </cell>
        </row>
        <row r="354">
          <cell r="A354">
            <v>352</v>
          </cell>
          <cell r="B354" t="str">
            <v xml:space="preserve">          수목이식(등나무)</v>
          </cell>
          <cell r="C354" t="str">
            <v>H3.0*R4,L0.5KM</v>
          </cell>
          <cell r="D354" t="str">
            <v>주</v>
          </cell>
          <cell r="E354">
            <v>2</v>
          </cell>
          <cell r="F354">
            <v>14770</v>
          </cell>
          <cell r="G354">
            <v>29540</v>
          </cell>
          <cell r="H354">
            <v>1800</v>
          </cell>
          <cell r="I354">
            <v>3600</v>
          </cell>
          <cell r="J354">
            <v>12970</v>
          </cell>
          <cell r="K354">
            <v>25940</v>
          </cell>
          <cell r="L354">
            <v>0</v>
          </cell>
          <cell r="M354">
            <v>0</v>
          </cell>
        </row>
        <row r="355">
          <cell r="A355">
            <v>353</v>
          </cell>
          <cell r="B355" t="str">
            <v xml:space="preserve">       1.4.7 시설물공</v>
          </cell>
          <cell r="G355">
            <v>77825240</v>
          </cell>
          <cell r="H355">
            <v>0</v>
          </cell>
          <cell r="I355">
            <v>65642810</v>
          </cell>
          <cell r="J355">
            <v>0</v>
          </cell>
          <cell r="K355">
            <v>12059260</v>
          </cell>
          <cell r="L355">
            <v>0</v>
          </cell>
          <cell r="M355">
            <v>123170</v>
          </cell>
        </row>
        <row r="356">
          <cell r="A356">
            <v>354</v>
          </cell>
          <cell r="B356" t="str">
            <v xml:space="preserve">          사각쉘터A형</v>
          </cell>
          <cell r="C356" t="str">
            <v>4.5*4.5*H3.15</v>
          </cell>
          <cell r="D356" t="str">
            <v>개소</v>
          </cell>
          <cell r="E356">
            <v>3</v>
          </cell>
          <cell r="F356">
            <v>6224620</v>
          </cell>
          <cell r="G356">
            <v>18673860</v>
          </cell>
          <cell r="H356">
            <v>6097550</v>
          </cell>
          <cell r="I356">
            <v>18292650</v>
          </cell>
          <cell r="J356">
            <v>127050</v>
          </cell>
          <cell r="K356">
            <v>381150</v>
          </cell>
          <cell r="L356">
            <v>20</v>
          </cell>
          <cell r="M356">
            <v>60</v>
          </cell>
        </row>
        <row r="357">
          <cell r="A357">
            <v>355</v>
          </cell>
          <cell r="B357" t="str">
            <v xml:space="preserve">          사각파고라A형</v>
          </cell>
          <cell r="C357" t="str">
            <v>7.5*4.2*H2.87</v>
          </cell>
          <cell r="D357" t="str">
            <v>개소</v>
          </cell>
          <cell r="E357">
            <v>1</v>
          </cell>
          <cell r="F357">
            <v>4792620</v>
          </cell>
          <cell r="G357">
            <v>4792620</v>
          </cell>
          <cell r="H357">
            <v>4601140</v>
          </cell>
          <cell r="I357">
            <v>4601140</v>
          </cell>
          <cell r="J357">
            <v>191450</v>
          </cell>
          <cell r="K357">
            <v>191450</v>
          </cell>
          <cell r="L357">
            <v>30</v>
          </cell>
          <cell r="M357">
            <v>30</v>
          </cell>
        </row>
        <row r="358">
          <cell r="A358">
            <v>356</v>
          </cell>
          <cell r="B358" t="str">
            <v xml:space="preserve">          등의자A형</v>
          </cell>
          <cell r="C358" t="str">
            <v>1.8*0.54*H0.83</v>
          </cell>
          <cell r="D358" t="str">
            <v>개소</v>
          </cell>
          <cell r="E358">
            <v>22</v>
          </cell>
          <cell r="F358">
            <v>257800</v>
          </cell>
          <cell r="G358">
            <v>5671600</v>
          </cell>
          <cell r="H358">
            <v>239860</v>
          </cell>
          <cell r="I358">
            <v>5276920</v>
          </cell>
          <cell r="J358">
            <v>17940</v>
          </cell>
          <cell r="K358">
            <v>394680</v>
          </cell>
          <cell r="L358">
            <v>0</v>
          </cell>
          <cell r="M358">
            <v>0</v>
          </cell>
        </row>
        <row r="359">
          <cell r="A359">
            <v>357</v>
          </cell>
          <cell r="B359" t="str">
            <v xml:space="preserve">          평의자A형</v>
          </cell>
          <cell r="C359" t="str">
            <v>1.8*0.41*H0.43</v>
          </cell>
          <cell r="D359" t="str">
            <v>개소</v>
          </cell>
          <cell r="E359">
            <v>20</v>
          </cell>
          <cell r="F359">
            <v>177700</v>
          </cell>
          <cell r="G359">
            <v>3554000</v>
          </cell>
          <cell r="H359">
            <v>159760</v>
          </cell>
          <cell r="I359">
            <v>3195200</v>
          </cell>
          <cell r="J359">
            <v>17940</v>
          </cell>
          <cell r="K359">
            <v>358800</v>
          </cell>
          <cell r="L359">
            <v>0</v>
          </cell>
          <cell r="M359">
            <v>0</v>
          </cell>
        </row>
        <row r="360">
          <cell r="A360">
            <v>358</v>
          </cell>
          <cell r="B360" t="str">
            <v xml:space="preserve">          좌대벽A형</v>
          </cell>
          <cell r="C360" t="str">
            <v>W0.4*H0.4</v>
          </cell>
          <cell r="D360" t="str">
            <v>M</v>
          </cell>
          <cell r="E360">
            <v>39</v>
          </cell>
          <cell r="F360">
            <v>108270</v>
          </cell>
          <cell r="G360">
            <v>4222530</v>
          </cell>
          <cell r="H360">
            <v>18630</v>
          </cell>
          <cell r="I360">
            <v>726570</v>
          </cell>
          <cell r="J360">
            <v>89080</v>
          </cell>
          <cell r="K360">
            <v>3474120</v>
          </cell>
          <cell r="L360">
            <v>560</v>
          </cell>
          <cell r="M360">
            <v>21840</v>
          </cell>
        </row>
        <row r="361">
          <cell r="A361">
            <v>359</v>
          </cell>
          <cell r="B361" t="str">
            <v xml:space="preserve">          야외탁자</v>
          </cell>
          <cell r="C361" t="str">
            <v>1.8*1.45*0.57</v>
          </cell>
          <cell r="D361" t="str">
            <v>개</v>
          </cell>
          <cell r="E361">
            <v>15</v>
          </cell>
          <cell r="F361">
            <v>534000</v>
          </cell>
          <cell r="G361">
            <v>8010000</v>
          </cell>
          <cell r="H361">
            <v>534000</v>
          </cell>
          <cell r="I361">
            <v>8010000</v>
          </cell>
          <cell r="J361">
            <v>0</v>
          </cell>
          <cell r="L361">
            <v>0</v>
          </cell>
        </row>
        <row r="362">
          <cell r="A362">
            <v>360</v>
          </cell>
          <cell r="B362" t="str">
            <v xml:space="preserve">          스텐드B형</v>
          </cell>
          <cell r="C362" t="str">
            <v>0.40*H0.3</v>
          </cell>
          <cell r="D362" t="str">
            <v>M</v>
          </cell>
          <cell r="E362">
            <v>240</v>
          </cell>
          <cell r="F362">
            <v>33520</v>
          </cell>
          <cell r="G362">
            <v>8044800</v>
          </cell>
          <cell r="H362">
            <v>16180</v>
          </cell>
          <cell r="I362">
            <v>3883200</v>
          </cell>
          <cell r="J362">
            <v>17060</v>
          </cell>
          <cell r="K362">
            <v>4094400</v>
          </cell>
          <cell r="L362">
            <v>280</v>
          </cell>
          <cell r="M362">
            <v>67200</v>
          </cell>
        </row>
        <row r="363">
          <cell r="A363">
            <v>361</v>
          </cell>
          <cell r="B363" t="str">
            <v xml:space="preserve">          배놀이</v>
          </cell>
          <cell r="C363" t="str">
            <v>10.6*1.96*3.80</v>
          </cell>
          <cell r="D363" t="str">
            <v>개</v>
          </cell>
          <cell r="E363">
            <v>1</v>
          </cell>
          <cell r="F363">
            <v>8900000</v>
          </cell>
          <cell r="G363">
            <v>8900000</v>
          </cell>
          <cell r="H363">
            <v>8900000</v>
          </cell>
          <cell r="I363">
            <v>8900000</v>
          </cell>
          <cell r="J363">
            <v>0</v>
          </cell>
          <cell r="L363">
            <v>0</v>
          </cell>
        </row>
        <row r="364">
          <cell r="A364">
            <v>362</v>
          </cell>
          <cell r="B364" t="str">
            <v xml:space="preserve">          흔들놀이기A형</v>
          </cell>
          <cell r="C364" t="str">
            <v>0.685*0.600*H1.0</v>
          </cell>
          <cell r="D364" t="str">
            <v>개</v>
          </cell>
          <cell r="E364">
            <v>1</v>
          </cell>
          <cell r="F364">
            <v>768840</v>
          </cell>
          <cell r="G364">
            <v>768840</v>
          </cell>
          <cell r="H364">
            <v>761520</v>
          </cell>
          <cell r="I364">
            <v>761520</v>
          </cell>
          <cell r="J364">
            <v>7320</v>
          </cell>
          <cell r="K364">
            <v>7320</v>
          </cell>
          <cell r="L364">
            <v>0</v>
          </cell>
          <cell r="M364">
            <v>0</v>
          </cell>
        </row>
        <row r="365">
          <cell r="A365">
            <v>363</v>
          </cell>
          <cell r="B365" t="str">
            <v xml:space="preserve">          흔들놀이기B형</v>
          </cell>
          <cell r="C365" t="str">
            <v>0.685*0.600*H0.83</v>
          </cell>
          <cell r="D365" t="str">
            <v>개</v>
          </cell>
          <cell r="E365">
            <v>1</v>
          </cell>
          <cell r="F365">
            <v>768840</v>
          </cell>
          <cell r="G365">
            <v>768840</v>
          </cell>
          <cell r="H365">
            <v>761520</v>
          </cell>
          <cell r="I365">
            <v>761520</v>
          </cell>
          <cell r="J365">
            <v>7320</v>
          </cell>
          <cell r="K365">
            <v>7320</v>
          </cell>
          <cell r="L365">
            <v>0</v>
          </cell>
          <cell r="M365">
            <v>0</v>
          </cell>
        </row>
        <row r="366">
          <cell r="A366">
            <v>364</v>
          </cell>
          <cell r="B366" t="str">
            <v xml:space="preserve">          흔들놀이기C형</v>
          </cell>
          <cell r="C366" t="str">
            <v>0.63*0.600*H1.00</v>
          </cell>
          <cell r="D366" t="str">
            <v>개</v>
          </cell>
          <cell r="E366">
            <v>1</v>
          </cell>
          <cell r="F366">
            <v>768840</v>
          </cell>
          <cell r="G366">
            <v>768840</v>
          </cell>
          <cell r="H366">
            <v>761520</v>
          </cell>
          <cell r="I366">
            <v>761520</v>
          </cell>
          <cell r="J366">
            <v>7320</v>
          </cell>
          <cell r="K366">
            <v>7320</v>
          </cell>
          <cell r="L366">
            <v>0</v>
          </cell>
          <cell r="M366">
            <v>0</v>
          </cell>
        </row>
        <row r="367">
          <cell r="A367">
            <v>365</v>
          </cell>
          <cell r="B367" t="str">
            <v xml:space="preserve">          교통안전표지판</v>
          </cell>
          <cell r="C367" t="str">
            <v>Φ500기준-삼각,원</v>
          </cell>
          <cell r="D367" t="str">
            <v>개</v>
          </cell>
          <cell r="E367">
            <v>62</v>
          </cell>
          <cell r="F367">
            <v>55180</v>
          </cell>
          <cell r="G367">
            <v>3421160</v>
          </cell>
          <cell r="H367">
            <v>55180</v>
          </cell>
          <cell r="I367">
            <v>3421160</v>
          </cell>
          <cell r="J367">
            <v>0</v>
          </cell>
          <cell r="L367">
            <v>0</v>
          </cell>
        </row>
        <row r="368">
          <cell r="A368">
            <v>366</v>
          </cell>
          <cell r="B368" t="str">
            <v xml:space="preserve">          표지판설치폴</v>
          </cell>
          <cell r="C368" t="str">
            <v>H1.7</v>
          </cell>
          <cell r="D368" t="str">
            <v>개</v>
          </cell>
          <cell r="E368">
            <v>38</v>
          </cell>
          <cell r="F368">
            <v>24040</v>
          </cell>
          <cell r="G368">
            <v>913520</v>
          </cell>
          <cell r="H368">
            <v>14110</v>
          </cell>
          <cell r="I368">
            <v>536180</v>
          </cell>
          <cell r="J368">
            <v>9930</v>
          </cell>
          <cell r="K368">
            <v>377340</v>
          </cell>
          <cell r="L368">
            <v>0</v>
          </cell>
          <cell r="M368">
            <v>0</v>
          </cell>
        </row>
        <row r="369">
          <cell r="A369">
            <v>367</v>
          </cell>
          <cell r="B369" t="str">
            <v xml:space="preserve">          음수대A형</v>
          </cell>
          <cell r="C369" t="str">
            <v>2.05*2.05</v>
          </cell>
          <cell r="D369" t="str">
            <v>개</v>
          </cell>
          <cell r="E369">
            <v>1</v>
          </cell>
          <cell r="F369">
            <v>885830</v>
          </cell>
          <cell r="G369">
            <v>885830</v>
          </cell>
          <cell r="H369">
            <v>877710</v>
          </cell>
          <cell r="I369">
            <v>877710</v>
          </cell>
          <cell r="J369">
            <v>8120</v>
          </cell>
          <cell r="K369">
            <v>8120</v>
          </cell>
          <cell r="L369">
            <v>0</v>
          </cell>
        </row>
        <row r="370">
          <cell r="A370">
            <v>368</v>
          </cell>
          <cell r="B370" t="str">
            <v xml:space="preserve">          쓰레기분리수거대</v>
          </cell>
          <cell r="C370" t="str">
            <v>0.692*0.58*1.08</v>
          </cell>
          <cell r="D370" t="str">
            <v>개</v>
          </cell>
          <cell r="E370">
            <v>3</v>
          </cell>
          <cell r="F370">
            <v>249200</v>
          </cell>
          <cell r="G370">
            <v>747600</v>
          </cell>
          <cell r="H370">
            <v>249200</v>
          </cell>
          <cell r="I370">
            <v>747600</v>
          </cell>
          <cell r="J370">
            <v>0</v>
          </cell>
          <cell r="L370">
            <v>0</v>
          </cell>
        </row>
        <row r="371">
          <cell r="A371">
            <v>369</v>
          </cell>
          <cell r="B371" t="str">
            <v xml:space="preserve">          시가화담</v>
          </cell>
          <cell r="C371" t="str">
            <v>H1.80</v>
          </cell>
          <cell r="D371" t="str">
            <v>M</v>
          </cell>
          <cell r="E371">
            <v>37</v>
          </cell>
          <cell r="F371">
            <v>207600</v>
          </cell>
          <cell r="G371">
            <v>7681200</v>
          </cell>
          <cell r="H371">
            <v>132160</v>
          </cell>
          <cell r="I371">
            <v>4889920</v>
          </cell>
          <cell r="J371">
            <v>74520</v>
          </cell>
          <cell r="K371">
            <v>2757240</v>
          </cell>
          <cell r="L371">
            <v>920</v>
          </cell>
          <cell r="M371">
            <v>34040</v>
          </cell>
        </row>
        <row r="372">
          <cell r="A372">
            <v>370</v>
          </cell>
          <cell r="B372" t="str">
            <v xml:space="preserve">       1.4.8 유지관리공</v>
          </cell>
          <cell r="G372">
            <v>15507880</v>
          </cell>
          <cell r="H372">
            <v>0</v>
          </cell>
          <cell r="I372">
            <v>409030</v>
          </cell>
          <cell r="J372">
            <v>0</v>
          </cell>
          <cell r="K372">
            <v>15098850</v>
          </cell>
          <cell r="L372">
            <v>0</v>
          </cell>
          <cell r="M372">
            <v>0</v>
          </cell>
        </row>
        <row r="373">
          <cell r="A373">
            <v>371</v>
          </cell>
          <cell r="B373" t="str">
            <v xml:space="preserve">          잔디시비</v>
          </cell>
          <cell r="C373" t="str">
            <v>1회</v>
          </cell>
          <cell r="D373" t="str">
            <v>M2</v>
          </cell>
          <cell r="E373">
            <v>40739</v>
          </cell>
          <cell r="F373">
            <v>20</v>
          </cell>
          <cell r="G373">
            <v>814780</v>
          </cell>
          <cell r="H373">
            <v>10</v>
          </cell>
          <cell r="I373">
            <v>407390</v>
          </cell>
          <cell r="J373">
            <v>10</v>
          </cell>
          <cell r="K373">
            <v>407390</v>
          </cell>
          <cell r="L373">
            <v>0</v>
          </cell>
          <cell r="M373">
            <v>0</v>
          </cell>
        </row>
        <row r="374">
          <cell r="A374">
            <v>372</v>
          </cell>
          <cell r="B374" t="str">
            <v xml:space="preserve">          잔디제초</v>
          </cell>
          <cell r="C374" t="str">
            <v>1회</v>
          </cell>
          <cell r="D374" t="str">
            <v>M2</v>
          </cell>
          <cell r="E374">
            <v>81478</v>
          </cell>
          <cell r="F374">
            <v>130</v>
          </cell>
          <cell r="G374">
            <v>10592140</v>
          </cell>
          <cell r="H374">
            <v>0</v>
          </cell>
          <cell r="J374">
            <v>130</v>
          </cell>
          <cell r="K374">
            <v>10592140</v>
          </cell>
          <cell r="L374">
            <v>0</v>
          </cell>
        </row>
        <row r="375">
          <cell r="A375">
            <v>373</v>
          </cell>
          <cell r="B375" t="str">
            <v xml:space="preserve">          잔디깍기</v>
          </cell>
          <cell r="C375" t="str">
            <v>1회</v>
          </cell>
          <cell r="D375" t="str">
            <v>M2</v>
          </cell>
          <cell r="E375">
            <v>81478</v>
          </cell>
          <cell r="F375">
            <v>50</v>
          </cell>
          <cell r="G375">
            <v>4073900</v>
          </cell>
          <cell r="H375">
            <v>0</v>
          </cell>
          <cell r="J375">
            <v>50</v>
          </cell>
          <cell r="K375">
            <v>4073900</v>
          </cell>
          <cell r="L375">
            <v>0</v>
          </cell>
          <cell r="M375">
            <v>0</v>
          </cell>
        </row>
        <row r="376">
          <cell r="A376">
            <v>374</v>
          </cell>
          <cell r="B376" t="str">
            <v xml:space="preserve">          병충해방제</v>
          </cell>
          <cell r="C376" t="str">
            <v>1회</v>
          </cell>
          <cell r="D376" t="str">
            <v>주</v>
          </cell>
          <cell r="E376">
            <v>82</v>
          </cell>
          <cell r="F376">
            <v>330</v>
          </cell>
          <cell r="G376">
            <v>27060</v>
          </cell>
          <cell r="H376">
            <v>20</v>
          </cell>
          <cell r="I376">
            <v>1640</v>
          </cell>
          <cell r="J376">
            <v>310</v>
          </cell>
          <cell r="K376">
            <v>25420</v>
          </cell>
          <cell r="L376">
            <v>0</v>
          </cell>
        </row>
        <row r="377">
          <cell r="A377">
            <v>375</v>
          </cell>
          <cell r="B377" t="str">
            <v xml:space="preserve">      1.5 사동6공원</v>
          </cell>
          <cell r="G377">
            <v>186475740</v>
          </cell>
          <cell r="H377">
            <v>0</v>
          </cell>
          <cell r="I377">
            <v>102564810</v>
          </cell>
          <cell r="J377">
            <v>0</v>
          </cell>
          <cell r="K377">
            <v>80136540</v>
          </cell>
          <cell r="L377">
            <v>0</v>
          </cell>
          <cell r="M377">
            <v>3774390</v>
          </cell>
        </row>
        <row r="378">
          <cell r="A378">
            <v>376</v>
          </cell>
          <cell r="B378" t="str">
            <v xml:space="preserve">       1.5.1 토공</v>
          </cell>
          <cell r="G378">
            <v>4168800</v>
          </cell>
          <cell r="H378">
            <v>0</v>
          </cell>
          <cell r="I378">
            <v>1486100</v>
          </cell>
          <cell r="J378">
            <v>0</v>
          </cell>
          <cell r="K378">
            <v>1235200</v>
          </cell>
          <cell r="L378">
            <v>0</v>
          </cell>
          <cell r="M378">
            <v>1447500</v>
          </cell>
        </row>
        <row r="379">
          <cell r="A379">
            <v>377</v>
          </cell>
          <cell r="B379" t="str">
            <v xml:space="preserve">          굴착운반(3공구)</v>
          </cell>
          <cell r="C379" t="str">
            <v>백호1.0M3+덤프15TON</v>
          </cell>
          <cell r="D379" t="str">
            <v>M3</v>
          </cell>
          <cell r="E379">
            <v>1930</v>
          </cell>
          <cell r="F379">
            <v>1830</v>
          </cell>
          <cell r="G379">
            <v>3531900</v>
          </cell>
          <cell r="H379">
            <v>650</v>
          </cell>
          <cell r="I379">
            <v>1254500</v>
          </cell>
          <cell r="J379">
            <v>560</v>
          </cell>
          <cell r="K379">
            <v>1080800</v>
          </cell>
          <cell r="L379">
            <v>620</v>
          </cell>
          <cell r="M379">
            <v>1196600</v>
          </cell>
        </row>
        <row r="380">
          <cell r="A380">
            <v>378</v>
          </cell>
          <cell r="B380" t="str">
            <v xml:space="preserve">          도쟈정지</v>
          </cell>
          <cell r="D380" t="str">
            <v>M3</v>
          </cell>
          <cell r="E380">
            <v>1930</v>
          </cell>
          <cell r="F380">
            <v>330</v>
          </cell>
          <cell r="G380">
            <v>636900</v>
          </cell>
          <cell r="H380">
            <v>120</v>
          </cell>
          <cell r="I380">
            <v>231600</v>
          </cell>
          <cell r="J380">
            <v>80</v>
          </cell>
          <cell r="K380">
            <v>154400</v>
          </cell>
          <cell r="L380">
            <v>130</v>
          </cell>
          <cell r="M380">
            <v>250900</v>
          </cell>
        </row>
        <row r="381">
          <cell r="A381">
            <v>379</v>
          </cell>
          <cell r="B381" t="str">
            <v xml:space="preserve">       1.5.2 배수공</v>
          </cell>
          <cell r="G381">
            <v>27403380</v>
          </cell>
          <cell r="H381">
            <v>0</v>
          </cell>
          <cell r="I381">
            <v>12346740</v>
          </cell>
          <cell r="J381">
            <v>0</v>
          </cell>
          <cell r="K381">
            <v>13261750</v>
          </cell>
          <cell r="L381">
            <v>0</v>
          </cell>
          <cell r="M381">
            <v>1794890</v>
          </cell>
        </row>
        <row r="382">
          <cell r="A382">
            <v>380</v>
          </cell>
          <cell r="B382" t="str">
            <v xml:space="preserve">          집수정</v>
          </cell>
          <cell r="C382" t="str">
            <v>700M/M*700</v>
          </cell>
          <cell r="D382" t="str">
            <v>개소</v>
          </cell>
          <cell r="E382">
            <v>9</v>
          </cell>
          <cell r="F382">
            <v>339640</v>
          </cell>
          <cell r="G382">
            <v>3056760</v>
          </cell>
          <cell r="H382">
            <v>198130</v>
          </cell>
          <cell r="I382">
            <v>1783170</v>
          </cell>
          <cell r="J382">
            <v>141490</v>
          </cell>
          <cell r="K382">
            <v>1273410</v>
          </cell>
          <cell r="L382">
            <v>20</v>
          </cell>
          <cell r="M382">
            <v>180</v>
          </cell>
        </row>
        <row r="383">
          <cell r="A383">
            <v>381</v>
          </cell>
          <cell r="B383" t="str">
            <v xml:space="preserve">          흄관부설 및 접합 : 기계</v>
          </cell>
          <cell r="C383" t="str">
            <v>Φ450M/M, 소켓식</v>
          </cell>
          <cell r="D383" t="str">
            <v>M</v>
          </cell>
          <cell r="E383">
            <v>273</v>
          </cell>
          <cell r="F383">
            <v>46630</v>
          </cell>
          <cell r="G383">
            <v>12729990</v>
          </cell>
          <cell r="H383">
            <v>12520</v>
          </cell>
          <cell r="I383">
            <v>3417960</v>
          </cell>
          <cell r="J383">
            <v>28950</v>
          </cell>
          <cell r="K383">
            <v>7903350</v>
          </cell>
          <cell r="L383">
            <v>5160</v>
          </cell>
          <cell r="M383">
            <v>1408680</v>
          </cell>
        </row>
        <row r="384">
          <cell r="A384">
            <v>382</v>
          </cell>
          <cell r="B384" t="str">
            <v xml:space="preserve">          U-형트랜치</v>
          </cell>
          <cell r="C384" t="str">
            <v>300*300</v>
          </cell>
          <cell r="D384" t="str">
            <v>M</v>
          </cell>
          <cell r="E384">
            <v>57</v>
          </cell>
          <cell r="F384">
            <v>71990</v>
          </cell>
          <cell r="G384">
            <v>4103430</v>
          </cell>
          <cell r="H384">
            <v>49690</v>
          </cell>
          <cell r="I384">
            <v>2832330</v>
          </cell>
          <cell r="J384">
            <v>22000</v>
          </cell>
          <cell r="K384">
            <v>1254000</v>
          </cell>
          <cell r="L384">
            <v>300</v>
          </cell>
          <cell r="M384">
            <v>17100</v>
          </cell>
        </row>
        <row r="385">
          <cell r="A385">
            <v>383</v>
          </cell>
          <cell r="B385" t="str">
            <v xml:space="preserve">          맹암거(간선)</v>
          </cell>
          <cell r="C385" t="str">
            <v>Φ200</v>
          </cell>
          <cell r="D385" t="str">
            <v>M</v>
          </cell>
          <cell r="E385">
            <v>52</v>
          </cell>
          <cell r="F385">
            <v>23800</v>
          </cell>
          <cell r="G385">
            <v>1237600</v>
          </cell>
          <cell r="H385">
            <v>22750</v>
          </cell>
          <cell r="I385">
            <v>1183000</v>
          </cell>
          <cell r="J385">
            <v>880</v>
          </cell>
          <cell r="K385">
            <v>45760</v>
          </cell>
          <cell r="L385">
            <v>170</v>
          </cell>
          <cell r="M385">
            <v>8840</v>
          </cell>
        </row>
        <row r="386">
          <cell r="A386">
            <v>384</v>
          </cell>
          <cell r="B386" t="str">
            <v xml:space="preserve">          맹암거(지선)</v>
          </cell>
          <cell r="C386" t="str">
            <v>Φ150</v>
          </cell>
          <cell r="D386" t="str">
            <v>M</v>
          </cell>
          <cell r="E386">
            <v>133</v>
          </cell>
          <cell r="F386">
            <v>14970</v>
          </cell>
          <cell r="G386">
            <v>1991010</v>
          </cell>
          <cell r="H386">
            <v>14170</v>
          </cell>
          <cell r="I386">
            <v>1884610</v>
          </cell>
          <cell r="J386">
            <v>690</v>
          </cell>
          <cell r="K386">
            <v>91770</v>
          </cell>
          <cell r="L386">
            <v>110</v>
          </cell>
          <cell r="M386">
            <v>14630</v>
          </cell>
        </row>
        <row r="387">
          <cell r="A387">
            <v>385</v>
          </cell>
          <cell r="B387" t="str">
            <v xml:space="preserve">          오수맨홀</v>
          </cell>
          <cell r="C387" t="str">
            <v>Φ900M/M</v>
          </cell>
          <cell r="D387" t="str">
            <v>개소</v>
          </cell>
          <cell r="E387">
            <v>2</v>
          </cell>
          <cell r="F387">
            <v>276840</v>
          </cell>
          <cell r="G387">
            <v>553680</v>
          </cell>
          <cell r="H387">
            <v>192230</v>
          </cell>
          <cell r="I387">
            <v>384460</v>
          </cell>
          <cell r="J387">
            <v>84230</v>
          </cell>
          <cell r="K387">
            <v>168460</v>
          </cell>
          <cell r="L387">
            <v>380</v>
          </cell>
          <cell r="M387">
            <v>760</v>
          </cell>
        </row>
        <row r="388">
          <cell r="A388">
            <v>386</v>
          </cell>
          <cell r="B388" t="str">
            <v xml:space="preserve">          오수관부설 및 접합 : 인력</v>
          </cell>
          <cell r="C388" t="str">
            <v>Φ300M/M, 소켓식</v>
          </cell>
          <cell r="D388" t="str">
            <v>M</v>
          </cell>
          <cell r="E388">
            <v>80</v>
          </cell>
          <cell r="F388">
            <v>35590</v>
          </cell>
          <cell r="G388">
            <v>2847200</v>
          </cell>
          <cell r="H388">
            <v>8750</v>
          </cell>
          <cell r="I388">
            <v>700000</v>
          </cell>
          <cell r="J388">
            <v>25500</v>
          </cell>
          <cell r="K388">
            <v>2040000</v>
          </cell>
          <cell r="L388">
            <v>1340</v>
          </cell>
          <cell r="M388">
            <v>107200</v>
          </cell>
        </row>
        <row r="389">
          <cell r="A389">
            <v>387</v>
          </cell>
          <cell r="B389" t="str">
            <v xml:space="preserve">          퇴수관(PVC)</v>
          </cell>
          <cell r="C389" t="str">
            <v>Φ100</v>
          </cell>
          <cell r="D389" t="str">
            <v>M</v>
          </cell>
          <cell r="E389">
            <v>10</v>
          </cell>
          <cell r="F389">
            <v>2600</v>
          </cell>
          <cell r="G389">
            <v>26000</v>
          </cell>
          <cell r="H389">
            <v>1730</v>
          </cell>
          <cell r="I389">
            <v>17300</v>
          </cell>
          <cell r="J389">
            <v>600</v>
          </cell>
          <cell r="K389">
            <v>6000</v>
          </cell>
          <cell r="L389">
            <v>270</v>
          </cell>
          <cell r="M389">
            <v>2700</v>
          </cell>
        </row>
        <row r="390">
          <cell r="A390">
            <v>388</v>
          </cell>
          <cell r="B390" t="str">
            <v xml:space="preserve">          하수관수밀시험</v>
          </cell>
          <cell r="C390" t="str">
            <v>Φ300M/M</v>
          </cell>
          <cell r="D390" t="str">
            <v>개소</v>
          </cell>
          <cell r="E390">
            <v>1</v>
          </cell>
          <cell r="F390">
            <v>187010</v>
          </cell>
          <cell r="G390">
            <v>187010</v>
          </cell>
          <cell r="H390">
            <v>115670</v>
          </cell>
          <cell r="I390">
            <v>115670</v>
          </cell>
          <cell r="J390">
            <v>65990</v>
          </cell>
          <cell r="K390">
            <v>65990</v>
          </cell>
          <cell r="L390">
            <v>5350</v>
          </cell>
          <cell r="M390">
            <v>5350</v>
          </cell>
        </row>
        <row r="391">
          <cell r="A391">
            <v>389</v>
          </cell>
          <cell r="B391" t="str">
            <v xml:space="preserve">          하수관로CCTV조사공</v>
          </cell>
          <cell r="C391" t="str">
            <v>신설</v>
          </cell>
          <cell r="D391" t="str">
            <v>M</v>
          </cell>
          <cell r="E391">
            <v>353</v>
          </cell>
          <cell r="F391">
            <v>1900</v>
          </cell>
          <cell r="G391">
            <v>670700</v>
          </cell>
          <cell r="H391">
            <v>80</v>
          </cell>
          <cell r="I391">
            <v>28240</v>
          </cell>
          <cell r="J391">
            <v>1170</v>
          </cell>
          <cell r="K391">
            <v>413010</v>
          </cell>
          <cell r="L391">
            <v>650</v>
          </cell>
          <cell r="M391">
            <v>229450</v>
          </cell>
        </row>
        <row r="392">
          <cell r="A392">
            <v>390</v>
          </cell>
          <cell r="B392" t="str">
            <v xml:space="preserve">       1.5.3 포장공</v>
          </cell>
          <cell r="G392">
            <v>43463930</v>
          </cell>
          <cell r="H392">
            <v>0</v>
          </cell>
          <cell r="I392">
            <v>22118950</v>
          </cell>
          <cell r="J392">
            <v>0</v>
          </cell>
          <cell r="K392">
            <v>20882790</v>
          </cell>
          <cell r="L392">
            <v>0</v>
          </cell>
          <cell r="M392">
            <v>462190</v>
          </cell>
        </row>
        <row r="393">
          <cell r="A393">
            <v>391</v>
          </cell>
          <cell r="B393" t="str">
            <v xml:space="preserve">          소형고압블럭포장</v>
          </cell>
          <cell r="C393" t="str">
            <v>회 색, T=60</v>
          </cell>
          <cell r="D393" t="str">
            <v>M2</v>
          </cell>
          <cell r="E393">
            <v>1072</v>
          </cell>
          <cell r="F393">
            <v>6370</v>
          </cell>
          <cell r="G393">
            <v>6828640</v>
          </cell>
          <cell r="H393">
            <v>1950</v>
          </cell>
          <cell r="I393">
            <v>2090400</v>
          </cell>
          <cell r="J393">
            <v>4330</v>
          </cell>
          <cell r="K393">
            <v>4641760</v>
          </cell>
          <cell r="L393">
            <v>90</v>
          </cell>
          <cell r="M393">
            <v>96480</v>
          </cell>
        </row>
        <row r="394">
          <cell r="A394">
            <v>392</v>
          </cell>
          <cell r="B394" t="str">
            <v xml:space="preserve">          소형고압블럭포장</v>
          </cell>
          <cell r="C394" t="str">
            <v>적 색, T=60</v>
          </cell>
          <cell r="D394" t="str">
            <v>M2</v>
          </cell>
          <cell r="E394">
            <v>1093</v>
          </cell>
          <cell r="F394">
            <v>6370</v>
          </cell>
          <cell r="G394">
            <v>6962410</v>
          </cell>
          <cell r="H394">
            <v>1950</v>
          </cell>
          <cell r="I394">
            <v>2131350</v>
          </cell>
          <cell r="J394">
            <v>4330</v>
          </cell>
          <cell r="K394">
            <v>4732690</v>
          </cell>
          <cell r="L394">
            <v>90</v>
          </cell>
          <cell r="M394">
            <v>98370</v>
          </cell>
        </row>
        <row r="395">
          <cell r="A395">
            <v>393</v>
          </cell>
          <cell r="B395" t="str">
            <v xml:space="preserve">          소형고압블럭포장</v>
          </cell>
          <cell r="C395" t="str">
            <v>흑 색, T=60</v>
          </cell>
          <cell r="D395" t="str">
            <v>M2</v>
          </cell>
          <cell r="E395">
            <v>89</v>
          </cell>
          <cell r="F395">
            <v>6370</v>
          </cell>
          <cell r="G395">
            <v>566930</v>
          </cell>
          <cell r="H395">
            <v>1950</v>
          </cell>
          <cell r="I395">
            <v>173550</v>
          </cell>
          <cell r="J395">
            <v>4330</v>
          </cell>
          <cell r="K395">
            <v>385370</v>
          </cell>
          <cell r="L395">
            <v>90</v>
          </cell>
          <cell r="M395">
            <v>8010</v>
          </cell>
        </row>
        <row r="396">
          <cell r="A396">
            <v>394</v>
          </cell>
          <cell r="B396" t="str">
            <v xml:space="preserve">          소형고압블럭포장</v>
          </cell>
          <cell r="C396" t="str">
            <v>회 색, T=80</v>
          </cell>
          <cell r="D396" t="str">
            <v>M2</v>
          </cell>
          <cell r="E396">
            <v>342</v>
          </cell>
          <cell r="F396">
            <v>7820</v>
          </cell>
          <cell r="G396">
            <v>2674440</v>
          </cell>
          <cell r="H396">
            <v>3200</v>
          </cell>
          <cell r="I396">
            <v>1094400</v>
          </cell>
          <cell r="J396">
            <v>4470</v>
          </cell>
          <cell r="K396">
            <v>1528740</v>
          </cell>
          <cell r="L396">
            <v>150</v>
          </cell>
          <cell r="M396">
            <v>51300</v>
          </cell>
        </row>
        <row r="397">
          <cell r="A397">
            <v>395</v>
          </cell>
          <cell r="B397" t="str">
            <v xml:space="preserve">          세립도투수콘포장</v>
          </cell>
          <cell r="C397" t="str">
            <v>녹 색, T=70</v>
          </cell>
          <cell r="D397" t="str">
            <v>M2</v>
          </cell>
          <cell r="E397">
            <v>594</v>
          </cell>
          <cell r="F397">
            <v>12000</v>
          </cell>
          <cell r="G397">
            <v>7128000</v>
          </cell>
          <cell r="H397">
            <v>10780</v>
          </cell>
          <cell r="I397">
            <v>6403320</v>
          </cell>
          <cell r="J397">
            <v>980</v>
          </cell>
          <cell r="K397">
            <v>582120</v>
          </cell>
          <cell r="L397">
            <v>240</v>
          </cell>
          <cell r="M397">
            <v>142560</v>
          </cell>
        </row>
        <row r="398">
          <cell r="A398">
            <v>396</v>
          </cell>
          <cell r="B398" t="str">
            <v xml:space="preserve">          마사토포장</v>
          </cell>
          <cell r="C398" t="str">
            <v>T=300MM</v>
          </cell>
          <cell r="D398" t="str">
            <v>M2</v>
          </cell>
          <cell r="E398">
            <v>496</v>
          </cell>
          <cell r="F398">
            <v>8510</v>
          </cell>
          <cell r="G398">
            <v>4220960</v>
          </cell>
          <cell r="H398">
            <v>6220</v>
          </cell>
          <cell r="I398">
            <v>3085120</v>
          </cell>
          <cell r="J398">
            <v>2190</v>
          </cell>
          <cell r="K398">
            <v>1086240</v>
          </cell>
          <cell r="L398">
            <v>100</v>
          </cell>
          <cell r="M398">
            <v>49600</v>
          </cell>
        </row>
        <row r="399">
          <cell r="A399">
            <v>397</v>
          </cell>
          <cell r="B399" t="str">
            <v xml:space="preserve">          철평석포장(A형)</v>
          </cell>
          <cell r="C399" t="str">
            <v>T=50MM</v>
          </cell>
          <cell r="D399" t="str">
            <v>M2</v>
          </cell>
          <cell r="E399">
            <v>41</v>
          </cell>
          <cell r="F399">
            <v>33580</v>
          </cell>
          <cell r="G399">
            <v>1376780</v>
          </cell>
          <cell r="H399">
            <v>28920</v>
          </cell>
          <cell r="I399">
            <v>1185720</v>
          </cell>
          <cell r="J399">
            <v>4660</v>
          </cell>
          <cell r="K399">
            <v>191060</v>
          </cell>
          <cell r="L399">
            <v>0</v>
          </cell>
        </row>
        <row r="400">
          <cell r="A400">
            <v>398</v>
          </cell>
          <cell r="B400" t="str">
            <v xml:space="preserve">          녹지경계블럭</v>
          </cell>
          <cell r="C400" t="str">
            <v>190*160*100</v>
          </cell>
          <cell r="D400" t="str">
            <v>M</v>
          </cell>
          <cell r="E400">
            <v>675</v>
          </cell>
          <cell r="F400">
            <v>8380</v>
          </cell>
          <cell r="G400">
            <v>5656500</v>
          </cell>
          <cell r="H400">
            <v>1810</v>
          </cell>
          <cell r="I400">
            <v>1221750</v>
          </cell>
          <cell r="J400">
            <v>6550</v>
          </cell>
          <cell r="K400">
            <v>4421250</v>
          </cell>
          <cell r="L400">
            <v>20</v>
          </cell>
          <cell r="M400">
            <v>13500</v>
          </cell>
        </row>
        <row r="401">
          <cell r="A401">
            <v>399</v>
          </cell>
          <cell r="B401" t="str">
            <v xml:space="preserve">          보차도경계석(직선)</v>
          </cell>
          <cell r="C401" t="str">
            <v>180*205*250*1000</v>
          </cell>
          <cell r="D401" t="str">
            <v>M</v>
          </cell>
          <cell r="E401">
            <v>77</v>
          </cell>
          <cell r="F401">
            <v>13890</v>
          </cell>
          <cell r="G401">
            <v>1069530</v>
          </cell>
          <cell r="H401">
            <v>6040</v>
          </cell>
          <cell r="I401">
            <v>465080</v>
          </cell>
          <cell r="J401">
            <v>7820</v>
          </cell>
          <cell r="K401">
            <v>602140</v>
          </cell>
          <cell r="L401">
            <v>30</v>
          </cell>
          <cell r="M401">
            <v>2310</v>
          </cell>
        </row>
        <row r="402">
          <cell r="A402">
            <v>400</v>
          </cell>
          <cell r="B402" t="str">
            <v xml:space="preserve">          보차도경계석(곡선)</v>
          </cell>
          <cell r="C402" t="str">
            <v>180*205*250*1000</v>
          </cell>
          <cell r="D402" t="str">
            <v>M</v>
          </cell>
          <cell r="E402">
            <v>2</v>
          </cell>
          <cell r="F402">
            <v>13890</v>
          </cell>
          <cell r="G402">
            <v>27780</v>
          </cell>
          <cell r="H402">
            <v>6040</v>
          </cell>
          <cell r="I402">
            <v>12080</v>
          </cell>
          <cell r="J402">
            <v>7820</v>
          </cell>
          <cell r="K402">
            <v>15640</v>
          </cell>
          <cell r="L402">
            <v>30</v>
          </cell>
          <cell r="M402">
            <v>60</v>
          </cell>
        </row>
        <row r="403">
          <cell r="A403">
            <v>401</v>
          </cell>
          <cell r="B403" t="str">
            <v xml:space="preserve">          재료분리경계석(A형직선/곡선)</v>
          </cell>
          <cell r="C403" t="str">
            <v>180*205*250*1000</v>
          </cell>
          <cell r="D403" t="str">
            <v>M</v>
          </cell>
          <cell r="E403">
            <v>181</v>
          </cell>
          <cell r="F403">
            <v>15440</v>
          </cell>
          <cell r="G403">
            <v>2794640</v>
          </cell>
          <cell r="H403">
            <v>6180</v>
          </cell>
          <cell r="I403">
            <v>1118580</v>
          </cell>
          <cell r="J403">
            <v>9260</v>
          </cell>
          <cell r="K403">
            <v>1676060</v>
          </cell>
          <cell r="L403">
            <v>0</v>
          </cell>
          <cell r="M403">
            <v>0</v>
          </cell>
        </row>
        <row r="404">
          <cell r="A404">
            <v>402</v>
          </cell>
          <cell r="B404" t="str">
            <v xml:space="preserve">          재료분리경계석(B형직선)</v>
          </cell>
          <cell r="C404" t="str">
            <v>120*120*1000</v>
          </cell>
          <cell r="D404" t="str">
            <v>M</v>
          </cell>
          <cell r="E404">
            <v>148</v>
          </cell>
          <cell r="F404">
            <v>28090</v>
          </cell>
          <cell r="G404">
            <v>4157320</v>
          </cell>
          <cell r="H404">
            <v>21200</v>
          </cell>
          <cell r="I404">
            <v>3137600</v>
          </cell>
          <cell r="J404">
            <v>6890</v>
          </cell>
          <cell r="K404">
            <v>1019720</v>
          </cell>
          <cell r="L404">
            <v>0</v>
          </cell>
          <cell r="M404">
            <v>0</v>
          </cell>
        </row>
        <row r="405">
          <cell r="A405">
            <v>403</v>
          </cell>
          <cell r="B405" t="str">
            <v xml:space="preserve">       1.5.4 상수공</v>
          </cell>
          <cell r="G405">
            <v>986630</v>
          </cell>
          <cell r="H405">
            <v>0</v>
          </cell>
          <cell r="I405">
            <v>556430</v>
          </cell>
          <cell r="J405">
            <v>0</v>
          </cell>
          <cell r="K405">
            <v>365520</v>
          </cell>
          <cell r="L405">
            <v>0</v>
          </cell>
          <cell r="M405">
            <v>64680</v>
          </cell>
        </row>
        <row r="406">
          <cell r="A406">
            <v>404</v>
          </cell>
          <cell r="B406" t="str">
            <v xml:space="preserve">          PE관접합및부설</v>
          </cell>
          <cell r="C406" t="str">
            <v>관경Φ10-25MM</v>
          </cell>
          <cell r="D406" t="str">
            <v>M</v>
          </cell>
          <cell r="E406">
            <v>31</v>
          </cell>
          <cell r="F406">
            <v>3940</v>
          </cell>
          <cell r="G406">
            <v>122140</v>
          </cell>
          <cell r="H406">
            <v>1810</v>
          </cell>
          <cell r="I406">
            <v>56110</v>
          </cell>
          <cell r="J406">
            <v>1750</v>
          </cell>
          <cell r="K406">
            <v>54250</v>
          </cell>
          <cell r="L406">
            <v>380</v>
          </cell>
          <cell r="M406">
            <v>11780</v>
          </cell>
        </row>
        <row r="407">
          <cell r="A407">
            <v>405</v>
          </cell>
          <cell r="B407" t="str">
            <v xml:space="preserve">          PE관접합및부설</v>
          </cell>
          <cell r="C407" t="str">
            <v>관경Φ50MM</v>
          </cell>
          <cell r="D407" t="str">
            <v>M</v>
          </cell>
          <cell r="E407">
            <v>115</v>
          </cell>
          <cell r="F407">
            <v>5970</v>
          </cell>
          <cell r="G407">
            <v>686550</v>
          </cell>
          <cell r="H407">
            <v>3100</v>
          </cell>
          <cell r="I407">
            <v>356500</v>
          </cell>
          <cell r="J407">
            <v>2410</v>
          </cell>
          <cell r="K407">
            <v>277150</v>
          </cell>
          <cell r="L407">
            <v>460</v>
          </cell>
          <cell r="M407">
            <v>52900</v>
          </cell>
        </row>
        <row r="408">
          <cell r="A408">
            <v>406</v>
          </cell>
          <cell r="B408" t="str">
            <v xml:space="preserve">          새들접합</v>
          </cell>
          <cell r="C408" t="str">
            <v>관경Φ100*30MM</v>
          </cell>
          <cell r="D408" t="str">
            <v>개소</v>
          </cell>
          <cell r="E408">
            <v>1</v>
          </cell>
          <cell r="F408">
            <v>13380</v>
          </cell>
          <cell r="G408">
            <v>13380</v>
          </cell>
          <cell r="H408">
            <v>10410</v>
          </cell>
          <cell r="I408">
            <v>10410</v>
          </cell>
          <cell r="J408">
            <v>2970</v>
          </cell>
          <cell r="K408">
            <v>2970</v>
          </cell>
          <cell r="L408">
            <v>0</v>
          </cell>
        </row>
        <row r="409">
          <cell r="A409">
            <v>407</v>
          </cell>
          <cell r="B409" t="str">
            <v xml:space="preserve">          PE수도관(이형관)</v>
          </cell>
          <cell r="C409" t="str">
            <v>이경티30*25</v>
          </cell>
          <cell r="D409" t="str">
            <v>개소</v>
          </cell>
          <cell r="E409">
            <v>1</v>
          </cell>
          <cell r="F409">
            <v>4450</v>
          </cell>
          <cell r="G409">
            <v>4450</v>
          </cell>
          <cell r="H409">
            <v>4450</v>
          </cell>
          <cell r="I409">
            <v>4450</v>
          </cell>
          <cell r="J409">
            <v>0</v>
          </cell>
          <cell r="L409">
            <v>0</v>
          </cell>
        </row>
        <row r="410">
          <cell r="A410">
            <v>408</v>
          </cell>
          <cell r="B410" t="str">
            <v xml:space="preserve">          PE수도관(이형관)</v>
          </cell>
          <cell r="C410" t="str">
            <v>엘보30*90도</v>
          </cell>
          <cell r="D410" t="str">
            <v>개소</v>
          </cell>
          <cell r="E410">
            <v>1</v>
          </cell>
          <cell r="F410">
            <v>2750</v>
          </cell>
          <cell r="G410">
            <v>2750</v>
          </cell>
          <cell r="H410">
            <v>2750</v>
          </cell>
          <cell r="I410">
            <v>2750</v>
          </cell>
          <cell r="J410">
            <v>0</v>
          </cell>
          <cell r="L410">
            <v>0</v>
          </cell>
        </row>
        <row r="411">
          <cell r="A411">
            <v>409</v>
          </cell>
          <cell r="B411" t="str">
            <v xml:space="preserve">          T/F접합</v>
          </cell>
          <cell r="C411" t="str">
            <v>관경Φ25MM</v>
          </cell>
          <cell r="D411" t="str">
            <v>개소</v>
          </cell>
          <cell r="E411">
            <v>2</v>
          </cell>
          <cell r="F411">
            <v>9280</v>
          </cell>
          <cell r="G411">
            <v>18560</v>
          </cell>
          <cell r="H411">
            <v>6310</v>
          </cell>
          <cell r="I411">
            <v>12620</v>
          </cell>
          <cell r="J411">
            <v>2970</v>
          </cell>
          <cell r="K411">
            <v>5940</v>
          </cell>
          <cell r="L411">
            <v>0</v>
          </cell>
        </row>
        <row r="412">
          <cell r="A412">
            <v>410</v>
          </cell>
          <cell r="B412" t="str">
            <v xml:space="preserve">          밸브접합</v>
          </cell>
          <cell r="C412" t="str">
            <v>관경Φ15-50MM</v>
          </cell>
          <cell r="D412" t="str">
            <v>개소</v>
          </cell>
          <cell r="E412">
            <v>1</v>
          </cell>
          <cell r="F412">
            <v>7300</v>
          </cell>
          <cell r="G412">
            <v>7300</v>
          </cell>
          <cell r="H412">
            <v>4330</v>
          </cell>
          <cell r="I412">
            <v>4330</v>
          </cell>
          <cell r="J412">
            <v>2970</v>
          </cell>
          <cell r="K412">
            <v>2970</v>
          </cell>
          <cell r="L412">
            <v>0</v>
          </cell>
        </row>
        <row r="413">
          <cell r="A413">
            <v>411</v>
          </cell>
          <cell r="B413" t="str">
            <v xml:space="preserve">          제수변보호통</v>
          </cell>
          <cell r="C413" t="str">
            <v>관경Φ80-200MM</v>
          </cell>
          <cell r="D413" t="str">
            <v>개소</v>
          </cell>
          <cell r="E413">
            <v>1</v>
          </cell>
          <cell r="F413">
            <v>131500</v>
          </cell>
          <cell r="G413">
            <v>131500</v>
          </cell>
          <cell r="H413">
            <v>109260</v>
          </cell>
          <cell r="I413">
            <v>109260</v>
          </cell>
          <cell r="J413">
            <v>22240</v>
          </cell>
          <cell r="K413">
            <v>22240</v>
          </cell>
          <cell r="L413">
            <v>0</v>
          </cell>
        </row>
        <row r="414">
          <cell r="A414">
            <v>412</v>
          </cell>
          <cell r="B414" t="str">
            <v xml:space="preserve">       1.5.5 식재공</v>
          </cell>
          <cell r="G414">
            <v>64569840</v>
          </cell>
          <cell r="H414">
            <v>0</v>
          </cell>
          <cell r="I414">
            <v>30458650</v>
          </cell>
          <cell r="J414">
            <v>0</v>
          </cell>
          <cell r="K414">
            <v>34111190</v>
          </cell>
          <cell r="L414">
            <v>0</v>
          </cell>
        </row>
        <row r="415">
          <cell r="A415">
            <v>413</v>
          </cell>
          <cell r="B415" t="str">
            <v xml:space="preserve">          해송(A형)</v>
          </cell>
          <cell r="C415" t="str">
            <v>H2.5*W0.8</v>
          </cell>
          <cell r="D415" t="str">
            <v>주</v>
          </cell>
          <cell r="E415">
            <v>100</v>
          </cell>
          <cell r="F415">
            <v>35640</v>
          </cell>
          <cell r="G415">
            <v>3564000</v>
          </cell>
          <cell r="H415">
            <v>24890</v>
          </cell>
          <cell r="I415">
            <v>2489000</v>
          </cell>
          <cell r="J415">
            <v>10750</v>
          </cell>
          <cell r="K415">
            <v>1075000</v>
          </cell>
          <cell r="L415">
            <v>0</v>
          </cell>
        </row>
        <row r="416">
          <cell r="A416">
            <v>414</v>
          </cell>
          <cell r="B416" t="str">
            <v xml:space="preserve">          느티나무</v>
          </cell>
          <cell r="C416" t="str">
            <v>H3.5*R8</v>
          </cell>
          <cell r="D416" t="str">
            <v>주</v>
          </cell>
          <cell r="E416">
            <v>6</v>
          </cell>
          <cell r="F416">
            <v>90800</v>
          </cell>
          <cell r="G416">
            <v>544800</v>
          </cell>
          <cell r="H416">
            <v>66520</v>
          </cell>
          <cell r="I416">
            <v>399120</v>
          </cell>
          <cell r="J416">
            <v>24280</v>
          </cell>
          <cell r="K416">
            <v>145680</v>
          </cell>
          <cell r="L416">
            <v>0</v>
          </cell>
        </row>
        <row r="417">
          <cell r="A417">
            <v>415</v>
          </cell>
          <cell r="B417" t="str">
            <v xml:space="preserve">          느티나무(A형)</v>
          </cell>
          <cell r="C417" t="str">
            <v>H4.0*R12</v>
          </cell>
          <cell r="D417" t="str">
            <v>주</v>
          </cell>
          <cell r="E417">
            <v>9</v>
          </cell>
          <cell r="F417">
            <v>216150</v>
          </cell>
          <cell r="G417">
            <v>1945350</v>
          </cell>
          <cell r="H417">
            <v>173390</v>
          </cell>
          <cell r="I417">
            <v>1560510</v>
          </cell>
          <cell r="J417">
            <v>42760</v>
          </cell>
          <cell r="K417">
            <v>384840</v>
          </cell>
          <cell r="L417">
            <v>0</v>
          </cell>
        </row>
        <row r="418">
          <cell r="A418">
            <v>416</v>
          </cell>
          <cell r="B418" t="str">
            <v xml:space="preserve">          중국단풍(A형)</v>
          </cell>
          <cell r="C418" t="str">
            <v>H3.5*R10</v>
          </cell>
          <cell r="D418" t="str">
            <v>주</v>
          </cell>
          <cell r="E418">
            <v>28</v>
          </cell>
          <cell r="F418">
            <v>105960</v>
          </cell>
          <cell r="G418">
            <v>2966880</v>
          </cell>
          <cell r="H418">
            <v>72590</v>
          </cell>
          <cell r="I418">
            <v>2032520</v>
          </cell>
          <cell r="J418">
            <v>33370</v>
          </cell>
          <cell r="K418">
            <v>934360</v>
          </cell>
          <cell r="L418">
            <v>0</v>
          </cell>
        </row>
        <row r="419">
          <cell r="A419">
            <v>417</v>
          </cell>
          <cell r="B419" t="str">
            <v xml:space="preserve">          중국단풍</v>
          </cell>
          <cell r="C419" t="str">
            <v>H4.0*R15</v>
          </cell>
          <cell r="D419" t="str">
            <v>주</v>
          </cell>
          <cell r="E419">
            <v>30</v>
          </cell>
          <cell r="F419">
            <v>197100</v>
          </cell>
          <cell r="G419">
            <v>5913000</v>
          </cell>
          <cell r="H419">
            <v>139930</v>
          </cell>
          <cell r="I419">
            <v>4197900</v>
          </cell>
          <cell r="J419">
            <v>57170</v>
          </cell>
          <cell r="K419">
            <v>1715100</v>
          </cell>
          <cell r="L419">
            <v>0</v>
          </cell>
        </row>
        <row r="420">
          <cell r="A420">
            <v>418</v>
          </cell>
          <cell r="B420" t="str">
            <v xml:space="preserve">          청단풍</v>
          </cell>
          <cell r="C420" t="str">
            <v>H2.0*R6</v>
          </cell>
          <cell r="D420" t="str">
            <v>주</v>
          </cell>
          <cell r="E420">
            <v>7</v>
          </cell>
          <cell r="F420">
            <v>51340</v>
          </cell>
          <cell r="G420">
            <v>359380</v>
          </cell>
          <cell r="H420">
            <v>36150</v>
          </cell>
          <cell r="I420">
            <v>253050</v>
          </cell>
          <cell r="J420">
            <v>15190</v>
          </cell>
          <cell r="K420">
            <v>106330</v>
          </cell>
          <cell r="L420">
            <v>0</v>
          </cell>
        </row>
        <row r="421">
          <cell r="A421">
            <v>419</v>
          </cell>
          <cell r="B421" t="str">
            <v xml:space="preserve">          회화나무</v>
          </cell>
          <cell r="C421" t="str">
            <v>H3.5*R8</v>
          </cell>
          <cell r="D421" t="str">
            <v>주</v>
          </cell>
          <cell r="E421">
            <v>8</v>
          </cell>
          <cell r="F421">
            <v>84430</v>
          </cell>
          <cell r="G421">
            <v>675440</v>
          </cell>
          <cell r="H421">
            <v>60150</v>
          </cell>
          <cell r="I421">
            <v>481200</v>
          </cell>
          <cell r="J421">
            <v>24280</v>
          </cell>
          <cell r="K421">
            <v>194240</v>
          </cell>
          <cell r="L421">
            <v>0</v>
          </cell>
        </row>
        <row r="422">
          <cell r="A422">
            <v>420</v>
          </cell>
          <cell r="B422" t="str">
            <v xml:space="preserve">          은행나무</v>
          </cell>
          <cell r="C422" t="str">
            <v>H3.0*B6</v>
          </cell>
          <cell r="D422" t="str">
            <v>주</v>
          </cell>
          <cell r="E422">
            <v>7</v>
          </cell>
          <cell r="F422">
            <v>52750</v>
          </cell>
          <cell r="G422">
            <v>369250</v>
          </cell>
          <cell r="H422">
            <v>31760</v>
          </cell>
          <cell r="I422">
            <v>222320</v>
          </cell>
          <cell r="J422">
            <v>20990</v>
          </cell>
          <cell r="K422">
            <v>146930</v>
          </cell>
          <cell r="L422">
            <v>0</v>
          </cell>
        </row>
        <row r="423">
          <cell r="A423">
            <v>421</v>
          </cell>
          <cell r="B423" t="str">
            <v xml:space="preserve">          꽃사과</v>
          </cell>
          <cell r="C423" t="str">
            <v>H2.5*R6</v>
          </cell>
          <cell r="D423" t="str">
            <v>주</v>
          </cell>
          <cell r="E423">
            <v>3</v>
          </cell>
          <cell r="F423">
            <v>61230</v>
          </cell>
          <cell r="G423">
            <v>183690</v>
          </cell>
          <cell r="H423">
            <v>46040</v>
          </cell>
          <cell r="I423">
            <v>138120</v>
          </cell>
          <cell r="J423">
            <v>15190</v>
          </cell>
          <cell r="K423">
            <v>45570</v>
          </cell>
          <cell r="L423">
            <v>0</v>
          </cell>
        </row>
        <row r="424">
          <cell r="A424">
            <v>422</v>
          </cell>
          <cell r="B424" t="str">
            <v xml:space="preserve">          왕벗나무</v>
          </cell>
          <cell r="C424" t="str">
            <v>H3.0*B6</v>
          </cell>
          <cell r="D424" t="str">
            <v>주</v>
          </cell>
          <cell r="E424">
            <v>39</v>
          </cell>
          <cell r="F424">
            <v>71340</v>
          </cell>
          <cell r="G424">
            <v>2782260</v>
          </cell>
          <cell r="H424">
            <v>50350</v>
          </cell>
          <cell r="I424">
            <v>1963650</v>
          </cell>
          <cell r="J424">
            <v>20990</v>
          </cell>
          <cell r="K424">
            <v>818610</v>
          </cell>
          <cell r="L424">
            <v>0</v>
          </cell>
        </row>
        <row r="425">
          <cell r="A425">
            <v>423</v>
          </cell>
          <cell r="B425" t="str">
            <v xml:space="preserve">          감나무</v>
          </cell>
          <cell r="C425" t="str">
            <v>H5.0*R20</v>
          </cell>
          <cell r="D425" t="str">
            <v>주</v>
          </cell>
          <cell r="E425">
            <v>1</v>
          </cell>
          <cell r="F425">
            <v>807430</v>
          </cell>
          <cell r="G425">
            <v>807430</v>
          </cell>
          <cell r="H425">
            <v>724900</v>
          </cell>
          <cell r="I425">
            <v>724900</v>
          </cell>
          <cell r="J425">
            <v>82530</v>
          </cell>
          <cell r="K425">
            <v>82530</v>
          </cell>
          <cell r="L425">
            <v>0</v>
          </cell>
        </row>
        <row r="426">
          <cell r="A426">
            <v>424</v>
          </cell>
          <cell r="B426" t="str">
            <v xml:space="preserve">          살구나무</v>
          </cell>
          <cell r="C426" t="str">
            <v>H2.5*R6</v>
          </cell>
          <cell r="D426" t="str">
            <v>주</v>
          </cell>
          <cell r="E426">
            <v>5</v>
          </cell>
          <cell r="F426">
            <v>41750</v>
          </cell>
          <cell r="G426">
            <v>208750</v>
          </cell>
          <cell r="H426">
            <v>26560</v>
          </cell>
          <cell r="I426">
            <v>132800</v>
          </cell>
          <cell r="J426">
            <v>15190</v>
          </cell>
          <cell r="K426">
            <v>75950</v>
          </cell>
          <cell r="L426">
            <v>0</v>
          </cell>
        </row>
        <row r="427">
          <cell r="A427">
            <v>425</v>
          </cell>
          <cell r="B427" t="str">
            <v xml:space="preserve">          쪽동백</v>
          </cell>
          <cell r="C427" t="str">
            <v>H3.5*R8</v>
          </cell>
          <cell r="D427" t="str">
            <v>주</v>
          </cell>
          <cell r="E427">
            <v>5</v>
          </cell>
          <cell r="F427">
            <v>81300</v>
          </cell>
          <cell r="G427">
            <v>406500</v>
          </cell>
          <cell r="H427">
            <v>57020</v>
          </cell>
          <cell r="I427">
            <v>285100</v>
          </cell>
          <cell r="J427">
            <v>24280</v>
          </cell>
          <cell r="K427">
            <v>121400</v>
          </cell>
          <cell r="L427">
            <v>0</v>
          </cell>
        </row>
        <row r="428">
          <cell r="A428">
            <v>426</v>
          </cell>
          <cell r="B428" t="str">
            <v xml:space="preserve">          영산홍</v>
          </cell>
          <cell r="C428" t="str">
            <v>H0.4*W0.5</v>
          </cell>
          <cell r="D428" t="str">
            <v>주</v>
          </cell>
          <cell r="E428">
            <v>400</v>
          </cell>
          <cell r="F428">
            <v>5340</v>
          </cell>
          <cell r="G428">
            <v>2136000</v>
          </cell>
          <cell r="H428">
            <v>3310</v>
          </cell>
          <cell r="I428">
            <v>1324000</v>
          </cell>
          <cell r="J428">
            <v>2030</v>
          </cell>
          <cell r="K428">
            <v>812000</v>
          </cell>
          <cell r="L428">
            <v>0</v>
          </cell>
        </row>
        <row r="429">
          <cell r="A429">
            <v>427</v>
          </cell>
          <cell r="B429" t="str">
            <v xml:space="preserve">          개나리</v>
          </cell>
          <cell r="C429" t="str">
            <v>H1.2*W0.6*5가지</v>
          </cell>
          <cell r="D429" t="str">
            <v>주</v>
          </cell>
          <cell r="E429">
            <v>70</v>
          </cell>
          <cell r="F429">
            <v>7330</v>
          </cell>
          <cell r="G429">
            <v>513100</v>
          </cell>
          <cell r="H429">
            <v>1530</v>
          </cell>
          <cell r="I429">
            <v>107100</v>
          </cell>
          <cell r="J429">
            <v>5800</v>
          </cell>
          <cell r="K429">
            <v>406000</v>
          </cell>
          <cell r="L429">
            <v>0</v>
          </cell>
        </row>
        <row r="430">
          <cell r="A430">
            <v>428</v>
          </cell>
          <cell r="B430" t="str">
            <v xml:space="preserve">          수수꽃다리</v>
          </cell>
          <cell r="C430" t="str">
            <v>H1.8*W0.8</v>
          </cell>
          <cell r="D430" t="str">
            <v>주</v>
          </cell>
          <cell r="E430">
            <v>75</v>
          </cell>
          <cell r="F430">
            <v>20750</v>
          </cell>
          <cell r="G430">
            <v>1556250</v>
          </cell>
          <cell r="H430">
            <v>13220</v>
          </cell>
          <cell r="I430">
            <v>991500</v>
          </cell>
          <cell r="J430">
            <v>7530</v>
          </cell>
          <cell r="K430">
            <v>564750</v>
          </cell>
          <cell r="L430">
            <v>0</v>
          </cell>
        </row>
        <row r="431">
          <cell r="A431">
            <v>429</v>
          </cell>
          <cell r="B431" t="str">
            <v xml:space="preserve">          자산홍</v>
          </cell>
          <cell r="C431" t="str">
            <v>H0.4*W0.4</v>
          </cell>
          <cell r="D431" t="str">
            <v>주</v>
          </cell>
          <cell r="E431">
            <v>450</v>
          </cell>
          <cell r="F431">
            <v>4450</v>
          </cell>
          <cell r="G431">
            <v>2002500</v>
          </cell>
          <cell r="H431">
            <v>2420</v>
          </cell>
          <cell r="I431">
            <v>1089000</v>
          </cell>
          <cell r="J431">
            <v>2030</v>
          </cell>
          <cell r="K431">
            <v>913500</v>
          </cell>
          <cell r="L431">
            <v>0</v>
          </cell>
        </row>
        <row r="432">
          <cell r="A432">
            <v>430</v>
          </cell>
          <cell r="B432" t="str">
            <v xml:space="preserve">          좀작살나무</v>
          </cell>
          <cell r="C432" t="str">
            <v>H1.2*W0.4</v>
          </cell>
          <cell r="D432" t="str">
            <v>주</v>
          </cell>
          <cell r="E432">
            <v>320</v>
          </cell>
          <cell r="F432">
            <v>8030</v>
          </cell>
          <cell r="G432">
            <v>2569600</v>
          </cell>
          <cell r="H432">
            <v>2230</v>
          </cell>
          <cell r="I432">
            <v>713600</v>
          </cell>
          <cell r="J432">
            <v>5800</v>
          </cell>
          <cell r="K432">
            <v>1856000</v>
          </cell>
          <cell r="L432">
            <v>0</v>
          </cell>
        </row>
        <row r="433">
          <cell r="A433">
            <v>431</v>
          </cell>
          <cell r="B433" t="str">
            <v xml:space="preserve">          산철쭉</v>
          </cell>
          <cell r="C433" t="str">
            <v>H0.4*W0.5</v>
          </cell>
          <cell r="D433" t="str">
            <v>주</v>
          </cell>
          <cell r="E433">
            <v>150</v>
          </cell>
          <cell r="F433">
            <v>4650</v>
          </cell>
          <cell r="G433">
            <v>697500</v>
          </cell>
          <cell r="H433">
            <v>2620</v>
          </cell>
          <cell r="I433">
            <v>393000</v>
          </cell>
          <cell r="J433">
            <v>2030</v>
          </cell>
          <cell r="K433">
            <v>304500</v>
          </cell>
          <cell r="L433">
            <v>0</v>
          </cell>
        </row>
        <row r="434">
          <cell r="A434">
            <v>432</v>
          </cell>
          <cell r="B434" t="str">
            <v xml:space="preserve">          백철쭉</v>
          </cell>
          <cell r="C434" t="str">
            <v>H0.4*W0.5</v>
          </cell>
          <cell r="D434" t="str">
            <v>주</v>
          </cell>
          <cell r="E434">
            <v>150</v>
          </cell>
          <cell r="F434">
            <v>5730</v>
          </cell>
          <cell r="G434">
            <v>859500</v>
          </cell>
          <cell r="H434">
            <v>3700</v>
          </cell>
          <cell r="I434">
            <v>555000</v>
          </cell>
          <cell r="J434">
            <v>2030</v>
          </cell>
          <cell r="K434">
            <v>304500</v>
          </cell>
          <cell r="L434">
            <v>0</v>
          </cell>
        </row>
        <row r="435">
          <cell r="A435">
            <v>433</v>
          </cell>
          <cell r="B435" t="str">
            <v xml:space="preserve">          말발도리</v>
          </cell>
          <cell r="C435" t="str">
            <v>H1.2*W0.4</v>
          </cell>
          <cell r="D435" t="str">
            <v>주</v>
          </cell>
          <cell r="E435">
            <v>550</v>
          </cell>
          <cell r="F435">
            <v>8030</v>
          </cell>
          <cell r="G435">
            <v>4416500</v>
          </cell>
          <cell r="H435">
            <v>2230</v>
          </cell>
          <cell r="I435">
            <v>1226500</v>
          </cell>
          <cell r="J435">
            <v>5800</v>
          </cell>
          <cell r="K435">
            <v>3190000</v>
          </cell>
          <cell r="L435">
            <v>0</v>
          </cell>
        </row>
        <row r="436">
          <cell r="A436">
            <v>434</v>
          </cell>
          <cell r="B436" t="str">
            <v xml:space="preserve">          줄  떼</v>
          </cell>
          <cell r="C436" t="str">
            <v>1/3</v>
          </cell>
          <cell r="D436" t="str">
            <v>M2</v>
          </cell>
          <cell r="E436">
            <v>7659</v>
          </cell>
          <cell r="F436">
            <v>3560</v>
          </cell>
          <cell r="G436">
            <v>27266040</v>
          </cell>
          <cell r="H436">
            <v>960</v>
          </cell>
          <cell r="I436">
            <v>7352640</v>
          </cell>
          <cell r="J436">
            <v>2600</v>
          </cell>
          <cell r="K436">
            <v>19913400</v>
          </cell>
          <cell r="L436">
            <v>0</v>
          </cell>
        </row>
        <row r="437">
          <cell r="A437">
            <v>435</v>
          </cell>
          <cell r="B437" t="str">
            <v xml:space="preserve">          야생화+복합양잔디</v>
          </cell>
          <cell r="C437" t="str">
            <v>32종복합</v>
          </cell>
          <cell r="D437" t="str">
            <v>M2</v>
          </cell>
          <cell r="E437">
            <v>643</v>
          </cell>
          <cell r="F437">
            <v>2840</v>
          </cell>
          <cell r="G437">
            <v>1826120</v>
          </cell>
          <cell r="H437">
            <v>2840</v>
          </cell>
          <cell r="I437">
            <v>1826120</v>
          </cell>
          <cell r="J437">
            <v>0</v>
          </cell>
          <cell r="L437">
            <v>0</v>
          </cell>
        </row>
        <row r="438">
          <cell r="A438">
            <v>436</v>
          </cell>
          <cell r="B438" t="str">
            <v xml:space="preserve">       1.5.6 이식공</v>
          </cell>
          <cell r="G438">
            <v>1887860</v>
          </cell>
          <cell r="H438">
            <v>0</v>
          </cell>
          <cell r="I438">
            <v>346000</v>
          </cell>
          <cell r="J438">
            <v>0</v>
          </cell>
          <cell r="K438">
            <v>1541460</v>
          </cell>
          <cell r="L438">
            <v>0</v>
          </cell>
          <cell r="M438">
            <v>400</v>
          </cell>
        </row>
        <row r="439">
          <cell r="A439">
            <v>437</v>
          </cell>
          <cell r="B439" t="str">
            <v xml:space="preserve">          수목이식(모과나무)</v>
          </cell>
          <cell r="C439" t="str">
            <v>H3.0*R6,L0.5KM</v>
          </cell>
          <cell r="D439" t="str">
            <v>주</v>
          </cell>
          <cell r="E439">
            <v>40</v>
          </cell>
          <cell r="F439">
            <v>29680</v>
          </cell>
          <cell r="G439">
            <v>1187200</v>
          </cell>
          <cell r="H439">
            <v>4510</v>
          </cell>
          <cell r="I439">
            <v>180400</v>
          </cell>
          <cell r="J439">
            <v>25160</v>
          </cell>
          <cell r="K439">
            <v>1006400</v>
          </cell>
          <cell r="L439">
            <v>10</v>
          </cell>
          <cell r="M439">
            <v>400</v>
          </cell>
        </row>
        <row r="440">
          <cell r="A440">
            <v>438</v>
          </cell>
          <cell r="B440" t="str">
            <v xml:space="preserve">          수목이식(쥐똥나무)</v>
          </cell>
          <cell r="C440" t="str">
            <v>H1.0*W0.15,L0.5KM</v>
          </cell>
          <cell r="D440" t="str">
            <v>주</v>
          </cell>
          <cell r="E440">
            <v>900</v>
          </cell>
          <cell r="F440">
            <v>740</v>
          </cell>
          <cell r="G440">
            <v>666000</v>
          </cell>
          <cell r="H440">
            <v>180</v>
          </cell>
          <cell r="I440">
            <v>162000</v>
          </cell>
          <cell r="J440">
            <v>560</v>
          </cell>
          <cell r="K440">
            <v>504000</v>
          </cell>
          <cell r="L440">
            <v>0</v>
          </cell>
          <cell r="M440">
            <v>0</v>
          </cell>
        </row>
        <row r="441">
          <cell r="A441">
            <v>439</v>
          </cell>
          <cell r="B441" t="str">
            <v xml:space="preserve">          수목이식(등나무)</v>
          </cell>
          <cell r="C441" t="str">
            <v>H2.0*R2,L0.5KM</v>
          </cell>
          <cell r="D441" t="str">
            <v>주</v>
          </cell>
          <cell r="E441">
            <v>1</v>
          </cell>
          <cell r="F441">
            <v>14730</v>
          </cell>
          <cell r="G441">
            <v>14730</v>
          </cell>
          <cell r="H441">
            <v>1780</v>
          </cell>
          <cell r="I441">
            <v>1780</v>
          </cell>
          <cell r="J441">
            <v>12950</v>
          </cell>
          <cell r="K441">
            <v>12950</v>
          </cell>
          <cell r="L441">
            <v>0</v>
          </cell>
          <cell r="M441">
            <v>0</v>
          </cell>
        </row>
        <row r="442">
          <cell r="A442">
            <v>440</v>
          </cell>
          <cell r="B442" t="str">
            <v xml:space="preserve">          수목이식(등나무)</v>
          </cell>
          <cell r="C442" t="str">
            <v>H4.0*R5,L0.5KM</v>
          </cell>
          <cell r="D442" t="str">
            <v>주</v>
          </cell>
          <cell r="E442">
            <v>1</v>
          </cell>
          <cell r="F442">
            <v>19930</v>
          </cell>
          <cell r="G442">
            <v>19930</v>
          </cell>
          <cell r="H442">
            <v>1820</v>
          </cell>
          <cell r="I442">
            <v>1820</v>
          </cell>
          <cell r="J442">
            <v>18110</v>
          </cell>
          <cell r="K442">
            <v>18110</v>
          </cell>
          <cell r="L442">
            <v>0</v>
          </cell>
          <cell r="M442">
            <v>0</v>
          </cell>
        </row>
        <row r="443">
          <cell r="A443">
            <v>441</v>
          </cell>
          <cell r="B443" t="str">
            <v xml:space="preserve">       1.5.7 시설물공</v>
          </cell>
          <cell r="G443">
            <v>38162200</v>
          </cell>
          <cell r="H443">
            <v>0</v>
          </cell>
          <cell r="I443">
            <v>35098030</v>
          </cell>
          <cell r="J443">
            <v>0</v>
          </cell>
          <cell r="K443">
            <v>3059440</v>
          </cell>
          <cell r="L443">
            <v>0</v>
          </cell>
          <cell r="M443">
            <v>4730</v>
          </cell>
        </row>
        <row r="444">
          <cell r="A444">
            <v>442</v>
          </cell>
          <cell r="B444" t="str">
            <v xml:space="preserve">          사각쉘터B형</v>
          </cell>
          <cell r="C444" t="str">
            <v>5.0*5.0*H3.50</v>
          </cell>
          <cell r="D444" t="str">
            <v>개소</v>
          </cell>
          <cell r="E444">
            <v>2</v>
          </cell>
          <cell r="F444">
            <v>3376620</v>
          </cell>
          <cell r="G444">
            <v>6753240</v>
          </cell>
          <cell r="H444">
            <v>3249550</v>
          </cell>
          <cell r="I444">
            <v>6499100</v>
          </cell>
          <cell r="J444">
            <v>127050</v>
          </cell>
          <cell r="K444">
            <v>254100</v>
          </cell>
          <cell r="L444">
            <v>20</v>
          </cell>
          <cell r="M444">
            <v>40</v>
          </cell>
        </row>
        <row r="445">
          <cell r="A445">
            <v>443</v>
          </cell>
          <cell r="B445" t="str">
            <v xml:space="preserve">          사각파고라A형</v>
          </cell>
          <cell r="C445" t="str">
            <v>7.5*4.2*H2.87</v>
          </cell>
          <cell r="D445" t="str">
            <v>개소</v>
          </cell>
          <cell r="E445">
            <v>1</v>
          </cell>
          <cell r="F445">
            <v>4792620</v>
          </cell>
          <cell r="G445">
            <v>4792620</v>
          </cell>
          <cell r="H445">
            <v>4601140</v>
          </cell>
          <cell r="I445">
            <v>4601140</v>
          </cell>
          <cell r="J445">
            <v>191450</v>
          </cell>
          <cell r="K445">
            <v>191450</v>
          </cell>
          <cell r="L445">
            <v>30</v>
          </cell>
          <cell r="M445">
            <v>30</v>
          </cell>
        </row>
        <row r="446">
          <cell r="A446">
            <v>444</v>
          </cell>
          <cell r="B446" t="str">
            <v xml:space="preserve">          등의자A형</v>
          </cell>
          <cell r="C446" t="str">
            <v>1.8*0.54*H0.83</v>
          </cell>
          <cell r="D446" t="str">
            <v>개소</v>
          </cell>
          <cell r="E446">
            <v>18</v>
          </cell>
          <cell r="F446">
            <v>257800</v>
          </cell>
          <cell r="G446">
            <v>4640400</v>
          </cell>
          <cell r="H446">
            <v>239860</v>
          </cell>
          <cell r="I446">
            <v>4317480</v>
          </cell>
          <cell r="J446">
            <v>17940</v>
          </cell>
          <cell r="K446">
            <v>322920</v>
          </cell>
          <cell r="L446">
            <v>0</v>
          </cell>
          <cell r="M446">
            <v>0</v>
          </cell>
        </row>
        <row r="447">
          <cell r="A447">
            <v>445</v>
          </cell>
          <cell r="B447" t="str">
            <v xml:space="preserve">          평의자A형</v>
          </cell>
          <cell r="C447" t="str">
            <v>1.8*0.41*H0.43</v>
          </cell>
          <cell r="D447" t="str">
            <v>개소</v>
          </cell>
          <cell r="E447">
            <v>12</v>
          </cell>
          <cell r="F447">
            <v>177700</v>
          </cell>
          <cell r="G447">
            <v>2132400</v>
          </cell>
          <cell r="H447">
            <v>159760</v>
          </cell>
          <cell r="I447">
            <v>1917120</v>
          </cell>
          <cell r="J447">
            <v>17940</v>
          </cell>
          <cell r="K447">
            <v>215280</v>
          </cell>
          <cell r="L447">
            <v>0</v>
          </cell>
          <cell r="M447">
            <v>0</v>
          </cell>
        </row>
        <row r="448">
          <cell r="A448">
            <v>446</v>
          </cell>
          <cell r="B448" t="str">
            <v xml:space="preserve">          조합형의자A형</v>
          </cell>
          <cell r="C448" t="str">
            <v>1.6*0.44*H0.4</v>
          </cell>
          <cell r="D448" t="str">
            <v>개소</v>
          </cell>
          <cell r="E448">
            <v>8</v>
          </cell>
          <cell r="F448">
            <v>175670</v>
          </cell>
          <cell r="G448">
            <v>1405360</v>
          </cell>
          <cell r="H448">
            <v>138800</v>
          </cell>
          <cell r="I448">
            <v>1110400</v>
          </cell>
          <cell r="J448">
            <v>36870</v>
          </cell>
          <cell r="K448">
            <v>294960</v>
          </cell>
          <cell r="L448">
            <v>0</v>
          </cell>
          <cell r="M448">
            <v>0</v>
          </cell>
        </row>
        <row r="449">
          <cell r="A449">
            <v>447</v>
          </cell>
          <cell r="B449" t="str">
            <v xml:space="preserve">          조합형의자B형</v>
          </cell>
          <cell r="C449" t="str">
            <v>1.2*0.44*H0.4</v>
          </cell>
          <cell r="D449" t="str">
            <v>개소</v>
          </cell>
          <cell r="E449">
            <v>4</v>
          </cell>
          <cell r="F449">
            <v>165500</v>
          </cell>
          <cell r="G449">
            <v>662000</v>
          </cell>
          <cell r="H449">
            <v>129790</v>
          </cell>
          <cell r="I449">
            <v>519160</v>
          </cell>
          <cell r="J449">
            <v>35710</v>
          </cell>
          <cell r="K449">
            <v>142840</v>
          </cell>
          <cell r="L449">
            <v>0</v>
          </cell>
          <cell r="M449">
            <v>0</v>
          </cell>
        </row>
        <row r="450">
          <cell r="A450">
            <v>448</v>
          </cell>
          <cell r="B450" t="str">
            <v xml:space="preserve">          좌대벽A형</v>
          </cell>
          <cell r="C450" t="str">
            <v>W0.4*H0.4</v>
          </cell>
          <cell r="D450" t="str">
            <v>M</v>
          </cell>
          <cell r="E450">
            <v>8</v>
          </cell>
          <cell r="F450">
            <v>108270</v>
          </cell>
          <cell r="G450">
            <v>866160</v>
          </cell>
          <cell r="H450">
            <v>18630</v>
          </cell>
          <cell r="I450">
            <v>149040</v>
          </cell>
          <cell r="J450">
            <v>89080</v>
          </cell>
          <cell r="K450">
            <v>712640</v>
          </cell>
          <cell r="L450">
            <v>560</v>
          </cell>
          <cell r="M450">
            <v>4480</v>
          </cell>
        </row>
        <row r="451">
          <cell r="A451">
            <v>449</v>
          </cell>
          <cell r="B451" t="str">
            <v xml:space="preserve">          조합놀이대A형</v>
          </cell>
          <cell r="C451" t="str">
            <v>9.65*11.2*H4.1</v>
          </cell>
          <cell r="D451" t="str">
            <v>개</v>
          </cell>
          <cell r="E451">
            <v>1</v>
          </cell>
          <cell r="F451">
            <v>11270200</v>
          </cell>
          <cell r="G451">
            <v>11270200</v>
          </cell>
          <cell r="H451">
            <v>10519630</v>
          </cell>
          <cell r="I451">
            <v>10519630</v>
          </cell>
          <cell r="J451">
            <v>750400</v>
          </cell>
          <cell r="K451">
            <v>750400</v>
          </cell>
          <cell r="L451">
            <v>170</v>
          </cell>
          <cell r="M451">
            <v>170</v>
          </cell>
        </row>
        <row r="452">
          <cell r="A452">
            <v>450</v>
          </cell>
          <cell r="B452" t="str">
            <v xml:space="preserve">          흔들놀이기A형</v>
          </cell>
          <cell r="C452" t="str">
            <v>0.685*0.600*H1.0</v>
          </cell>
          <cell r="D452" t="str">
            <v>개</v>
          </cell>
          <cell r="E452">
            <v>1</v>
          </cell>
          <cell r="F452">
            <v>768840</v>
          </cell>
          <cell r="G452">
            <v>768840</v>
          </cell>
          <cell r="H452">
            <v>761520</v>
          </cell>
          <cell r="I452">
            <v>761520</v>
          </cell>
          <cell r="J452">
            <v>7320</v>
          </cell>
          <cell r="K452">
            <v>7320</v>
          </cell>
          <cell r="L452">
            <v>0</v>
          </cell>
          <cell r="M452">
            <v>0</v>
          </cell>
        </row>
        <row r="453">
          <cell r="A453">
            <v>451</v>
          </cell>
          <cell r="B453" t="str">
            <v xml:space="preserve">          흔들놀이기B형</v>
          </cell>
          <cell r="C453" t="str">
            <v>0.685*0.600*H0.83</v>
          </cell>
          <cell r="D453" t="str">
            <v>개</v>
          </cell>
          <cell r="E453">
            <v>1</v>
          </cell>
          <cell r="F453">
            <v>768840</v>
          </cell>
          <cell r="G453">
            <v>768840</v>
          </cell>
          <cell r="H453">
            <v>761520</v>
          </cell>
          <cell r="I453">
            <v>761520</v>
          </cell>
          <cell r="J453">
            <v>7320</v>
          </cell>
          <cell r="K453">
            <v>7320</v>
          </cell>
          <cell r="L453">
            <v>0</v>
          </cell>
          <cell r="M453">
            <v>0</v>
          </cell>
        </row>
        <row r="454">
          <cell r="A454">
            <v>452</v>
          </cell>
          <cell r="B454" t="str">
            <v xml:space="preserve">          흔들놀이기C형</v>
          </cell>
          <cell r="C454" t="str">
            <v>0.63*0.600*H1.00</v>
          </cell>
          <cell r="D454" t="str">
            <v>개</v>
          </cell>
          <cell r="E454">
            <v>1</v>
          </cell>
          <cell r="F454">
            <v>768840</v>
          </cell>
          <cell r="G454">
            <v>768840</v>
          </cell>
          <cell r="H454">
            <v>761520</v>
          </cell>
          <cell r="I454">
            <v>761520</v>
          </cell>
          <cell r="J454">
            <v>7320</v>
          </cell>
          <cell r="K454">
            <v>7320</v>
          </cell>
          <cell r="L454">
            <v>0</v>
          </cell>
          <cell r="M454">
            <v>0</v>
          </cell>
        </row>
        <row r="455">
          <cell r="A455">
            <v>453</v>
          </cell>
          <cell r="B455" t="str">
            <v xml:space="preserve">          농구대</v>
          </cell>
          <cell r="C455" t="str">
            <v>1.36*H3.05</v>
          </cell>
          <cell r="D455" t="str">
            <v>개</v>
          </cell>
          <cell r="E455">
            <v>2</v>
          </cell>
          <cell r="F455">
            <v>582040</v>
          </cell>
          <cell r="G455">
            <v>1164080</v>
          </cell>
          <cell r="H455">
            <v>550780</v>
          </cell>
          <cell r="I455">
            <v>1101560</v>
          </cell>
          <cell r="J455">
            <v>31260</v>
          </cell>
          <cell r="K455">
            <v>62520</v>
          </cell>
          <cell r="L455">
            <v>0</v>
          </cell>
          <cell r="M455">
            <v>0</v>
          </cell>
        </row>
        <row r="456">
          <cell r="A456">
            <v>454</v>
          </cell>
          <cell r="B456" t="str">
            <v xml:space="preserve">          음수대B형</v>
          </cell>
          <cell r="C456" t="str">
            <v>2.40*0.40</v>
          </cell>
          <cell r="D456" t="str">
            <v>개</v>
          </cell>
          <cell r="E456">
            <v>1</v>
          </cell>
          <cell r="F456">
            <v>677470</v>
          </cell>
          <cell r="G456">
            <v>677470</v>
          </cell>
          <cell r="H456">
            <v>638640</v>
          </cell>
          <cell r="I456">
            <v>638640</v>
          </cell>
          <cell r="J456">
            <v>38820</v>
          </cell>
          <cell r="K456">
            <v>38820</v>
          </cell>
          <cell r="L456">
            <v>10</v>
          </cell>
          <cell r="M456">
            <v>10</v>
          </cell>
        </row>
        <row r="457">
          <cell r="A457">
            <v>455</v>
          </cell>
          <cell r="B457" t="str">
            <v xml:space="preserve">          볼라드A형</v>
          </cell>
          <cell r="C457" t="str">
            <v>Φ0.35*H0.4</v>
          </cell>
          <cell r="D457" t="str">
            <v>개</v>
          </cell>
          <cell r="E457">
            <v>5</v>
          </cell>
          <cell r="F457">
            <v>148830</v>
          </cell>
          <cell r="G457">
            <v>744150</v>
          </cell>
          <cell r="H457">
            <v>138520</v>
          </cell>
          <cell r="I457">
            <v>692600</v>
          </cell>
          <cell r="J457">
            <v>10310</v>
          </cell>
          <cell r="K457">
            <v>51550</v>
          </cell>
          <cell r="L457">
            <v>0</v>
          </cell>
          <cell r="M457">
            <v>0</v>
          </cell>
        </row>
        <row r="458">
          <cell r="A458">
            <v>456</v>
          </cell>
          <cell r="B458" t="str">
            <v xml:space="preserve">          쓰레기분리수거대</v>
          </cell>
          <cell r="C458" t="str">
            <v>0.692*0.58*1.08</v>
          </cell>
          <cell r="D458" t="str">
            <v>개</v>
          </cell>
          <cell r="E458">
            <v>3</v>
          </cell>
          <cell r="F458">
            <v>249200</v>
          </cell>
          <cell r="G458">
            <v>747600</v>
          </cell>
          <cell r="H458">
            <v>249200</v>
          </cell>
          <cell r="I458">
            <v>747600</v>
          </cell>
          <cell r="J458">
            <v>0</v>
          </cell>
          <cell r="L458">
            <v>0</v>
          </cell>
        </row>
        <row r="459">
          <cell r="A459">
            <v>457</v>
          </cell>
          <cell r="B459" t="str">
            <v xml:space="preserve">       1.5.8 유지관리공</v>
          </cell>
          <cell r="G459">
            <v>5833100</v>
          </cell>
          <cell r="H459">
            <v>0</v>
          </cell>
          <cell r="I459">
            <v>153910</v>
          </cell>
          <cell r="J459">
            <v>0</v>
          </cell>
          <cell r="K459">
            <v>5679190</v>
          </cell>
          <cell r="L459">
            <v>0</v>
          </cell>
          <cell r="M459">
            <v>0</v>
          </cell>
        </row>
        <row r="460">
          <cell r="A460">
            <v>458</v>
          </cell>
          <cell r="B460" t="str">
            <v xml:space="preserve">          잔디시비</v>
          </cell>
          <cell r="C460" t="str">
            <v>1회</v>
          </cell>
          <cell r="D460" t="str">
            <v>M2</v>
          </cell>
          <cell r="E460">
            <v>15319</v>
          </cell>
          <cell r="F460">
            <v>20</v>
          </cell>
          <cell r="G460">
            <v>306380</v>
          </cell>
          <cell r="H460">
            <v>10</v>
          </cell>
          <cell r="I460">
            <v>153190</v>
          </cell>
          <cell r="J460">
            <v>10</v>
          </cell>
          <cell r="K460">
            <v>153190</v>
          </cell>
          <cell r="L460">
            <v>0</v>
          </cell>
          <cell r="M460">
            <v>0</v>
          </cell>
        </row>
        <row r="461">
          <cell r="A461">
            <v>459</v>
          </cell>
          <cell r="B461" t="str">
            <v xml:space="preserve">          잔디제초</v>
          </cell>
          <cell r="C461" t="str">
            <v>1회</v>
          </cell>
          <cell r="D461" t="str">
            <v>M2</v>
          </cell>
          <cell r="E461">
            <v>30638</v>
          </cell>
          <cell r="F461">
            <v>130</v>
          </cell>
          <cell r="G461">
            <v>3982940</v>
          </cell>
          <cell r="H461">
            <v>0</v>
          </cell>
          <cell r="J461">
            <v>130</v>
          </cell>
          <cell r="K461">
            <v>3982940</v>
          </cell>
          <cell r="L461">
            <v>0</v>
          </cell>
        </row>
        <row r="462">
          <cell r="A462">
            <v>460</v>
          </cell>
          <cell r="B462" t="str">
            <v xml:space="preserve">          잔디깍기</v>
          </cell>
          <cell r="C462" t="str">
            <v>1회</v>
          </cell>
          <cell r="D462" t="str">
            <v>M2</v>
          </cell>
          <cell r="E462">
            <v>30638</v>
          </cell>
          <cell r="F462">
            <v>50</v>
          </cell>
          <cell r="G462">
            <v>1531900</v>
          </cell>
          <cell r="H462">
            <v>0</v>
          </cell>
          <cell r="J462">
            <v>50</v>
          </cell>
          <cell r="K462">
            <v>1531900</v>
          </cell>
          <cell r="L462">
            <v>0</v>
          </cell>
          <cell r="M462">
            <v>0</v>
          </cell>
        </row>
        <row r="463">
          <cell r="A463">
            <v>461</v>
          </cell>
          <cell r="B463" t="str">
            <v xml:space="preserve">          병충해방제</v>
          </cell>
          <cell r="C463" t="str">
            <v>1회</v>
          </cell>
          <cell r="D463" t="str">
            <v>주</v>
          </cell>
          <cell r="E463">
            <v>36</v>
          </cell>
          <cell r="F463">
            <v>330</v>
          </cell>
          <cell r="G463">
            <v>11880</v>
          </cell>
          <cell r="H463">
            <v>20</v>
          </cell>
          <cell r="I463">
            <v>720</v>
          </cell>
          <cell r="J463">
            <v>310</v>
          </cell>
          <cell r="K463">
            <v>11160</v>
          </cell>
          <cell r="L463">
            <v>0</v>
          </cell>
        </row>
        <row r="464">
          <cell r="A464">
            <v>462</v>
          </cell>
          <cell r="B464" t="str">
            <v xml:space="preserve">   2. 어린이공원조성공사</v>
          </cell>
          <cell r="G464">
            <v>386223800</v>
          </cell>
          <cell r="H464">
            <v>0</v>
          </cell>
          <cell r="I464">
            <v>283794900</v>
          </cell>
          <cell r="J464">
            <v>0</v>
          </cell>
          <cell r="K464">
            <v>100736080</v>
          </cell>
          <cell r="L464">
            <v>0</v>
          </cell>
          <cell r="M464">
            <v>1692820</v>
          </cell>
        </row>
        <row r="465">
          <cell r="A465">
            <v>463</v>
          </cell>
          <cell r="B465" t="str">
            <v xml:space="preserve">      2.1 ６호어린이공원</v>
          </cell>
          <cell r="G465">
            <v>74547950</v>
          </cell>
          <cell r="H465">
            <v>0</v>
          </cell>
          <cell r="I465">
            <v>57008400</v>
          </cell>
          <cell r="J465">
            <v>0</v>
          </cell>
          <cell r="K465">
            <v>17310560</v>
          </cell>
          <cell r="L465">
            <v>0</v>
          </cell>
          <cell r="M465">
            <v>228990</v>
          </cell>
        </row>
        <row r="466">
          <cell r="A466">
            <v>464</v>
          </cell>
          <cell r="B466" t="str">
            <v xml:space="preserve">       2.1.1 배수공</v>
          </cell>
          <cell r="G466">
            <v>4876430</v>
          </cell>
          <cell r="H466">
            <v>0</v>
          </cell>
          <cell r="I466">
            <v>2941780</v>
          </cell>
          <cell r="J466">
            <v>0</v>
          </cell>
          <cell r="K466">
            <v>1847030</v>
          </cell>
          <cell r="L466">
            <v>0</v>
          </cell>
          <cell r="M466">
            <v>87620</v>
          </cell>
        </row>
        <row r="467">
          <cell r="A467">
            <v>465</v>
          </cell>
          <cell r="B467" t="str">
            <v xml:space="preserve">          집수정</v>
          </cell>
          <cell r="C467" t="str">
            <v>700M/M*700</v>
          </cell>
          <cell r="D467" t="str">
            <v>개소</v>
          </cell>
          <cell r="E467">
            <v>4</v>
          </cell>
          <cell r="F467">
            <v>339640</v>
          </cell>
          <cell r="G467">
            <v>1358560</v>
          </cell>
          <cell r="H467">
            <v>198130</v>
          </cell>
          <cell r="I467">
            <v>792520</v>
          </cell>
          <cell r="J467">
            <v>141490</v>
          </cell>
          <cell r="K467">
            <v>565960</v>
          </cell>
          <cell r="L467">
            <v>20</v>
          </cell>
          <cell r="M467">
            <v>80</v>
          </cell>
        </row>
        <row r="468">
          <cell r="A468">
            <v>466</v>
          </cell>
          <cell r="B468" t="str">
            <v xml:space="preserve">          흄관부설 및 접합 : 인력</v>
          </cell>
          <cell r="C468" t="str">
            <v>Φ300M/M, 소켓식</v>
          </cell>
          <cell r="D468" t="str">
            <v>M</v>
          </cell>
          <cell r="E468">
            <v>36</v>
          </cell>
          <cell r="F468">
            <v>35750</v>
          </cell>
          <cell r="G468">
            <v>1287000</v>
          </cell>
          <cell r="H468">
            <v>8760</v>
          </cell>
          <cell r="I468">
            <v>315360</v>
          </cell>
          <cell r="J468">
            <v>25570</v>
          </cell>
          <cell r="K468">
            <v>920520</v>
          </cell>
          <cell r="L468">
            <v>1420</v>
          </cell>
          <cell r="M468">
            <v>51120</v>
          </cell>
        </row>
        <row r="469">
          <cell r="A469">
            <v>467</v>
          </cell>
          <cell r="B469" t="str">
            <v xml:space="preserve">          U-형트랜치</v>
          </cell>
          <cell r="C469" t="str">
            <v>300*300</v>
          </cell>
          <cell r="D469" t="str">
            <v>M</v>
          </cell>
          <cell r="E469">
            <v>12</v>
          </cell>
          <cell r="F469">
            <v>71990</v>
          </cell>
          <cell r="G469">
            <v>863880</v>
          </cell>
          <cell r="H469">
            <v>49690</v>
          </cell>
          <cell r="I469">
            <v>596280</v>
          </cell>
          <cell r="J469">
            <v>22000</v>
          </cell>
          <cell r="K469">
            <v>264000</v>
          </cell>
          <cell r="L469">
            <v>300</v>
          </cell>
          <cell r="M469">
            <v>3600</v>
          </cell>
        </row>
        <row r="470">
          <cell r="A470">
            <v>468</v>
          </cell>
          <cell r="B470" t="str">
            <v xml:space="preserve">          맹암거(간선)</v>
          </cell>
          <cell r="C470" t="str">
            <v>Φ200</v>
          </cell>
          <cell r="D470" t="str">
            <v>M</v>
          </cell>
          <cell r="E470">
            <v>25</v>
          </cell>
          <cell r="F470">
            <v>23800</v>
          </cell>
          <cell r="G470">
            <v>595000</v>
          </cell>
          <cell r="H470">
            <v>22750</v>
          </cell>
          <cell r="I470">
            <v>568750</v>
          </cell>
          <cell r="J470">
            <v>880</v>
          </cell>
          <cell r="K470">
            <v>22000</v>
          </cell>
          <cell r="L470">
            <v>170</v>
          </cell>
          <cell r="M470">
            <v>4250</v>
          </cell>
        </row>
        <row r="471">
          <cell r="A471">
            <v>469</v>
          </cell>
          <cell r="B471" t="str">
            <v xml:space="preserve">          맹암거(지선)</v>
          </cell>
          <cell r="C471" t="str">
            <v>Φ150</v>
          </cell>
          <cell r="D471" t="str">
            <v>M</v>
          </cell>
          <cell r="E471">
            <v>47</v>
          </cell>
          <cell r="F471">
            <v>14970</v>
          </cell>
          <cell r="G471">
            <v>703590</v>
          </cell>
          <cell r="H471">
            <v>14170</v>
          </cell>
          <cell r="I471">
            <v>665990</v>
          </cell>
          <cell r="J471">
            <v>690</v>
          </cell>
          <cell r="K471">
            <v>32430</v>
          </cell>
          <cell r="L471">
            <v>110</v>
          </cell>
          <cell r="M471">
            <v>5170</v>
          </cell>
        </row>
        <row r="472">
          <cell r="A472">
            <v>470</v>
          </cell>
          <cell r="B472" t="str">
            <v xml:space="preserve">          하수관로CCTV조사공</v>
          </cell>
          <cell r="C472" t="str">
            <v>신설</v>
          </cell>
          <cell r="D472" t="str">
            <v>M</v>
          </cell>
          <cell r="E472">
            <v>36</v>
          </cell>
          <cell r="F472">
            <v>1900</v>
          </cell>
          <cell r="G472">
            <v>68400</v>
          </cell>
          <cell r="H472">
            <v>80</v>
          </cell>
          <cell r="I472">
            <v>2880</v>
          </cell>
          <cell r="J472">
            <v>1170</v>
          </cell>
          <cell r="K472">
            <v>42120</v>
          </cell>
          <cell r="L472">
            <v>650</v>
          </cell>
          <cell r="M472">
            <v>23400</v>
          </cell>
        </row>
        <row r="473">
          <cell r="A473">
            <v>471</v>
          </cell>
          <cell r="B473" t="str">
            <v xml:space="preserve">       2.1.2 포장공</v>
          </cell>
          <cell r="G473">
            <v>14519040</v>
          </cell>
          <cell r="H473">
            <v>0</v>
          </cell>
          <cell r="I473">
            <v>8370880</v>
          </cell>
          <cell r="J473">
            <v>0</v>
          </cell>
          <cell r="K473">
            <v>6023960</v>
          </cell>
          <cell r="L473">
            <v>0</v>
          </cell>
          <cell r="M473">
            <v>124200</v>
          </cell>
        </row>
        <row r="474">
          <cell r="A474">
            <v>472</v>
          </cell>
          <cell r="B474" t="str">
            <v xml:space="preserve">          소형고압블럭포장</v>
          </cell>
          <cell r="C474" t="str">
            <v>회 색 T=60</v>
          </cell>
          <cell r="D474" t="str">
            <v>M2</v>
          </cell>
          <cell r="E474">
            <v>213</v>
          </cell>
          <cell r="F474">
            <v>6370</v>
          </cell>
          <cell r="G474">
            <v>1356810</v>
          </cell>
          <cell r="H474">
            <v>1950</v>
          </cell>
          <cell r="I474">
            <v>415350</v>
          </cell>
          <cell r="J474">
            <v>4330</v>
          </cell>
          <cell r="K474">
            <v>922290</v>
          </cell>
          <cell r="L474">
            <v>90</v>
          </cell>
          <cell r="M474">
            <v>19170</v>
          </cell>
        </row>
        <row r="475">
          <cell r="A475">
            <v>473</v>
          </cell>
          <cell r="B475" t="str">
            <v xml:space="preserve">          소형고압블럭포장</v>
          </cell>
          <cell r="C475" t="str">
            <v>적 색 T=60</v>
          </cell>
          <cell r="D475" t="str">
            <v>M2</v>
          </cell>
          <cell r="E475">
            <v>312</v>
          </cell>
          <cell r="F475">
            <v>6370</v>
          </cell>
          <cell r="G475">
            <v>1987440</v>
          </cell>
          <cell r="H475">
            <v>1950</v>
          </cell>
          <cell r="I475">
            <v>608400</v>
          </cell>
          <cell r="J475">
            <v>4330</v>
          </cell>
          <cell r="K475">
            <v>1350960</v>
          </cell>
          <cell r="L475">
            <v>90</v>
          </cell>
          <cell r="M475">
            <v>28080</v>
          </cell>
        </row>
        <row r="476">
          <cell r="A476">
            <v>474</v>
          </cell>
          <cell r="B476" t="str">
            <v xml:space="preserve">          소형고압블럭포장</v>
          </cell>
          <cell r="C476" t="str">
            <v>흑 색 T=60</v>
          </cell>
          <cell r="D476" t="str">
            <v>M2</v>
          </cell>
          <cell r="E476">
            <v>57</v>
          </cell>
          <cell r="F476">
            <v>6370</v>
          </cell>
          <cell r="G476">
            <v>363090</v>
          </cell>
          <cell r="H476">
            <v>1950</v>
          </cell>
          <cell r="I476">
            <v>111150</v>
          </cell>
          <cell r="J476">
            <v>4330</v>
          </cell>
          <cell r="K476">
            <v>246810</v>
          </cell>
          <cell r="L476">
            <v>90</v>
          </cell>
          <cell r="M476">
            <v>5130</v>
          </cell>
        </row>
        <row r="477">
          <cell r="A477">
            <v>475</v>
          </cell>
          <cell r="B477" t="str">
            <v xml:space="preserve">          소형고압블럭포장</v>
          </cell>
          <cell r="C477" t="str">
            <v>황 색 T=60</v>
          </cell>
          <cell r="D477" t="str">
            <v>M2</v>
          </cell>
          <cell r="E477">
            <v>99</v>
          </cell>
          <cell r="F477">
            <v>6370</v>
          </cell>
          <cell r="G477">
            <v>630630</v>
          </cell>
          <cell r="H477">
            <v>1950</v>
          </cell>
          <cell r="I477">
            <v>193050</v>
          </cell>
          <cell r="J477">
            <v>4330</v>
          </cell>
          <cell r="K477">
            <v>428670</v>
          </cell>
          <cell r="L477">
            <v>90</v>
          </cell>
          <cell r="M477">
            <v>8910</v>
          </cell>
        </row>
        <row r="478">
          <cell r="A478">
            <v>476</v>
          </cell>
          <cell r="B478" t="str">
            <v xml:space="preserve">          철평석포장（Ｂ형）</v>
          </cell>
          <cell r="C478" t="str">
            <v>T=５０MM</v>
          </cell>
          <cell r="D478" t="str">
            <v>M2</v>
          </cell>
          <cell r="E478">
            <v>80</v>
          </cell>
          <cell r="F478">
            <v>55330</v>
          </cell>
          <cell r="G478">
            <v>4426400</v>
          </cell>
          <cell r="H478">
            <v>47180</v>
          </cell>
          <cell r="I478">
            <v>3774400</v>
          </cell>
          <cell r="J478">
            <v>7900</v>
          </cell>
          <cell r="K478">
            <v>632000</v>
          </cell>
          <cell r="L478">
            <v>250</v>
          </cell>
          <cell r="M478">
            <v>20000</v>
          </cell>
        </row>
        <row r="479">
          <cell r="A479">
            <v>477</v>
          </cell>
          <cell r="B479" t="str">
            <v xml:space="preserve">          모래포설</v>
          </cell>
          <cell r="C479" t="str">
            <v>T=300MM</v>
          </cell>
          <cell r="D479" t="str">
            <v>M2</v>
          </cell>
          <cell r="E479">
            <v>217</v>
          </cell>
          <cell r="F479">
            <v>4620</v>
          </cell>
          <cell r="G479">
            <v>1002540</v>
          </cell>
          <cell r="H479">
            <v>3460</v>
          </cell>
          <cell r="I479">
            <v>750820</v>
          </cell>
          <cell r="J479">
            <v>1070</v>
          </cell>
          <cell r="K479">
            <v>232190</v>
          </cell>
          <cell r="L479">
            <v>90</v>
          </cell>
          <cell r="M479">
            <v>19530</v>
          </cell>
        </row>
        <row r="480">
          <cell r="A480">
            <v>478</v>
          </cell>
          <cell r="B480" t="str">
            <v xml:space="preserve">          녹지경계블럭</v>
          </cell>
          <cell r="C480" t="str">
            <v>190*160*100</v>
          </cell>
          <cell r="D480" t="str">
            <v>M</v>
          </cell>
          <cell r="E480">
            <v>115</v>
          </cell>
          <cell r="F480">
            <v>8380</v>
          </cell>
          <cell r="G480">
            <v>963700</v>
          </cell>
          <cell r="H480">
            <v>1810</v>
          </cell>
          <cell r="I480">
            <v>208150</v>
          </cell>
          <cell r="J480">
            <v>6550</v>
          </cell>
          <cell r="K480">
            <v>753250</v>
          </cell>
          <cell r="L480">
            <v>20</v>
          </cell>
          <cell r="M480">
            <v>2300</v>
          </cell>
        </row>
        <row r="481">
          <cell r="A481">
            <v>479</v>
          </cell>
          <cell r="B481" t="str">
            <v xml:space="preserve">          모래막이</v>
          </cell>
          <cell r="C481" t="str">
            <v>W600, 2단</v>
          </cell>
          <cell r="D481" t="str">
            <v>M</v>
          </cell>
          <cell r="E481">
            <v>68</v>
          </cell>
          <cell r="F481">
            <v>31340</v>
          </cell>
          <cell r="G481">
            <v>2131120</v>
          </cell>
          <cell r="H481">
            <v>15570</v>
          </cell>
          <cell r="I481">
            <v>1058760</v>
          </cell>
          <cell r="J481">
            <v>15460</v>
          </cell>
          <cell r="K481">
            <v>1051280</v>
          </cell>
          <cell r="L481">
            <v>310</v>
          </cell>
          <cell r="M481">
            <v>21080</v>
          </cell>
        </row>
        <row r="482">
          <cell r="A482">
            <v>480</v>
          </cell>
          <cell r="B482" t="str">
            <v xml:space="preserve">          재료분리경계석(B형직선)</v>
          </cell>
          <cell r="C482" t="str">
            <v>120*120*1000</v>
          </cell>
          <cell r="D482" t="str">
            <v>M</v>
          </cell>
          <cell r="E482">
            <v>59</v>
          </cell>
          <cell r="F482">
            <v>28090</v>
          </cell>
          <cell r="G482">
            <v>1657310</v>
          </cell>
          <cell r="H482">
            <v>21200</v>
          </cell>
          <cell r="I482">
            <v>1250800</v>
          </cell>
          <cell r="J482">
            <v>6890</v>
          </cell>
          <cell r="K482">
            <v>406510</v>
          </cell>
          <cell r="L482">
            <v>0</v>
          </cell>
          <cell r="M482">
            <v>0</v>
          </cell>
        </row>
        <row r="483">
          <cell r="A483">
            <v>481</v>
          </cell>
          <cell r="B483" t="str">
            <v xml:space="preserve">       2.1.3 상수공</v>
          </cell>
          <cell r="G483">
            <v>36150</v>
          </cell>
          <cell r="H483">
            <v>0</v>
          </cell>
          <cell r="I483">
            <v>18270</v>
          </cell>
          <cell r="J483">
            <v>0</v>
          </cell>
          <cell r="K483">
            <v>15220</v>
          </cell>
          <cell r="L483">
            <v>0</v>
          </cell>
          <cell r="M483">
            <v>2660</v>
          </cell>
        </row>
        <row r="484">
          <cell r="A484">
            <v>482</v>
          </cell>
          <cell r="B484" t="str">
            <v xml:space="preserve">          PE관접합및부설</v>
          </cell>
          <cell r="C484" t="str">
            <v>관경Φ25MM</v>
          </cell>
          <cell r="D484" t="str">
            <v>M</v>
          </cell>
          <cell r="E484">
            <v>7</v>
          </cell>
          <cell r="F484">
            <v>3940</v>
          </cell>
          <cell r="G484">
            <v>27580</v>
          </cell>
          <cell r="H484">
            <v>1810</v>
          </cell>
          <cell r="I484">
            <v>12670</v>
          </cell>
          <cell r="J484">
            <v>1750</v>
          </cell>
          <cell r="K484">
            <v>12250</v>
          </cell>
          <cell r="L484">
            <v>380</v>
          </cell>
          <cell r="M484">
            <v>2660</v>
          </cell>
        </row>
        <row r="485">
          <cell r="A485">
            <v>483</v>
          </cell>
          <cell r="B485" t="str">
            <v xml:space="preserve">          새들접합</v>
          </cell>
          <cell r="C485" t="str">
            <v>관경Φ50*25MM</v>
          </cell>
          <cell r="D485" t="str">
            <v>개소</v>
          </cell>
          <cell r="E485">
            <v>1</v>
          </cell>
          <cell r="F485">
            <v>8570</v>
          </cell>
          <cell r="G485">
            <v>8570</v>
          </cell>
          <cell r="H485">
            <v>5600</v>
          </cell>
          <cell r="I485">
            <v>5600</v>
          </cell>
          <cell r="J485">
            <v>2970</v>
          </cell>
          <cell r="K485">
            <v>2970</v>
          </cell>
          <cell r="L485">
            <v>0</v>
          </cell>
        </row>
        <row r="486">
          <cell r="A486">
            <v>484</v>
          </cell>
          <cell r="B486" t="str">
            <v xml:space="preserve">       2.1.4 식재공</v>
          </cell>
          <cell r="G486">
            <v>8174680</v>
          </cell>
          <cell r="H486">
            <v>0</v>
          </cell>
          <cell r="I486">
            <v>4590540</v>
          </cell>
          <cell r="J486">
            <v>0</v>
          </cell>
          <cell r="K486">
            <v>3584140</v>
          </cell>
          <cell r="L486">
            <v>0</v>
          </cell>
        </row>
        <row r="487">
          <cell r="A487">
            <v>485</v>
          </cell>
          <cell r="B487" t="str">
            <v xml:space="preserve">          해송(A형)</v>
          </cell>
          <cell r="C487" t="str">
            <v>H2.5*W0.8</v>
          </cell>
          <cell r="D487" t="str">
            <v>주</v>
          </cell>
          <cell r="E487">
            <v>28</v>
          </cell>
          <cell r="F487">
            <v>35640</v>
          </cell>
          <cell r="G487">
            <v>997920</v>
          </cell>
          <cell r="H487">
            <v>24890</v>
          </cell>
          <cell r="I487">
            <v>696920</v>
          </cell>
          <cell r="J487">
            <v>10750</v>
          </cell>
          <cell r="K487">
            <v>301000</v>
          </cell>
          <cell r="L487">
            <v>0</v>
          </cell>
        </row>
        <row r="488">
          <cell r="A488">
            <v>486</v>
          </cell>
          <cell r="B488" t="str">
            <v xml:space="preserve">          느티나무(A형)</v>
          </cell>
          <cell r="C488" t="str">
            <v>H3.5*R10</v>
          </cell>
          <cell r="D488" t="str">
            <v>주</v>
          </cell>
          <cell r="E488">
            <v>3</v>
          </cell>
          <cell r="F488">
            <v>149230</v>
          </cell>
          <cell r="G488">
            <v>447690</v>
          </cell>
          <cell r="H488">
            <v>115860</v>
          </cell>
          <cell r="I488">
            <v>347580</v>
          </cell>
          <cell r="J488">
            <v>33370</v>
          </cell>
          <cell r="K488">
            <v>100110</v>
          </cell>
          <cell r="L488">
            <v>0</v>
          </cell>
        </row>
        <row r="489">
          <cell r="A489">
            <v>487</v>
          </cell>
          <cell r="B489" t="str">
            <v xml:space="preserve">          중국단풍</v>
          </cell>
          <cell r="C489" t="str">
            <v>H3.0*R7</v>
          </cell>
          <cell r="D489" t="str">
            <v>주</v>
          </cell>
          <cell r="E489">
            <v>10</v>
          </cell>
          <cell r="F489">
            <v>43940</v>
          </cell>
          <cell r="G489">
            <v>439400</v>
          </cell>
          <cell r="H489">
            <v>24210</v>
          </cell>
          <cell r="I489">
            <v>242100</v>
          </cell>
          <cell r="J489">
            <v>19730</v>
          </cell>
          <cell r="K489">
            <v>197300</v>
          </cell>
          <cell r="L489">
            <v>0</v>
          </cell>
        </row>
        <row r="490">
          <cell r="A490">
            <v>488</v>
          </cell>
          <cell r="B490" t="str">
            <v xml:space="preserve">          회화나무</v>
          </cell>
          <cell r="C490" t="str">
            <v>H6.0*R20</v>
          </cell>
          <cell r="D490" t="str">
            <v>주</v>
          </cell>
          <cell r="E490">
            <v>1</v>
          </cell>
          <cell r="F490">
            <v>906800</v>
          </cell>
          <cell r="G490">
            <v>906800</v>
          </cell>
          <cell r="H490">
            <v>823310</v>
          </cell>
          <cell r="I490">
            <v>823310</v>
          </cell>
          <cell r="J490">
            <v>82990</v>
          </cell>
          <cell r="K490">
            <v>82990</v>
          </cell>
          <cell r="L490">
            <v>500</v>
          </cell>
          <cell r="M490">
            <v>500</v>
          </cell>
        </row>
        <row r="491">
          <cell r="A491">
            <v>489</v>
          </cell>
          <cell r="B491" t="str">
            <v xml:space="preserve">          꽃사과</v>
          </cell>
          <cell r="C491" t="str">
            <v>H2.5*R6</v>
          </cell>
          <cell r="D491" t="str">
            <v>주</v>
          </cell>
          <cell r="E491">
            <v>2</v>
          </cell>
          <cell r="F491">
            <v>61230</v>
          </cell>
          <cell r="G491">
            <v>122460</v>
          </cell>
          <cell r="H491">
            <v>46040</v>
          </cell>
          <cell r="I491">
            <v>92080</v>
          </cell>
          <cell r="J491">
            <v>15190</v>
          </cell>
          <cell r="K491">
            <v>30380</v>
          </cell>
          <cell r="L491">
            <v>0</v>
          </cell>
        </row>
        <row r="492">
          <cell r="A492">
            <v>490</v>
          </cell>
          <cell r="B492" t="str">
            <v xml:space="preserve">          왕벗나무(A형)</v>
          </cell>
          <cell r="C492" t="str">
            <v>H3.5*B8</v>
          </cell>
          <cell r="D492" t="str">
            <v>주</v>
          </cell>
          <cell r="E492">
            <v>9</v>
          </cell>
          <cell r="F492">
            <v>108110</v>
          </cell>
          <cell r="G492">
            <v>972990</v>
          </cell>
          <cell r="H492">
            <v>75520</v>
          </cell>
          <cell r="I492">
            <v>679680</v>
          </cell>
          <cell r="J492">
            <v>32590</v>
          </cell>
          <cell r="K492">
            <v>293310</v>
          </cell>
          <cell r="L492">
            <v>0</v>
          </cell>
        </row>
        <row r="493">
          <cell r="A493">
            <v>491</v>
          </cell>
          <cell r="B493" t="str">
            <v>　　  　매실나무</v>
          </cell>
          <cell r="C493" t="str">
            <v>H2.5*R6</v>
          </cell>
          <cell r="D493" t="str">
            <v>주</v>
          </cell>
          <cell r="E493">
            <v>3</v>
          </cell>
          <cell r="F493">
            <v>44000</v>
          </cell>
          <cell r="G493">
            <v>132000</v>
          </cell>
          <cell r="H493">
            <v>28810</v>
          </cell>
          <cell r="I493">
            <v>86430</v>
          </cell>
          <cell r="J493">
            <v>15190</v>
          </cell>
          <cell r="K493">
            <v>45570</v>
          </cell>
          <cell r="L493">
            <v>0</v>
          </cell>
        </row>
        <row r="494">
          <cell r="A494">
            <v>492</v>
          </cell>
          <cell r="B494" t="str">
            <v xml:space="preserve">          살구나무</v>
          </cell>
          <cell r="C494" t="str">
            <v>H2.5*R6</v>
          </cell>
          <cell r="D494" t="str">
            <v>주</v>
          </cell>
          <cell r="E494">
            <v>2</v>
          </cell>
          <cell r="F494">
            <v>41750</v>
          </cell>
          <cell r="G494">
            <v>83500</v>
          </cell>
          <cell r="H494">
            <v>26560</v>
          </cell>
          <cell r="I494">
            <v>53120</v>
          </cell>
          <cell r="J494">
            <v>15190</v>
          </cell>
          <cell r="K494">
            <v>30380</v>
          </cell>
          <cell r="L494">
            <v>0</v>
          </cell>
        </row>
        <row r="495">
          <cell r="A495">
            <v>493</v>
          </cell>
          <cell r="B495" t="str">
            <v xml:space="preserve">          영산홍</v>
          </cell>
          <cell r="C495" t="str">
            <v>H0.4*W0.5</v>
          </cell>
          <cell r="D495" t="str">
            <v>주</v>
          </cell>
          <cell r="E495">
            <v>80</v>
          </cell>
          <cell r="F495">
            <v>5340</v>
          </cell>
          <cell r="G495">
            <v>427200</v>
          </cell>
          <cell r="H495">
            <v>3310</v>
          </cell>
          <cell r="I495">
            <v>264800</v>
          </cell>
          <cell r="J495">
            <v>2030</v>
          </cell>
          <cell r="K495">
            <v>162400</v>
          </cell>
          <cell r="L495">
            <v>0</v>
          </cell>
        </row>
        <row r="496">
          <cell r="A496">
            <v>494</v>
          </cell>
          <cell r="B496" t="str">
            <v xml:space="preserve">          박태기나무</v>
          </cell>
          <cell r="C496" t="str">
            <v>H1.0*W0.3</v>
          </cell>
          <cell r="D496" t="str">
            <v>주</v>
          </cell>
          <cell r="E496">
            <v>100</v>
          </cell>
          <cell r="F496">
            <v>6100</v>
          </cell>
          <cell r="G496">
            <v>610000</v>
          </cell>
          <cell r="H496">
            <v>2820</v>
          </cell>
          <cell r="I496">
            <v>282000</v>
          </cell>
          <cell r="J496">
            <v>3280</v>
          </cell>
          <cell r="K496">
            <v>328000</v>
          </cell>
          <cell r="L496">
            <v>0</v>
          </cell>
        </row>
        <row r="497">
          <cell r="A497">
            <v>495</v>
          </cell>
          <cell r="B497" t="str">
            <v xml:space="preserve">          박태기나무</v>
          </cell>
          <cell r="C497" t="str">
            <v>H1.8*W0.8</v>
          </cell>
          <cell r="D497" t="str">
            <v>주</v>
          </cell>
          <cell r="E497">
            <v>4</v>
          </cell>
          <cell r="F497">
            <v>16250</v>
          </cell>
          <cell r="G497">
            <v>65000</v>
          </cell>
          <cell r="H497">
            <v>8720</v>
          </cell>
          <cell r="I497">
            <v>34880</v>
          </cell>
          <cell r="J497">
            <v>7530</v>
          </cell>
          <cell r="K497">
            <v>30120</v>
          </cell>
          <cell r="L497">
            <v>0</v>
          </cell>
        </row>
        <row r="498">
          <cell r="A498">
            <v>496</v>
          </cell>
          <cell r="B498" t="str">
            <v xml:space="preserve">          산철쭉</v>
          </cell>
          <cell r="C498" t="str">
            <v>H0.4*W0.5</v>
          </cell>
          <cell r="D498" t="str">
            <v>주</v>
          </cell>
          <cell r="E498">
            <v>30</v>
          </cell>
          <cell r="F498">
            <v>4650</v>
          </cell>
          <cell r="G498">
            <v>139500</v>
          </cell>
          <cell r="H498">
            <v>2620</v>
          </cell>
          <cell r="I498">
            <v>78600</v>
          </cell>
          <cell r="J498">
            <v>2030</v>
          </cell>
          <cell r="K498">
            <v>60900</v>
          </cell>
          <cell r="L498">
            <v>0</v>
          </cell>
        </row>
        <row r="499">
          <cell r="A499">
            <v>497</v>
          </cell>
          <cell r="B499" t="str">
            <v xml:space="preserve">          백철쭉</v>
          </cell>
          <cell r="C499" t="str">
            <v>H0.4*W0.5</v>
          </cell>
          <cell r="D499" t="str">
            <v>주</v>
          </cell>
          <cell r="E499">
            <v>30</v>
          </cell>
          <cell r="F499">
            <v>5730</v>
          </cell>
          <cell r="G499">
            <v>171900</v>
          </cell>
          <cell r="H499">
            <v>3700</v>
          </cell>
          <cell r="I499">
            <v>111000</v>
          </cell>
          <cell r="J499">
            <v>2030</v>
          </cell>
          <cell r="K499">
            <v>60900</v>
          </cell>
          <cell r="L499">
            <v>0</v>
          </cell>
        </row>
        <row r="500">
          <cell r="A500">
            <v>498</v>
          </cell>
          <cell r="B500" t="str">
            <v xml:space="preserve">          줄 떼</v>
          </cell>
          <cell r="C500" t="str">
            <v>1/3</v>
          </cell>
          <cell r="D500" t="str">
            <v>M2</v>
          </cell>
          <cell r="E500">
            <v>704</v>
          </cell>
          <cell r="F500">
            <v>3560</v>
          </cell>
          <cell r="G500">
            <v>2506240</v>
          </cell>
          <cell r="H500">
            <v>960</v>
          </cell>
          <cell r="I500">
            <v>675840</v>
          </cell>
          <cell r="J500">
            <v>2600</v>
          </cell>
          <cell r="K500">
            <v>1830400</v>
          </cell>
          <cell r="L500">
            <v>0</v>
          </cell>
        </row>
        <row r="501">
          <cell r="A501">
            <v>499</v>
          </cell>
          <cell r="B501" t="str">
            <v xml:space="preserve">          등나무</v>
          </cell>
          <cell r="C501" t="str">
            <v>R6*L3.0</v>
          </cell>
          <cell r="D501" t="str">
            <v>주</v>
          </cell>
          <cell r="E501">
            <v>2</v>
          </cell>
          <cell r="F501">
            <v>76290</v>
          </cell>
          <cell r="G501">
            <v>152580</v>
          </cell>
          <cell r="H501">
            <v>61100</v>
          </cell>
          <cell r="I501">
            <v>122200</v>
          </cell>
          <cell r="J501">
            <v>15190</v>
          </cell>
          <cell r="K501">
            <v>30380</v>
          </cell>
          <cell r="L501">
            <v>0</v>
          </cell>
        </row>
        <row r="502">
          <cell r="A502">
            <v>500</v>
          </cell>
          <cell r="B502" t="str">
            <v xml:space="preserve">       2.1.5 시설물공</v>
          </cell>
          <cell r="G502">
            <v>46404070</v>
          </cell>
          <cell r="H502">
            <v>0</v>
          </cell>
          <cell r="I502">
            <v>41072720</v>
          </cell>
          <cell r="J502">
            <v>0</v>
          </cell>
          <cell r="K502">
            <v>5316840</v>
          </cell>
          <cell r="L502">
            <v>0</v>
          </cell>
          <cell r="M502">
            <v>14510</v>
          </cell>
        </row>
        <row r="503">
          <cell r="A503">
            <v>501</v>
          </cell>
          <cell r="B503" t="str">
            <v xml:space="preserve">          사각파고라A형</v>
          </cell>
          <cell r="C503" t="str">
            <v>7.5*4.2*H2.87</v>
          </cell>
          <cell r="D503" t="str">
            <v>개소</v>
          </cell>
          <cell r="E503">
            <v>1</v>
          </cell>
          <cell r="F503">
            <v>4792620</v>
          </cell>
          <cell r="G503">
            <v>4792620</v>
          </cell>
          <cell r="H503">
            <v>4601140</v>
          </cell>
          <cell r="I503">
            <v>4601140</v>
          </cell>
          <cell r="J503">
            <v>191450</v>
          </cell>
          <cell r="K503">
            <v>191450</v>
          </cell>
          <cell r="L503">
            <v>30</v>
          </cell>
          <cell r="M503">
            <v>30</v>
          </cell>
        </row>
        <row r="504">
          <cell r="A504">
            <v>502</v>
          </cell>
          <cell r="B504" t="str">
            <v>　　　　팔각정자</v>
          </cell>
          <cell r="C504" t="str">
            <v>6.0*6.0*H4.00</v>
          </cell>
          <cell r="D504" t="str">
            <v>개소</v>
          </cell>
          <cell r="E504">
            <v>1</v>
          </cell>
          <cell r="F504">
            <v>12994670</v>
          </cell>
          <cell r="G504">
            <v>12994670</v>
          </cell>
          <cell r="H504">
            <v>12699490</v>
          </cell>
          <cell r="I504">
            <v>12699490</v>
          </cell>
          <cell r="J504">
            <v>295180</v>
          </cell>
          <cell r="K504">
            <v>295180</v>
          </cell>
          <cell r="L504">
            <v>0</v>
          </cell>
        </row>
        <row r="505">
          <cell r="A505">
            <v>503</v>
          </cell>
          <cell r="B505" t="str">
            <v xml:space="preserve">          등의자A형</v>
          </cell>
          <cell r="C505" t="str">
            <v>1.8*0.54*H0.83</v>
          </cell>
          <cell r="D505" t="str">
            <v>개소</v>
          </cell>
          <cell r="E505">
            <v>2</v>
          </cell>
          <cell r="F505">
            <v>257800</v>
          </cell>
          <cell r="G505">
            <v>515600</v>
          </cell>
          <cell r="H505">
            <v>239860</v>
          </cell>
          <cell r="I505">
            <v>479720</v>
          </cell>
          <cell r="J505">
            <v>17940</v>
          </cell>
          <cell r="K505">
            <v>35880</v>
          </cell>
          <cell r="L505">
            <v>0</v>
          </cell>
          <cell r="M505">
            <v>0</v>
          </cell>
        </row>
        <row r="506">
          <cell r="A506">
            <v>504</v>
          </cell>
          <cell r="B506" t="str">
            <v xml:space="preserve">          평의자A형</v>
          </cell>
          <cell r="C506" t="str">
            <v>1.8*0.41*H0.43</v>
          </cell>
          <cell r="D506" t="str">
            <v>개소</v>
          </cell>
          <cell r="E506">
            <v>6</v>
          </cell>
          <cell r="F506">
            <v>177700</v>
          </cell>
          <cell r="G506">
            <v>1066200</v>
          </cell>
          <cell r="H506">
            <v>159760</v>
          </cell>
          <cell r="I506">
            <v>958560</v>
          </cell>
          <cell r="J506">
            <v>17940</v>
          </cell>
          <cell r="K506">
            <v>107640</v>
          </cell>
          <cell r="L506">
            <v>0</v>
          </cell>
          <cell r="M506">
            <v>0</v>
          </cell>
        </row>
        <row r="507">
          <cell r="A507">
            <v>505</v>
          </cell>
          <cell r="B507" t="str">
            <v xml:space="preserve">          좌대벽A형</v>
          </cell>
          <cell r="C507" t="str">
            <v>W0.4*H0.4</v>
          </cell>
          <cell r="D507" t="str">
            <v>M</v>
          </cell>
          <cell r="E507">
            <v>11</v>
          </cell>
          <cell r="F507">
            <v>108270</v>
          </cell>
          <cell r="G507">
            <v>1190970</v>
          </cell>
          <cell r="H507">
            <v>18630</v>
          </cell>
          <cell r="I507">
            <v>204930</v>
          </cell>
          <cell r="J507">
            <v>89080</v>
          </cell>
          <cell r="K507">
            <v>979880</v>
          </cell>
          <cell r="L507">
            <v>560</v>
          </cell>
          <cell r="M507">
            <v>6160</v>
          </cell>
        </row>
        <row r="508">
          <cell r="A508">
            <v>506</v>
          </cell>
          <cell r="B508" t="str">
            <v xml:space="preserve">          조합놀이대Ｃ형</v>
          </cell>
          <cell r="C508" t="str">
            <v>5.55*6.6*H4.1</v>
          </cell>
          <cell r="D508" t="str">
            <v>개</v>
          </cell>
          <cell r="E508">
            <v>1</v>
          </cell>
          <cell r="F508">
            <v>6885760</v>
          </cell>
          <cell r="G508">
            <v>6885760</v>
          </cell>
          <cell r="H508">
            <v>6541100</v>
          </cell>
          <cell r="I508">
            <v>6541100</v>
          </cell>
          <cell r="J508">
            <v>344580</v>
          </cell>
          <cell r="K508">
            <v>344580</v>
          </cell>
          <cell r="L508">
            <v>80</v>
          </cell>
          <cell r="M508">
            <v>80</v>
          </cell>
        </row>
        <row r="509">
          <cell r="A509">
            <v>507</v>
          </cell>
          <cell r="B509" t="str">
            <v xml:space="preserve">          흔들놀이기A형</v>
          </cell>
          <cell r="C509" t="str">
            <v>0.685*0.6*H1.0</v>
          </cell>
          <cell r="D509" t="str">
            <v>개</v>
          </cell>
          <cell r="E509">
            <v>1</v>
          </cell>
          <cell r="F509">
            <v>768840</v>
          </cell>
          <cell r="G509">
            <v>768840</v>
          </cell>
          <cell r="H509">
            <v>761520</v>
          </cell>
          <cell r="I509">
            <v>761520</v>
          </cell>
          <cell r="J509">
            <v>7320</v>
          </cell>
          <cell r="K509">
            <v>7320</v>
          </cell>
          <cell r="L509">
            <v>0</v>
          </cell>
          <cell r="M509">
            <v>0</v>
          </cell>
        </row>
        <row r="510">
          <cell r="A510">
            <v>508</v>
          </cell>
          <cell r="B510" t="str">
            <v xml:space="preserve">          흔들놀이기B형</v>
          </cell>
          <cell r="C510" t="str">
            <v>0.685*0.6*H0.83</v>
          </cell>
          <cell r="D510" t="str">
            <v>개</v>
          </cell>
          <cell r="E510">
            <v>1</v>
          </cell>
          <cell r="F510">
            <v>768840</v>
          </cell>
          <cell r="G510">
            <v>768840</v>
          </cell>
          <cell r="H510">
            <v>761520</v>
          </cell>
          <cell r="I510">
            <v>761520</v>
          </cell>
          <cell r="J510">
            <v>7320</v>
          </cell>
          <cell r="K510">
            <v>7320</v>
          </cell>
          <cell r="L510">
            <v>0</v>
          </cell>
          <cell r="M510">
            <v>0</v>
          </cell>
        </row>
        <row r="511">
          <cell r="A511">
            <v>509</v>
          </cell>
          <cell r="B511" t="str">
            <v xml:space="preserve">          흔들놀이기C형</v>
          </cell>
          <cell r="C511" t="str">
            <v>0.63*0.6*H1.00</v>
          </cell>
          <cell r="D511" t="str">
            <v>개</v>
          </cell>
          <cell r="E511">
            <v>1</v>
          </cell>
          <cell r="F511">
            <v>768840</v>
          </cell>
          <cell r="G511">
            <v>768840</v>
          </cell>
          <cell r="H511">
            <v>761520</v>
          </cell>
          <cell r="I511">
            <v>761520</v>
          </cell>
          <cell r="J511">
            <v>7320</v>
          </cell>
          <cell r="K511">
            <v>7320</v>
          </cell>
          <cell r="L511">
            <v>0</v>
          </cell>
          <cell r="M511">
            <v>0</v>
          </cell>
        </row>
        <row r="512">
          <cell r="A512">
            <v>510</v>
          </cell>
          <cell r="B512" t="str">
            <v xml:space="preserve">          바둑, 장기판</v>
          </cell>
          <cell r="C512" t="str">
            <v>1.60*1.6*H0.63</v>
          </cell>
          <cell r="D512" t="str">
            <v>개</v>
          </cell>
          <cell r="E512">
            <v>2</v>
          </cell>
          <cell r="F512">
            <v>536520</v>
          </cell>
          <cell r="G512">
            <v>1073040</v>
          </cell>
          <cell r="H512">
            <v>166780</v>
          </cell>
          <cell r="I512">
            <v>333560</v>
          </cell>
          <cell r="J512">
            <v>369240</v>
          </cell>
          <cell r="K512">
            <v>738480</v>
          </cell>
          <cell r="L512">
            <v>500</v>
          </cell>
          <cell r="M512">
            <v>1000</v>
          </cell>
        </row>
        <row r="513">
          <cell r="A513">
            <v>511</v>
          </cell>
          <cell r="B513" t="str">
            <v xml:space="preserve">          달통과</v>
          </cell>
          <cell r="C513" t="str">
            <v>1.6*2.0*5개</v>
          </cell>
          <cell r="D513" t="str">
            <v>식</v>
          </cell>
          <cell r="E513">
            <v>1</v>
          </cell>
          <cell r="F513">
            <v>8701180</v>
          </cell>
          <cell r="G513">
            <v>8701180</v>
          </cell>
          <cell r="H513">
            <v>6594010</v>
          </cell>
          <cell r="I513">
            <v>6594010</v>
          </cell>
          <cell r="J513">
            <v>2100050</v>
          </cell>
          <cell r="K513">
            <v>2100050</v>
          </cell>
          <cell r="L513">
            <v>7120</v>
          </cell>
          <cell r="M513">
            <v>7120</v>
          </cell>
        </row>
        <row r="514">
          <cell r="A514">
            <v>512</v>
          </cell>
          <cell r="B514" t="str">
            <v xml:space="preserve">          음수대C형</v>
          </cell>
          <cell r="C514" t="str">
            <v>1.115*0.64</v>
          </cell>
          <cell r="D514" t="str">
            <v>개</v>
          </cell>
          <cell r="E514">
            <v>1</v>
          </cell>
          <cell r="F514">
            <v>736690</v>
          </cell>
          <cell r="G514">
            <v>736690</v>
          </cell>
          <cell r="H514">
            <v>688710</v>
          </cell>
          <cell r="I514">
            <v>688710</v>
          </cell>
          <cell r="J514">
            <v>47860</v>
          </cell>
          <cell r="K514">
            <v>47860</v>
          </cell>
          <cell r="L514">
            <v>120</v>
          </cell>
          <cell r="M514">
            <v>120</v>
          </cell>
        </row>
        <row r="515">
          <cell r="A515">
            <v>513</v>
          </cell>
          <cell r="B515" t="str">
            <v xml:space="preserve">          볼라드A형</v>
          </cell>
          <cell r="C515" t="str">
            <v>Φ0.35*H0.4</v>
          </cell>
          <cell r="D515" t="str">
            <v>개</v>
          </cell>
          <cell r="E515">
            <v>14</v>
          </cell>
          <cell r="F515">
            <v>148830</v>
          </cell>
          <cell r="G515">
            <v>2083620</v>
          </cell>
          <cell r="H515">
            <v>138520</v>
          </cell>
          <cell r="I515">
            <v>1939280</v>
          </cell>
          <cell r="J515">
            <v>10310</v>
          </cell>
          <cell r="K515">
            <v>144340</v>
          </cell>
          <cell r="L515">
            <v>0</v>
          </cell>
          <cell r="M515">
            <v>0</v>
          </cell>
        </row>
        <row r="516">
          <cell r="A516">
            <v>514</v>
          </cell>
          <cell r="B516" t="str">
            <v xml:space="preserve">          울타리B형</v>
          </cell>
          <cell r="C516" t="str">
            <v>H1.05</v>
          </cell>
          <cell r="D516" t="str">
            <v>경간</v>
          </cell>
          <cell r="E516">
            <v>42</v>
          </cell>
          <cell r="F516">
            <v>96600</v>
          </cell>
          <cell r="G516">
            <v>4057200</v>
          </cell>
          <cell r="H516">
            <v>89230</v>
          </cell>
          <cell r="I516">
            <v>3747660</v>
          </cell>
          <cell r="J516">
            <v>7370</v>
          </cell>
          <cell r="K516">
            <v>309540</v>
          </cell>
          <cell r="L516">
            <v>0</v>
          </cell>
          <cell r="M516">
            <v>0</v>
          </cell>
        </row>
        <row r="517">
          <cell r="A517">
            <v>515</v>
          </cell>
          <cell r="B517" t="str">
            <v xml:space="preserve">       2.1.6 유지관리공</v>
          </cell>
          <cell r="G517">
            <v>537580</v>
          </cell>
          <cell r="H517">
            <v>0</v>
          </cell>
          <cell r="I517">
            <v>14210</v>
          </cell>
          <cell r="J517">
            <v>0</v>
          </cell>
          <cell r="K517">
            <v>523370</v>
          </cell>
          <cell r="L517">
            <v>0</v>
          </cell>
          <cell r="M517">
            <v>0</v>
          </cell>
        </row>
        <row r="518">
          <cell r="A518">
            <v>516</v>
          </cell>
          <cell r="B518" t="str">
            <v xml:space="preserve">          잔디시비</v>
          </cell>
          <cell r="C518" t="str">
            <v>1회</v>
          </cell>
          <cell r="D518" t="str">
            <v>M2</v>
          </cell>
          <cell r="E518">
            <v>1409</v>
          </cell>
          <cell r="F518">
            <v>20</v>
          </cell>
          <cell r="G518">
            <v>28180</v>
          </cell>
          <cell r="H518">
            <v>10</v>
          </cell>
          <cell r="I518">
            <v>14090</v>
          </cell>
          <cell r="J518">
            <v>10</v>
          </cell>
          <cell r="K518">
            <v>14090</v>
          </cell>
          <cell r="L518">
            <v>0</v>
          </cell>
          <cell r="M518">
            <v>0</v>
          </cell>
        </row>
        <row r="519">
          <cell r="A519">
            <v>517</v>
          </cell>
          <cell r="B519" t="str">
            <v xml:space="preserve">          잔디제초</v>
          </cell>
          <cell r="C519" t="str">
            <v>1회</v>
          </cell>
          <cell r="D519" t="str">
            <v>M2</v>
          </cell>
          <cell r="E519">
            <v>2819</v>
          </cell>
          <cell r="F519">
            <v>130</v>
          </cell>
          <cell r="G519">
            <v>366470</v>
          </cell>
          <cell r="H519">
            <v>0</v>
          </cell>
          <cell r="J519">
            <v>130</v>
          </cell>
          <cell r="K519">
            <v>366470</v>
          </cell>
          <cell r="L519">
            <v>0</v>
          </cell>
        </row>
        <row r="520">
          <cell r="A520">
            <v>518</v>
          </cell>
          <cell r="B520" t="str">
            <v xml:space="preserve">          잔디깍기</v>
          </cell>
          <cell r="C520" t="str">
            <v>1회</v>
          </cell>
          <cell r="D520" t="str">
            <v>M2</v>
          </cell>
          <cell r="E520">
            <v>2819</v>
          </cell>
          <cell r="F520">
            <v>50</v>
          </cell>
          <cell r="G520">
            <v>140950</v>
          </cell>
          <cell r="H520">
            <v>0</v>
          </cell>
          <cell r="J520">
            <v>50</v>
          </cell>
          <cell r="K520">
            <v>140950</v>
          </cell>
          <cell r="L520">
            <v>0</v>
          </cell>
          <cell r="M520">
            <v>0</v>
          </cell>
        </row>
        <row r="521">
          <cell r="A521">
            <v>519</v>
          </cell>
          <cell r="B521" t="str">
            <v xml:space="preserve">          병충해방제</v>
          </cell>
          <cell r="C521" t="str">
            <v>1회</v>
          </cell>
          <cell r="D521" t="str">
            <v>주</v>
          </cell>
          <cell r="E521">
            <v>6</v>
          </cell>
          <cell r="F521">
            <v>330</v>
          </cell>
          <cell r="G521">
            <v>1980</v>
          </cell>
          <cell r="H521">
            <v>20</v>
          </cell>
          <cell r="I521">
            <v>120</v>
          </cell>
          <cell r="J521">
            <v>310</v>
          </cell>
          <cell r="K521">
            <v>1860</v>
          </cell>
          <cell r="L521">
            <v>0</v>
          </cell>
        </row>
        <row r="522">
          <cell r="A522">
            <v>520</v>
          </cell>
          <cell r="B522" t="str">
            <v xml:space="preserve">      2.2 ７호어린이공원</v>
          </cell>
          <cell r="G522">
            <v>57218270</v>
          </cell>
          <cell r="H522">
            <v>0</v>
          </cell>
          <cell r="I522">
            <v>39245450</v>
          </cell>
          <cell r="J522">
            <v>0</v>
          </cell>
          <cell r="K522">
            <v>17688530</v>
          </cell>
          <cell r="L522">
            <v>0</v>
          </cell>
          <cell r="M522">
            <v>284290</v>
          </cell>
        </row>
        <row r="523">
          <cell r="A523">
            <v>521</v>
          </cell>
          <cell r="B523" t="str">
            <v xml:space="preserve">       2.2.1 배수공</v>
          </cell>
          <cell r="G523">
            <v>6416050</v>
          </cell>
          <cell r="H523">
            <v>0</v>
          </cell>
          <cell r="I523">
            <v>3357150</v>
          </cell>
          <cell r="J523">
            <v>0</v>
          </cell>
          <cell r="K523">
            <v>2902450</v>
          </cell>
          <cell r="L523">
            <v>0</v>
          </cell>
          <cell r="M523">
            <v>156450</v>
          </cell>
        </row>
        <row r="524">
          <cell r="A524">
            <v>522</v>
          </cell>
          <cell r="B524" t="str">
            <v xml:space="preserve">          집수정</v>
          </cell>
          <cell r="C524" t="str">
            <v>700M/M*700</v>
          </cell>
          <cell r="D524" t="str">
            <v>개소</v>
          </cell>
          <cell r="E524">
            <v>7</v>
          </cell>
          <cell r="F524">
            <v>339640</v>
          </cell>
          <cell r="G524">
            <v>2377480</v>
          </cell>
          <cell r="H524">
            <v>198130</v>
          </cell>
          <cell r="I524">
            <v>1386910</v>
          </cell>
          <cell r="J524">
            <v>141490</v>
          </cell>
          <cell r="K524">
            <v>990430</v>
          </cell>
          <cell r="L524">
            <v>20</v>
          </cell>
          <cell r="M524">
            <v>140</v>
          </cell>
        </row>
        <row r="525">
          <cell r="A525">
            <v>523</v>
          </cell>
          <cell r="B525" t="str">
            <v xml:space="preserve">          흄관부설 및 접합 : 인력</v>
          </cell>
          <cell r="C525" t="str">
            <v>Φ300M/M, 소켓식</v>
          </cell>
          <cell r="D525" t="str">
            <v>M</v>
          </cell>
          <cell r="E525">
            <v>69</v>
          </cell>
          <cell r="F525">
            <v>35750</v>
          </cell>
          <cell r="G525">
            <v>2466750</v>
          </cell>
          <cell r="H525">
            <v>8760</v>
          </cell>
          <cell r="I525">
            <v>604440</v>
          </cell>
          <cell r="J525">
            <v>25570</v>
          </cell>
          <cell r="K525">
            <v>1764330</v>
          </cell>
          <cell r="L525">
            <v>1420</v>
          </cell>
          <cell r="M525">
            <v>97980</v>
          </cell>
        </row>
        <row r="526">
          <cell r="A526">
            <v>524</v>
          </cell>
          <cell r="B526" t="str">
            <v xml:space="preserve">          맹암거(간선)</v>
          </cell>
          <cell r="C526" t="str">
            <v>Φ200</v>
          </cell>
          <cell r="D526" t="str">
            <v>M</v>
          </cell>
          <cell r="E526">
            <v>24</v>
          </cell>
          <cell r="F526">
            <v>23800</v>
          </cell>
          <cell r="G526">
            <v>571200</v>
          </cell>
          <cell r="H526">
            <v>22750</v>
          </cell>
          <cell r="I526">
            <v>546000</v>
          </cell>
          <cell r="J526">
            <v>880</v>
          </cell>
          <cell r="K526">
            <v>21120</v>
          </cell>
          <cell r="L526">
            <v>170</v>
          </cell>
          <cell r="M526">
            <v>4080</v>
          </cell>
        </row>
        <row r="527">
          <cell r="A527">
            <v>525</v>
          </cell>
          <cell r="B527" t="str">
            <v xml:space="preserve">          맹암거(지선)</v>
          </cell>
          <cell r="C527" t="str">
            <v>Φ150</v>
          </cell>
          <cell r="D527" t="str">
            <v>M</v>
          </cell>
          <cell r="E527">
            <v>56</v>
          </cell>
          <cell r="F527">
            <v>14970</v>
          </cell>
          <cell r="G527">
            <v>838320</v>
          </cell>
          <cell r="H527">
            <v>14170</v>
          </cell>
          <cell r="I527">
            <v>793520</v>
          </cell>
          <cell r="J527">
            <v>690</v>
          </cell>
          <cell r="K527">
            <v>38640</v>
          </cell>
          <cell r="L527">
            <v>110</v>
          </cell>
          <cell r="M527">
            <v>6160</v>
          </cell>
        </row>
        <row r="528">
          <cell r="A528">
            <v>526</v>
          </cell>
          <cell r="B528" t="str">
            <v xml:space="preserve">          퇴수관(PVC)</v>
          </cell>
          <cell r="C528" t="str">
            <v>Φ100</v>
          </cell>
          <cell r="D528" t="str">
            <v>M</v>
          </cell>
          <cell r="E528">
            <v>12</v>
          </cell>
          <cell r="F528">
            <v>2600</v>
          </cell>
          <cell r="G528">
            <v>31200</v>
          </cell>
          <cell r="H528">
            <v>1730</v>
          </cell>
          <cell r="I528">
            <v>20760</v>
          </cell>
          <cell r="J528">
            <v>600</v>
          </cell>
          <cell r="K528">
            <v>7200</v>
          </cell>
          <cell r="L528">
            <v>270</v>
          </cell>
          <cell r="M528">
            <v>3240</v>
          </cell>
        </row>
        <row r="529">
          <cell r="A529">
            <v>527</v>
          </cell>
          <cell r="B529" t="str">
            <v xml:space="preserve">          하수관로CCTV조사공</v>
          </cell>
          <cell r="C529" t="str">
            <v>신설</v>
          </cell>
          <cell r="D529" t="str">
            <v>M</v>
          </cell>
          <cell r="E529">
            <v>69</v>
          </cell>
          <cell r="F529">
            <v>1900</v>
          </cell>
          <cell r="G529">
            <v>131100</v>
          </cell>
          <cell r="H529">
            <v>80</v>
          </cell>
          <cell r="I529">
            <v>5520</v>
          </cell>
          <cell r="J529">
            <v>1170</v>
          </cell>
          <cell r="K529">
            <v>80730</v>
          </cell>
          <cell r="L529">
            <v>650</v>
          </cell>
          <cell r="M529">
            <v>44850</v>
          </cell>
        </row>
        <row r="530">
          <cell r="A530">
            <v>528</v>
          </cell>
          <cell r="B530" t="str">
            <v xml:space="preserve">       2.２.2 포장공</v>
          </cell>
          <cell r="G530">
            <v>10879920</v>
          </cell>
          <cell r="H530">
            <v>0</v>
          </cell>
          <cell r="I530">
            <v>4727650</v>
          </cell>
          <cell r="J530">
            <v>0</v>
          </cell>
          <cell r="K530">
            <v>6037350</v>
          </cell>
          <cell r="L530">
            <v>0</v>
          </cell>
          <cell r="M530">
            <v>114920</v>
          </cell>
        </row>
        <row r="531">
          <cell r="A531">
            <v>529</v>
          </cell>
          <cell r="B531" t="str">
            <v xml:space="preserve">          소형고압블럭포장</v>
          </cell>
          <cell r="C531" t="str">
            <v>회 색， T=60</v>
          </cell>
          <cell r="D531" t="str">
            <v>M2</v>
          </cell>
          <cell r="E531">
            <v>297</v>
          </cell>
          <cell r="F531">
            <v>6370</v>
          </cell>
          <cell r="G531">
            <v>1891890</v>
          </cell>
          <cell r="H531">
            <v>1950</v>
          </cell>
          <cell r="I531">
            <v>579150</v>
          </cell>
          <cell r="J531">
            <v>4330</v>
          </cell>
          <cell r="K531">
            <v>1286010</v>
          </cell>
          <cell r="L531">
            <v>90</v>
          </cell>
          <cell r="M531">
            <v>26730</v>
          </cell>
        </row>
        <row r="532">
          <cell r="A532">
            <v>530</v>
          </cell>
          <cell r="B532" t="str">
            <v xml:space="preserve">          소형고압블럭포장</v>
          </cell>
          <cell r="C532" t="str">
            <v>적 색， T=60</v>
          </cell>
          <cell r="D532" t="str">
            <v>M2</v>
          </cell>
          <cell r="E532">
            <v>56</v>
          </cell>
          <cell r="F532">
            <v>6370</v>
          </cell>
          <cell r="G532">
            <v>356720</v>
          </cell>
          <cell r="H532">
            <v>1950</v>
          </cell>
          <cell r="I532">
            <v>109200</v>
          </cell>
          <cell r="J532">
            <v>4330</v>
          </cell>
          <cell r="K532">
            <v>242480</v>
          </cell>
          <cell r="L532">
            <v>90</v>
          </cell>
          <cell r="M532">
            <v>5040</v>
          </cell>
        </row>
        <row r="533">
          <cell r="A533">
            <v>531</v>
          </cell>
          <cell r="B533" t="str">
            <v xml:space="preserve">          소형고압블럭포장</v>
          </cell>
          <cell r="C533" t="str">
            <v>황 색， T=60</v>
          </cell>
          <cell r="D533" t="str">
            <v>M2</v>
          </cell>
          <cell r="E533">
            <v>203</v>
          </cell>
          <cell r="F533">
            <v>6370</v>
          </cell>
          <cell r="G533">
            <v>1293110</v>
          </cell>
          <cell r="H533">
            <v>1950</v>
          </cell>
          <cell r="I533">
            <v>395850</v>
          </cell>
          <cell r="J533">
            <v>4330</v>
          </cell>
          <cell r="K533">
            <v>878990</v>
          </cell>
          <cell r="L533">
            <v>90</v>
          </cell>
          <cell r="M533">
            <v>18270</v>
          </cell>
        </row>
        <row r="534">
          <cell r="A534">
            <v>532</v>
          </cell>
          <cell r="B534" t="str">
            <v xml:space="preserve">          소형고압블럭포장</v>
          </cell>
          <cell r="C534" t="str">
            <v>청 색， T=60</v>
          </cell>
          <cell r="D534" t="str">
            <v>M2</v>
          </cell>
          <cell r="E534">
            <v>153</v>
          </cell>
          <cell r="F534">
            <v>6370</v>
          </cell>
          <cell r="G534">
            <v>974610</v>
          </cell>
          <cell r="H534">
            <v>1950</v>
          </cell>
          <cell r="I534">
            <v>298350</v>
          </cell>
          <cell r="J534">
            <v>4330</v>
          </cell>
          <cell r="K534">
            <v>662490</v>
          </cell>
          <cell r="L534">
            <v>90</v>
          </cell>
          <cell r="M534">
            <v>13770</v>
          </cell>
        </row>
        <row r="535">
          <cell r="A535">
            <v>533</v>
          </cell>
          <cell r="B535" t="str">
            <v xml:space="preserve">          모래포설</v>
          </cell>
          <cell r="C535" t="str">
            <v>T=300MM</v>
          </cell>
          <cell r="D535" t="str">
            <v>M2</v>
          </cell>
          <cell r="E535">
            <v>268</v>
          </cell>
          <cell r="F535">
            <v>4620</v>
          </cell>
          <cell r="G535">
            <v>1238160</v>
          </cell>
          <cell r="H535">
            <v>3460</v>
          </cell>
          <cell r="I535">
            <v>927280</v>
          </cell>
          <cell r="J535">
            <v>1070</v>
          </cell>
          <cell r="K535">
            <v>286760</v>
          </cell>
          <cell r="L535">
            <v>90</v>
          </cell>
          <cell r="M535">
            <v>24120</v>
          </cell>
        </row>
        <row r="536">
          <cell r="A536">
            <v>534</v>
          </cell>
          <cell r="B536" t="str">
            <v xml:space="preserve">          녹지경계블럭</v>
          </cell>
          <cell r="C536" t="str">
            <v>190*160*100</v>
          </cell>
          <cell r="D536" t="str">
            <v>M</v>
          </cell>
          <cell r="E536">
            <v>187</v>
          </cell>
          <cell r="F536">
            <v>8380</v>
          </cell>
          <cell r="G536">
            <v>1567060</v>
          </cell>
          <cell r="H536">
            <v>1810</v>
          </cell>
          <cell r="I536">
            <v>338470</v>
          </cell>
          <cell r="J536">
            <v>6550</v>
          </cell>
          <cell r="K536">
            <v>1224850</v>
          </cell>
          <cell r="L536">
            <v>20</v>
          </cell>
          <cell r="M536">
            <v>3740</v>
          </cell>
        </row>
        <row r="537">
          <cell r="A537">
            <v>535</v>
          </cell>
          <cell r="B537" t="str">
            <v xml:space="preserve">          모래막이</v>
          </cell>
          <cell r="C537" t="str">
            <v>W600, 2단</v>
          </cell>
          <cell r="D537" t="str">
            <v>M</v>
          </cell>
          <cell r="E537">
            <v>75</v>
          </cell>
          <cell r="F537">
            <v>31340</v>
          </cell>
          <cell r="G537">
            <v>2350500</v>
          </cell>
          <cell r="H537">
            <v>15570</v>
          </cell>
          <cell r="I537">
            <v>1167750</v>
          </cell>
          <cell r="J537">
            <v>15460</v>
          </cell>
          <cell r="K537">
            <v>1159500</v>
          </cell>
          <cell r="L537">
            <v>310</v>
          </cell>
          <cell r="M537">
            <v>23250</v>
          </cell>
        </row>
        <row r="538">
          <cell r="A538">
            <v>536</v>
          </cell>
          <cell r="B538" t="str">
            <v xml:space="preserve">          재료분리경계석(B형직선)</v>
          </cell>
          <cell r="C538" t="str">
            <v>120*120*1000</v>
          </cell>
          <cell r="D538" t="str">
            <v>M</v>
          </cell>
          <cell r="E538">
            <v>43</v>
          </cell>
          <cell r="F538">
            <v>28090</v>
          </cell>
          <cell r="G538">
            <v>1207870</v>
          </cell>
          <cell r="H538">
            <v>21200</v>
          </cell>
          <cell r="I538">
            <v>911600</v>
          </cell>
          <cell r="J538">
            <v>6890</v>
          </cell>
          <cell r="K538">
            <v>296270</v>
          </cell>
          <cell r="L538">
            <v>0</v>
          </cell>
          <cell r="M538">
            <v>0</v>
          </cell>
        </row>
        <row r="539">
          <cell r="A539">
            <v>537</v>
          </cell>
          <cell r="B539" t="str">
            <v xml:space="preserve">       2.2.3 상수공</v>
          </cell>
          <cell r="G539">
            <v>73730</v>
          </cell>
          <cell r="H539">
            <v>0</v>
          </cell>
          <cell r="I539">
            <v>34670</v>
          </cell>
          <cell r="J539">
            <v>0</v>
          </cell>
          <cell r="K539">
            <v>33170</v>
          </cell>
          <cell r="L539">
            <v>0</v>
          </cell>
          <cell r="M539">
            <v>5890</v>
          </cell>
        </row>
        <row r="540">
          <cell r="A540">
            <v>538</v>
          </cell>
          <cell r="B540" t="str">
            <v xml:space="preserve">          PE관접합및부설</v>
          </cell>
          <cell r="C540" t="str">
            <v>관경Φ25MM</v>
          </cell>
          <cell r="D540" t="str">
            <v>M</v>
          </cell>
          <cell r="E540">
            <v>14</v>
          </cell>
          <cell r="F540">
            <v>3940</v>
          </cell>
          <cell r="G540">
            <v>55160</v>
          </cell>
          <cell r="H540">
            <v>1810</v>
          </cell>
          <cell r="I540">
            <v>25340</v>
          </cell>
          <cell r="J540">
            <v>1750</v>
          </cell>
          <cell r="K540">
            <v>24500</v>
          </cell>
          <cell r="L540">
            <v>380</v>
          </cell>
          <cell r="M540">
            <v>5320</v>
          </cell>
        </row>
        <row r="541">
          <cell r="A541">
            <v>539</v>
          </cell>
          <cell r="B541" t="str">
            <v xml:space="preserve">          새들접합</v>
          </cell>
          <cell r="C541" t="str">
            <v>관경Φ50*25MM</v>
          </cell>
          <cell r="D541" t="str">
            <v>개소</v>
          </cell>
          <cell r="E541">
            <v>1</v>
          </cell>
          <cell r="F541">
            <v>8570</v>
          </cell>
          <cell r="G541">
            <v>8570</v>
          </cell>
          <cell r="H541">
            <v>5600</v>
          </cell>
          <cell r="I541">
            <v>5600</v>
          </cell>
          <cell r="J541">
            <v>2970</v>
          </cell>
          <cell r="K541">
            <v>2970</v>
          </cell>
          <cell r="L541">
            <v>0</v>
          </cell>
        </row>
        <row r="542">
          <cell r="A542">
            <v>540</v>
          </cell>
          <cell r="B542" t="str">
            <v xml:space="preserve">  　　　엘보관접합및부설</v>
          </cell>
          <cell r="C542" t="str">
            <v>엘보25*90도</v>
          </cell>
          <cell r="D542" t="str">
            <v>개소</v>
          </cell>
          <cell r="E542">
            <v>1</v>
          </cell>
          <cell r="F542">
            <v>10000</v>
          </cell>
          <cell r="G542">
            <v>10000</v>
          </cell>
          <cell r="H542">
            <v>3730</v>
          </cell>
          <cell r="I542">
            <v>3730</v>
          </cell>
          <cell r="J542">
            <v>5700</v>
          </cell>
          <cell r="K542">
            <v>5700</v>
          </cell>
          <cell r="L542">
            <v>570</v>
          </cell>
          <cell r="M542">
            <v>570</v>
          </cell>
        </row>
        <row r="543">
          <cell r="A543">
            <v>541</v>
          </cell>
          <cell r="B543" t="str">
            <v xml:space="preserve">       2.２.4 식재공</v>
          </cell>
          <cell r="G543">
            <v>8742740</v>
          </cell>
          <cell r="H543">
            <v>0</v>
          </cell>
          <cell r="I543">
            <v>4671560</v>
          </cell>
          <cell r="J543">
            <v>0</v>
          </cell>
          <cell r="K543">
            <v>4071180</v>
          </cell>
          <cell r="L543">
            <v>0</v>
          </cell>
        </row>
        <row r="544">
          <cell r="A544">
            <v>542</v>
          </cell>
          <cell r="B544" t="str">
            <v xml:space="preserve">          해송(A형)</v>
          </cell>
          <cell r="C544" t="str">
            <v>H2.5*W0.8</v>
          </cell>
          <cell r="D544" t="str">
            <v>주</v>
          </cell>
          <cell r="E544">
            <v>33</v>
          </cell>
          <cell r="F544">
            <v>35640</v>
          </cell>
          <cell r="G544">
            <v>1176120</v>
          </cell>
          <cell r="H544">
            <v>24890</v>
          </cell>
          <cell r="I544">
            <v>821370</v>
          </cell>
          <cell r="J544">
            <v>10750</v>
          </cell>
          <cell r="K544">
            <v>354750</v>
          </cell>
          <cell r="L544">
            <v>0</v>
          </cell>
        </row>
        <row r="545">
          <cell r="A545">
            <v>543</v>
          </cell>
          <cell r="B545" t="str">
            <v xml:space="preserve">          중국단풍</v>
          </cell>
          <cell r="C545" t="str">
            <v>H3.0*R7</v>
          </cell>
          <cell r="D545" t="str">
            <v>주</v>
          </cell>
          <cell r="E545">
            <v>14</v>
          </cell>
          <cell r="F545">
            <v>43940</v>
          </cell>
          <cell r="G545">
            <v>615160</v>
          </cell>
          <cell r="H545">
            <v>24210</v>
          </cell>
          <cell r="I545">
            <v>338940</v>
          </cell>
          <cell r="J545">
            <v>19730</v>
          </cell>
          <cell r="K545">
            <v>276220</v>
          </cell>
          <cell r="L545">
            <v>0</v>
          </cell>
        </row>
        <row r="546">
          <cell r="A546">
            <v>544</v>
          </cell>
          <cell r="B546" t="str">
            <v xml:space="preserve">          자귀나무</v>
          </cell>
          <cell r="C546" t="str">
            <v>H2.5*R6</v>
          </cell>
          <cell r="D546" t="str">
            <v>주</v>
          </cell>
          <cell r="E546">
            <v>3</v>
          </cell>
          <cell r="F546">
            <v>49770</v>
          </cell>
          <cell r="G546">
            <v>149310</v>
          </cell>
          <cell r="H546">
            <v>34580</v>
          </cell>
          <cell r="I546">
            <v>103740</v>
          </cell>
          <cell r="J546">
            <v>15190</v>
          </cell>
          <cell r="K546">
            <v>45570</v>
          </cell>
          <cell r="L546">
            <v>0</v>
          </cell>
        </row>
        <row r="547">
          <cell r="A547">
            <v>545</v>
          </cell>
          <cell r="B547" t="str">
            <v xml:space="preserve">          팽나무</v>
          </cell>
          <cell r="C547" t="str">
            <v>H3.0*R8</v>
          </cell>
          <cell r="D547" t="str">
            <v>주</v>
          </cell>
          <cell r="E547">
            <v>4</v>
          </cell>
          <cell r="F547">
            <v>103230</v>
          </cell>
          <cell r="G547">
            <v>412920</v>
          </cell>
          <cell r="H547">
            <v>78950</v>
          </cell>
          <cell r="I547">
            <v>315800</v>
          </cell>
          <cell r="J547">
            <v>24280</v>
          </cell>
          <cell r="K547">
            <v>97120</v>
          </cell>
          <cell r="L547">
            <v>0</v>
          </cell>
        </row>
        <row r="548">
          <cell r="A548">
            <v>546</v>
          </cell>
          <cell r="B548" t="str">
            <v xml:space="preserve">          왕벗나무(A형）</v>
          </cell>
          <cell r="C548" t="str">
            <v>H3.5*B8</v>
          </cell>
          <cell r="D548" t="str">
            <v>주</v>
          </cell>
          <cell r="E548">
            <v>7</v>
          </cell>
          <cell r="F548">
            <v>108110</v>
          </cell>
          <cell r="G548">
            <v>756770</v>
          </cell>
          <cell r="H548">
            <v>75520</v>
          </cell>
          <cell r="I548">
            <v>528640</v>
          </cell>
          <cell r="J548">
            <v>32590</v>
          </cell>
          <cell r="K548">
            <v>228130</v>
          </cell>
          <cell r="L548">
            <v>0</v>
          </cell>
        </row>
        <row r="549">
          <cell r="A549">
            <v>547</v>
          </cell>
          <cell r="B549" t="str">
            <v xml:space="preserve">          왕벗나무</v>
          </cell>
          <cell r="C549" t="str">
            <v>H4.5*B15</v>
          </cell>
          <cell r="D549" t="str">
            <v>주</v>
          </cell>
          <cell r="E549">
            <v>1</v>
          </cell>
          <cell r="F549">
            <v>456320</v>
          </cell>
          <cell r="G549">
            <v>456320</v>
          </cell>
          <cell r="H549">
            <v>382990</v>
          </cell>
          <cell r="I549">
            <v>382990</v>
          </cell>
          <cell r="J549">
            <v>73330</v>
          </cell>
          <cell r="K549">
            <v>73330</v>
          </cell>
          <cell r="L549">
            <v>0</v>
          </cell>
        </row>
        <row r="550">
          <cell r="A550">
            <v>548</v>
          </cell>
          <cell r="B550" t="str">
            <v xml:space="preserve">  　　　느릅나무(A형)</v>
          </cell>
          <cell r="C550" t="str">
            <v>H4.0*R10</v>
          </cell>
          <cell r="D550" t="str">
            <v>주</v>
          </cell>
          <cell r="E550">
            <v>6</v>
          </cell>
          <cell r="F550">
            <v>119420</v>
          </cell>
          <cell r="G550">
            <v>716520</v>
          </cell>
          <cell r="H550">
            <v>86050</v>
          </cell>
          <cell r="I550">
            <v>516300</v>
          </cell>
          <cell r="J550">
            <v>33370</v>
          </cell>
          <cell r="K550">
            <v>200220</v>
          </cell>
          <cell r="L550">
            <v>0</v>
          </cell>
        </row>
        <row r="551">
          <cell r="A551">
            <v>549</v>
          </cell>
          <cell r="B551" t="str">
            <v xml:space="preserve">  　　　마가목</v>
          </cell>
          <cell r="C551" t="str">
            <v>H2.5*R5</v>
          </cell>
          <cell r="D551" t="str">
            <v>주</v>
          </cell>
          <cell r="E551">
            <v>3</v>
          </cell>
          <cell r="F551">
            <v>46680</v>
          </cell>
          <cell r="G551">
            <v>140040</v>
          </cell>
          <cell r="H551">
            <v>35560</v>
          </cell>
          <cell r="I551">
            <v>106680</v>
          </cell>
          <cell r="J551">
            <v>11120</v>
          </cell>
          <cell r="K551">
            <v>33360</v>
          </cell>
          <cell r="L551">
            <v>0</v>
          </cell>
        </row>
        <row r="552">
          <cell r="A552">
            <v>550</v>
          </cell>
          <cell r="B552" t="str">
            <v xml:space="preserve">  　　　영산홍</v>
          </cell>
          <cell r="C552" t="str">
            <v>H0.4*W0.5</v>
          </cell>
          <cell r="D552" t="str">
            <v>주</v>
          </cell>
          <cell r="E552">
            <v>50</v>
          </cell>
          <cell r="F552">
            <v>5340</v>
          </cell>
          <cell r="G552">
            <v>267000</v>
          </cell>
          <cell r="H552">
            <v>3310</v>
          </cell>
          <cell r="I552">
            <v>165500</v>
          </cell>
          <cell r="J552">
            <v>2030</v>
          </cell>
          <cell r="K552">
            <v>101500</v>
          </cell>
          <cell r="L552">
            <v>0</v>
          </cell>
        </row>
        <row r="553">
          <cell r="A553">
            <v>551</v>
          </cell>
          <cell r="B553" t="str">
            <v xml:space="preserve">  　　　산철쭉</v>
          </cell>
          <cell r="C553" t="str">
            <v>H0.4*W0.5</v>
          </cell>
          <cell r="D553" t="str">
            <v>주</v>
          </cell>
          <cell r="E553">
            <v>60</v>
          </cell>
          <cell r="F553">
            <v>4650</v>
          </cell>
          <cell r="G553">
            <v>279000</v>
          </cell>
          <cell r="H553">
            <v>2620</v>
          </cell>
          <cell r="I553">
            <v>157200</v>
          </cell>
          <cell r="J553">
            <v>2030</v>
          </cell>
          <cell r="K553">
            <v>121800</v>
          </cell>
          <cell r="L553">
            <v>0</v>
          </cell>
        </row>
        <row r="554">
          <cell r="A554">
            <v>552</v>
          </cell>
          <cell r="B554" t="str">
            <v xml:space="preserve">  　　　백철쭉</v>
          </cell>
          <cell r="C554" t="str">
            <v>H0.4*W0.5</v>
          </cell>
          <cell r="D554" t="str">
            <v>주</v>
          </cell>
          <cell r="E554">
            <v>60</v>
          </cell>
          <cell r="F554">
            <v>5730</v>
          </cell>
          <cell r="G554">
            <v>343800</v>
          </cell>
          <cell r="H554">
            <v>3700</v>
          </cell>
          <cell r="I554">
            <v>222000</v>
          </cell>
          <cell r="J554">
            <v>2030</v>
          </cell>
          <cell r="K554">
            <v>121800</v>
          </cell>
          <cell r="L554">
            <v>0</v>
          </cell>
        </row>
        <row r="555">
          <cell r="A555">
            <v>553</v>
          </cell>
          <cell r="B555" t="str">
            <v xml:space="preserve">  　　　말발도리</v>
          </cell>
          <cell r="C555" t="str">
            <v>H1.2*W0.4</v>
          </cell>
          <cell r="D555" t="str">
            <v>주</v>
          </cell>
          <cell r="E555">
            <v>100</v>
          </cell>
          <cell r="F555">
            <v>8030</v>
          </cell>
          <cell r="G555">
            <v>803000</v>
          </cell>
          <cell r="H555">
            <v>2230</v>
          </cell>
          <cell r="I555">
            <v>223000</v>
          </cell>
          <cell r="J555">
            <v>5800</v>
          </cell>
          <cell r="K555">
            <v>580000</v>
          </cell>
          <cell r="L555">
            <v>0</v>
          </cell>
        </row>
        <row r="556">
          <cell r="A556">
            <v>554</v>
          </cell>
          <cell r="B556" t="str">
            <v>　        줄  떼</v>
          </cell>
          <cell r="C556" t="str">
            <v>1/3</v>
          </cell>
          <cell r="D556" t="str">
            <v>M2</v>
          </cell>
          <cell r="E556">
            <v>695</v>
          </cell>
          <cell r="F556">
            <v>3560</v>
          </cell>
          <cell r="G556">
            <v>2474200</v>
          </cell>
          <cell r="H556">
            <v>960</v>
          </cell>
          <cell r="I556">
            <v>667200</v>
          </cell>
          <cell r="J556">
            <v>2600</v>
          </cell>
          <cell r="K556">
            <v>1807000</v>
          </cell>
          <cell r="L556">
            <v>0</v>
          </cell>
        </row>
        <row r="557">
          <cell r="A557">
            <v>555</v>
          </cell>
          <cell r="B557" t="str">
            <v>　        등나무</v>
          </cell>
          <cell r="C557" t="str">
            <v>R6*L3.0</v>
          </cell>
          <cell r="D557" t="str">
            <v>주</v>
          </cell>
          <cell r="E557">
            <v>2</v>
          </cell>
          <cell r="F557">
            <v>76290</v>
          </cell>
          <cell r="G557">
            <v>152580</v>
          </cell>
          <cell r="H557">
            <v>61100</v>
          </cell>
          <cell r="I557">
            <v>122200</v>
          </cell>
          <cell r="J557">
            <v>15190</v>
          </cell>
          <cell r="K557">
            <v>30380</v>
          </cell>
          <cell r="L557">
            <v>0</v>
          </cell>
        </row>
        <row r="558">
          <cell r="A558">
            <v>556</v>
          </cell>
          <cell r="B558" t="str">
            <v xml:space="preserve">       2.2.5 시설물공</v>
          </cell>
          <cell r="G558">
            <v>30575650</v>
          </cell>
          <cell r="H558">
            <v>0</v>
          </cell>
          <cell r="I558">
            <v>26440400</v>
          </cell>
          <cell r="J558">
            <v>0</v>
          </cell>
          <cell r="K558">
            <v>4128220</v>
          </cell>
          <cell r="L558">
            <v>0</v>
          </cell>
          <cell r="M558">
            <v>7030</v>
          </cell>
        </row>
        <row r="559">
          <cell r="A559">
            <v>557</v>
          </cell>
          <cell r="B559" t="str">
            <v xml:space="preserve">  　　　사각파고라Ａ형</v>
          </cell>
          <cell r="C559" t="str">
            <v>7.5*4.2*H2.87</v>
          </cell>
          <cell r="D559" t="str">
            <v>개소</v>
          </cell>
          <cell r="E559">
            <v>1</v>
          </cell>
          <cell r="F559">
            <v>4792620</v>
          </cell>
          <cell r="G559">
            <v>4792620</v>
          </cell>
          <cell r="H559">
            <v>4601140</v>
          </cell>
          <cell r="I559">
            <v>4601140</v>
          </cell>
          <cell r="J559">
            <v>191450</v>
          </cell>
          <cell r="K559">
            <v>191450</v>
          </cell>
          <cell r="L559">
            <v>30</v>
          </cell>
          <cell r="M559">
            <v>30</v>
          </cell>
        </row>
        <row r="560">
          <cell r="A560">
            <v>558</v>
          </cell>
          <cell r="B560" t="str">
            <v>　        등의자A형</v>
          </cell>
          <cell r="C560" t="str">
            <v>1.8*0.54*H0.83</v>
          </cell>
          <cell r="D560" t="str">
            <v>개소</v>
          </cell>
          <cell r="E560">
            <v>2</v>
          </cell>
          <cell r="F560">
            <v>257800</v>
          </cell>
          <cell r="G560">
            <v>515600</v>
          </cell>
          <cell r="H560">
            <v>239860</v>
          </cell>
          <cell r="I560">
            <v>479720</v>
          </cell>
          <cell r="J560">
            <v>17940</v>
          </cell>
          <cell r="K560">
            <v>35880</v>
          </cell>
          <cell r="L560">
            <v>0</v>
          </cell>
          <cell r="M560">
            <v>0</v>
          </cell>
        </row>
        <row r="561">
          <cell r="A561">
            <v>559</v>
          </cell>
          <cell r="B561" t="str">
            <v>　        평의자A형</v>
          </cell>
          <cell r="C561" t="str">
            <v>1.8*0.41*H0.43</v>
          </cell>
          <cell r="D561" t="str">
            <v>개소</v>
          </cell>
          <cell r="E561">
            <v>6</v>
          </cell>
          <cell r="F561">
            <v>177700</v>
          </cell>
          <cell r="G561">
            <v>1066200</v>
          </cell>
          <cell r="H561">
            <v>159760</v>
          </cell>
          <cell r="I561">
            <v>958560</v>
          </cell>
          <cell r="J561">
            <v>17940</v>
          </cell>
          <cell r="K561">
            <v>107640</v>
          </cell>
          <cell r="L561">
            <v>0</v>
          </cell>
          <cell r="M561">
            <v>0</v>
          </cell>
        </row>
        <row r="562">
          <cell r="A562">
            <v>560</v>
          </cell>
          <cell r="B562" t="str">
            <v xml:space="preserve">           침목좌대</v>
          </cell>
          <cell r="C562" t="str">
            <v>W3.0*H0.3*L6.0</v>
          </cell>
          <cell r="D562" t="str">
            <v>개소</v>
          </cell>
          <cell r="E562">
            <v>7</v>
          </cell>
          <cell r="F562">
            <v>368520</v>
          </cell>
          <cell r="G562">
            <v>2579640</v>
          </cell>
          <cell r="H562">
            <v>289640</v>
          </cell>
          <cell r="I562">
            <v>2027480</v>
          </cell>
          <cell r="J562">
            <v>78850</v>
          </cell>
          <cell r="K562">
            <v>551950</v>
          </cell>
          <cell r="L562">
            <v>30</v>
          </cell>
          <cell r="M562">
            <v>210</v>
          </cell>
        </row>
        <row r="563">
          <cell r="A563">
            <v>561</v>
          </cell>
          <cell r="B563" t="str">
            <v xml:space="preserve">           통나무의자</v>
          </cell>
          <cell r="C563" t="str">
            <v>Φ0.35*H0.4</v>
          </cell>
          <cell r="D563" t="str">
            <v>개소</v>
          </cell>
          <cell r="E563">
            <v>8</v>
          </cell>
          <cell r="F563">
            <v>72060</v>
          </cell>
          <cell r="G563">
            <v>576480</v>
          </cell>
          <cell r="H563">
            <v>63330</v>
          </cell>
          <cell r="I563">
            <v>506640</v>
          </cell>
          <cell r="J563">
            <v>8730</v>
          </cell>
          <cell r="K563">
            <v>69840</v>
          </cell>
          <cell r="L563">
            <v>0</v>
          </cell>
          <cell r="M563">
            <v>0</v>
          </cell>
        </row>
        <row r="564">
          <cell r="A564">
            <v>562</v>
          </cell>
          <cell r="B564" t="str">
            <v>　        좌대벽A형</v>
          </cell>
          <cell r="C564" t="str">
            <v>W0.4*H0.4</v>
          </cell>
          <cell r="D564" t="str">
            <v>M</v>
          </cell>
          <cell r="E564">
            <v>9</v>
          </cell>
          <cell r="F564">
            <v>108270</v>
          </cell>
          <cell r="G564">
            <v>974430</v>
          </cell>
          <cell r="H564">
            <v>18630</v>
          </cell>
          <cell r="I564">
            <v>167670</v>
          </cell>
          <cell r="J564">
            <v>89080</v>
          </cell>
          <cell r="K564">
            <v>801720</v>
          </cell>
          <cell r="L564">
            <v>560</v>
          </cell>
          <cell r="M564">
            <v>5040</v>
          </cell>
        </row>
        <row r="565">
          <cell r="A565">
            <v>563</v>
          </cell>
          <cell r="B565" t="str">
            <v>　        조합놀이대B형</v>
          </cell>
          <cell r="C565" t="str">
            <v>8.2*10.1*H4.1</v>
          </cell>
          <cell r="D565" t="str">
            <v>개</v>
          </cell>
          <cell r="E565">
            <v>1</v>
          </cell>
          <cell r="F565">
            <v>9257350</v>
          </cell>
          <cell r="G565">
            <v>9257350</v>
          </cell>
          <cell r="H565">
            <v>8672330</v>
          </cell>
          <cell r="I565">
            <v>8672330</v>
          </cell>
          <cell r="J565">
            <v>584890</v>
          </cell>
          <cell r="K565">
            <v>584890</v>
          </cell>
          <cell r="L565">
            <v>130</v>
          </cell>
          <cell r="M565">
            <v>130</v>
          </cell>
        </row>
        <row r="566">
          <cell r="A566">
            <v>564</v>
          </cell>
          <cell r="B566" t="str">
            <v xml:space="preserve">           바둑, 장기판</v>
          </cell>
          <cell r="C566" t="str">
            <v>1.60*1.60*H0.63</v>
          </cell>
          <cell r="D566" t="str">
            <v>개</v>
          </cell>
          <cell r="E566">
            <v>3</v>
          </cell>
          <cell r="F566">
            <v>536520</v>
          </cell>
          <cell r="G566">
            <v>1609560</v>
          </cell>
          <cell r="H566">
            <v>166780</v>
          </cell>
          <cell r="I566">
            <v>500340</v>
          </cell>
          <cell r="J566">
            <v>369240</v>
          </cell>
          <cell r="K566">
            <v>1107720</v>
          </cell>
          <cell r="L566">
            <v>500</v>
          </cell>
          <cell r="M566">
            <v>1500</v>
          </cell>
        </row>
        <row r="567">
          <cell r="A567">
            <v>565</v>
          </cell>
          <cell r="B567" t="str">
            <v xml:space="preserve">           음수대C형</v>
          </cell>
          <cell r="C567" t="str">
            <v>1.115*0.64</v>
          </cell>
          <cell r="D567" t="str">
            <v>개</v>
          </cell>
          <cell r="E567">
            <v>1</v>
          </cell>
          <cell r="F567">
            <v>736690</v>
          </cell>
          <cell r="G567">
            <v>736690</v>
          </cell>
          <cell r="H567">
            <v>688710</v>
          </cell>
          <cell r="I567">
            <v>688710</v>
          </cell>
          <cell r="J567">
            <v>47860</v>
          </cell>
          <cell r="K567">
            <v>47860</v>
          </cell>
          <cell r="L567">
            <v>120</v>
          </cell>
          <cell r="M567">
            <v>120</v>
          </cell>
        </row>
        <row r="568">
          <cell r="A568">
            <v>566</v>
          </cell>
          <cell r="B568" t="str">
            <v xml:space="preserve">           볼라드A형</v>
          </cell>
          <cell r="C568" t="str">
            <v>Φ0.35*H0.4</v>
          </cell>
          <cell r="D568" t="str">
            <v>개</v>
          </cell>
          <cell r="E568">
            <v>16</v>
          </cell>
          <cell r="F568">
            <v>148830</v>
          </cell>
          <cell r="G568">
            <v>2381280</v>
          </cell>
          <cell r="H568">
            <v>138520</v>
          </cell>
          <cell r="I568">
            <v>2216320</v>
          </cell>
          <cell r="J568">
            <v>10310</v>
          </cell>
          <cell r="K568">
            <v>164960</v>
          </cell>
          <cell r="L568">
            <v>0</v>
          </cell>
          <cell r="M568">
            <v>0</v>
          </cell>
        </row>
        <row r="569">
          <cell r="A569">
            <v>567</v>
          </cell>
          <cell r="B569" t="str">
            <v xml:space="preserve">           울타리B형</v>
          </cell>
          <cell r="C569" t="str">
            <v>H1.05</v>
          </cell>
          <cell r="D569" t="str">
            <v>경간</v>
          </cell>
          <cell r="E569">
            <v>63</v>
          </cell>
          <cell r="F569">
            <v>96600</v>
          </cell>
          <cell r="G569">
            <v>6085800</v>
          </cell>
          <cell r="H569">
            <v>89230</v>
          </cell>
          <cell r="I569">
            <v>5621490</v>
          </cell>
          <cell r="J569">
            <v>7370</v>
          </cell>
          <cell r="K569">
            <v>464310</v>
          </cell>
          <cell r="L569">
            <v>0</v>
          </cell>
          <cell r="M569">
            <v>0</v>
          </cell>
        </row>
        <row r="570">
          <cell r="A570">
            <v>568</v>
          </cell>
          <cell r="B570" t="str">
            <v xml:space="preserve">       2.2.6 유지관리공</v>
          </cell>
          <cell r="G570">
            <v>530180</v>
          </cell>
          <cell r="H570">
            <v>0</v>
          </cell>
          <cell r="I570">
            <v>14020</v>
          </cell>
          <cell r="J570">
            <v>0</v>
          </cell>
          <cell r="K570">
            <v>516160</v>
          </cell>
          <cell r="L570">
            <v>0</v>
          </cell>
          <cell r="M570">
            <v>0</v>
          </cell>
        </row>
        <row r="571">
          <cell r="A571">
            <v>569</v>
          </cell>
          <cell r="B571" t="str">
            <v xml:space="preserve">          잔디시비</v>
          </cell>
          <cell r="C571" t="str">
            <v>1회</v>
          </cell>
          <cell r="D571" t="str">
            <v>M2</v>
          </cell>
          <cell r="E571">
            <v>1390</v>
          </cell>
          <cell r="F571">
            <v>20</v>
          </cell>
          <cell r="G571">
            <v>27800</v>
          </cell>
          <cell r="H571">
            <v>10</v>
          </cell>
          <cell r="I571">
            <v>13900</v>
          </cell>
          <cell r="J571">
            <v>10</v>
          </cell>
          <cell r="K571">
            <v>13900</v>
          </cell>
          <cell r="L571">
            <v>0</v>
          </cell>
          <cell r="M571">
            <v>0</v>
          </cell>
        </row>
        <row r="572">
          <cell r="A572">
            <v>570</v>
          </cell>
          <cell r="B572" t="str">
            <v xml:space="preserve">          잔디제초</v>
          </cell>
          <cell r="C572" t="str">
            <v>1회</v>
          </cell>
          <cell r="D572" t="str">
            <v>M2</v>
          </cell>
          <cell r="E572">
            <v>2780</v>
          </cell>
          <cell r="F572">
            <v>130</v>
          </cell>
          <cell r="G572">
            <v>361400</v>
          </cell>
          <cell r="H572">
            <v>0</v>
          </cell>
          <cell r="J572">
            <v>130</v>
          </cell>
          <cell r="K572">
            <v>361400</v>
          </cell>
          <cell r="L572">
            <v>0</v>
          </cell>
        </row>
        <row r="573">
          <cell r="A573">
            <v>571</v>
          </cell>
          <cell r="B573" t="str">
            <v xml:space="preserve">          잔디깍기</v>
          </cell>
          <cell r="C573" t="str">
            <v>1회</v>
          </cell>
          <cell r="D573" t="str">
            <v>M2</v>
          </cell>
          <cell r="E573">
            <v>2780</v>
          </cell>
          <cell r="F573">
            <v>50</v>
          </cell>
          <cell r="G573">
            <v>139000</v>
          </cell>
          <cell r="H573">
            <v>0</v>
          </cell>
          <cell r="J573">
            <v>50</v>
          </cell>
          <cell r="K573">
            <v>139000</v>
          </cell>
          <cell r="L573">
            <v>0</v>
          </cell>
          <cell r="M573">
            <v>0</v>
          </cell>
        </row>
        <row r="574">
          <cell r="A574">
            <v>572</v>
          </cell>
          <cell r="B574" t="str">
            <v xml:space="preserve">          병충해방제</v>
          </cell>
          <cell r="C574" t="str">
            <v>1회</v>
          </cell>
          <cell r="D574" t="str">
            <v>주</v>
          </cell>
          <cell r="E574">
            <v>6</v>
          </cell>
          <cell r="F574">
            <v>330</v>
          </cell>
          <cell r="G574">
            <v>1980</v>
          </cell>
          <cell r="H574">
            <v>20</v>
          </cell>
          <cell r="I574">
            <v>120</v>
          </cell>
          <cell r="J574">
            <v>310</v>
          </cell>
          <cell r="K574">
            <v>1860</v>
          </cell>
          <cell r="L574">
            <v>0</v>
          </cell>
        </row>
        <row r="575">
          <cell r="A575">
            <v>573</v>
          </cell>
          <cell r="B575" t="str">
            <v xml:space="preserve">      2.3 8호어린이공원</v>
          </cell>
          <cell r="G575">
            <v>76490760</v>
          </cell>
          <cell r="H575">
            <v>0</v>
          </cell>
          <cell r="I575">
            <v>56630240</v>
          </cell>
          <cell r="J575">
            <v>0</v>
          </cell>
          <cell r="K575">
            <v>19528740</v>
          </cell>
          <cell r="L575">
            <v>0</v>
          </cell>
          <cell r="M575">
            <v>331780</v>
          </cell>
        </row>
        <row r="576">
          <cell r="A576">
            <v>574</v>
          </cell>
          <cell r="B576" t="str">
            <v xml:space="preserve">       2.3.1 배수공</v>
          </cell>
          <cell r="G576">
            <v>6357490</v>
          </cell>
          <cell r="H576">
            <v>0</v>
          </cell>
          <cell r="I576">
            <v>3022000</v>
          </cell>
          <cell r="J576">
            <v>0</v>
          </cell>
          <cell r="K576">
            <v>3150070</v>
          </cell>
          <cell r="L576">
            <v>0</v>
          </cell>
          <cell r="M576">
            <v>185420</v>
          </cell>
        </row>
        <row r="577">
          <cell r="A577">
            <v>575</v>
          </cell>
          <cell r="B577" t="str">
            <v xml:space="preserve">          집수정</v>
          </cell>
          <cell r="C577" t="str">
            <v>700M/M*700</v>
          </cell>
          <cell r="D577" t="str">
            <v>개소</v>
          </cell>
          <cell r="E577">
            <v>6</v>
          </cell>
          <cell r="F577">
            <v>339640</v>
          </cell>
          <cell r="G577">
            <v>2037840</v>
          </cell>
          <cell r="H577">
            <v>198130</v>
          </cell>
          <cell r="I577">
            <v>1188780</v>
          </cell>
          <cell r="J577">
            <v>141490</v>
          </cell>
          <cell r="K577">
            <v>848940</v>
          </cell>
          <cell r="L577">
            <v>20</v>
          </cell>
          <cell r="M577">
            <v>120</v>
          </cell>
        </row>
        <row r="578">
          <cell r="A578">
            <v>576</v>
          </cell>
          <cell r="B578" t="str">
            <v xml:space="preserve">          흄관부설 및 접합 : 인력</v>
          </cell>
          <cell r="C578" t="str">
            <v>Φ300M/M, 소켓식</v>
          </cell>
          <cell r="D578" t="str">
            <v>M</v>
          </cell>
          <cell r="E578">
            <v>84</v>
          </cell>
          <cell r="F578">
            <v>35750</v>
          </cell>
          <cell r="G578">
            <v>3003000</v>
          </cell>
          <cell r="H578">
            <v>8760</v>
          </cell>
          <cell r="I578">
            <v>735840</v>
          </cell>
          <cell r="J578">
            <v>25570</v>
          </cell>
          <cell r="K578">
            <v>2147880</v>
          </cell>
          <cell r="L578">
            <v>1420</v>
          </cell>
          <cell r="M578">
            <v>119280</v>
          </cell>
        </row>
        <row r="579">
          <cell r="A579">
            <v>577</v>
          </cell>
          <cell r="B579" t="str">
            <v xml:space="preserve">          맹암거(간선)</v>
          </cell>
          <cell r="C579" t="str">
            <v>Φ200</v>
          </cell>
          <cell r="D579" t="str">
            <v>M</v>
          </cell>
          <cell r="E579">
            <v>19</v>
          </cell>
          <cell r="F579">
            <v>23800</v>
          </cell>
          <cell r="G579">
            <v>452200</v>
          </cell>
          <cell r="H579">
            <v>22750</v>
          </cell>
          <cell r="I579">
            <v>432250</v>
          </cell>
          <cell r="J579">
            <v>880</v>
          </cell>
          <cell r="K579">
            <v>16720</v>
          </cell>
          <cell r="L579">
            <v>170</v>
          </cell>
          <cell r="M579">
            <v>3230</v>
          </cell>
        </row>
        <row r="580">
          <cell r="A580">
            <v>578</v>
          </cell>
          <cell r="B580" t="str">
            <v xml:space="preserve">          맹암거(지선)</v>
          </cell>
          <cell r="C580" t="str">
            <v>Φ150</v>
          </cell>
          <cell r="D580" t="str">
            <v>M</v>
          </cell>
          <cell r="E580">
            <v>45</v>
          </cell>
          <cell r="F580">
            <v>14970</v>
          </cell>
          <cell r="G580">
            <v>673650</v>
          </cell>
          <cell r="H580">
            <v>14170</v>
          </cell>
          <cell r="I580">
            <v>637650</v>
          </cell>
          <cell r="J580">
            <v>690</v>
          </cell>
          <cell r="K580">
            <v>31050</v>
          </cell>
          <cell r="L580">
            <v>110</v>
          </cell>
          <cell r="M580">
            <v>4950</v>
          </cell>
        </row>
        <row r="581">
          <cell r="A581">
            <v>579</v>
          </cell>
          <cell r="B581" t="str">
            <v xml:space="preserve">          퇴수관(PVC)</v>
          </cell>
          <cell r="C581" t="str">
            <v>Φ100</v>
          </cell>
          <cell r="D581" t="str">
            <v>M</v>
          </cell>
          <cell r="E581">
            <v>12</v>
          </cell>
          <cell r="F581">
            <v>2600</v>
          </cell>
          <cell r="G581">
            <v>31200</v>
          </cell>
          <cell r="H581">
            <v>1730</v>
          </cell>
          <cell r="I581">
            <v>20760</v>
          </cell>
          <cell r="J581">
            <v>600</v>
          </cell>
          <cell r="K581">
            <v>7200</v>
          </cell>
          <cell r="L581">
            <v>270</v>
          </cell>
          <cell r="M581">
            <v>3240</v>
          </cell>
        </row>
        <row r="582">
          <cell r="A582">
            <v>580</v>
          </cell>
          <cell r="B582" t="str">
            <v xml:space="preserve">          하수관로CCTV조사공</v>
          </cell>
          <cell r="C582" t="str">
            <v>신설</v>
          </cell>
          <cell r="D582" t="str">
            <v>M</v>
          </cell>
          <cell r="E582">
            <v>84</v>
          </cell>
          <cell r="F582">
            <v>1900</v>
          </cell>
          <cell r="G582">
            <v>159600</v>
          </cell>
          <cell r="H582">
            <v>80</v>
          </cell>
          <cell r="I582">
            <v>6720</v>
          </cell>
          <cell r="J582">
            <v>1170</v>
          </cell>
          <cell r="K582">
            <v>98280</v>
          </cell>
          <cell r="L582">
            <v>650</v>
          </cell>
          <cell r="M582">
            <v>54600</v>
          </cell>
        </row>
        <row r="583">
          <cell r="A583">
            <v>581</v>
          </cell>
          <cell r="B583" t="str">
            <v xml:space="preserve">       2.3.2 포장공</v>
          </cell>
          <cell r="G583">
            <v>16249200</v>
          </cell>
          <cell r="H583">
            <v>0</v>
          </cell>
          <cell r="I583">
            <v>10005630</v>
          </cell>
          <cell r="J583">
            <v>0</v>
          </cell>
          <cell r="K583">
            <v>6112440</v>
          </cell>
          <cell r="L583">
            <v>0</v>
          </cell>
          <cell r="M583">
            <v>131130</v>
          </cell>
        </row>
        <row r="584">
          <cell r="A584">
            <v>582</v>
          </cell>
          <cell r="B584" t="str">
            <v xml:space="preserve">          소형고압블럭포장</v>
          </cell>
          <cell r="C584" t="str">
            <v>회 색, T=60</v>
          </cell>
          <cell r="D584" t="str">
            <v>M2</v>
          </cell>
          <cell r="E584">
            <v>308</v>
          </cell>
          <cell r="F584">
            <v>6370</v>
          </cell>
          <cell r="G584">
            <v>1961960</v>
          </cell>
          <cell r="H584">
            <v>1950</v>
          </cell>
          <cell r="I584">
            <v>600600</v>
          </cell>
          <cell r="J584">
            <v>4330</v>
          </cell>
          <cell r="K584">
            <v>1333640</v>
          </cell>
          <cell r="L584">
            <v>90</v>
          </cell>
          <cell r="M584">
            <v>27720</v>
          </cell>
        </row>
        <row r="585">
          <cell r="A585">
            <v>583</v>
          </cell>
          <cell r="B585" t="str">
            <v xml:space="preserve">          소형고압블럭포장</v>
          </cell>
          <cell r="C585" t="str">
            <v>적 색, T=60</v>
          </cell>
          <cell r="D585" t="str">
            <v>M2</v>
          </cell>
          <cell r="E585">
            <v>88</v>
          </cell>
          <cell r="F585">
            <v>6370</v>
          </cell>
          <cell r="G585">
            <v>560560</v>
          </cell>
          <cell r="H585">
            <v>1950</v>
          </cell>
          <cell r="I585">
            <v>171600</v>
          </cell>
          <cell r="J585">
            <v>4330</v>
          </cell>
          <cell r="K585">
            <v>381040</v>
          </cell>
          <cell r="L585">
            <v>90</v>
          </cell>
          <cell r="M585">
            <v>7920</v>
          </cell>
        </row>
        <row r="586">
          <cell r="A586">
            <v>584</v>
          </cell>
          <cell r="B586" t="str">
            <v xml:space="preserve">          소형고압블럭포장</v>
          </cell>
          <cell r="C586" t="str">
            <v>황 색, T=60</v>
          </cell>
          <cell r="D586" t="str">
            <v>M2</v>
          </cell>
          <cell r="E586">
            <v>72</v>
          </cell>
          <cell r="F586">
            <v>6370</v>
          </cell>
          <cell r="G586">
            <v>458640</v>
          </cell>
          <cell r="H586">
            <v>1950</v>
          </cell>
          <cell r="I586">
            <v>140400</v>
          </cell>
          <cell r="J586">
            <v>4330</v>
          </cell>
          <cell r="K586">
            <v>311760</v>
          </cell>
          <cell r="L586">
            <v>90</v>
          </cell>
          <cell r="M586">
            <v>6480</v>
          </cell>
        </row>
        <row r="587">
          <cell r="A587">
            <v>585</v>
          </cell>
          <cell r="B587" t="str">
            <v xml:space="preserve">          소형고압블럭포장</v>
          </cell>
          <cell r="C587" t="str">
            <v>청 색, T=60</v>
          </cell>
          <cell r="D587" t="str">
            <v>M2</v>
          </cell>
          <cell r="E587">
            <v>153</v>
          </cell>
          <cell r="F587">
            <v>6370</v>
          </cell>
          <cell r="G587">
            <v>974610</v>
          </cell>
          <cell r="H587">
            <v>1950</v>
          </cell>
          <cell r="I587">
            <v>298350</v>
          </cell>
          <cell r="J587">
            <v>4330</v>
          </cell>
          <cell r="K587">
            <v>662490</v>
          </cell>
          <cell r="L587">
            <v>90</v>
          </cell>
          <cell r="M587">
            <v>13770</v>
          </cell>
        </row>
        <row r="588">
          <cell r="A588">
            <v>586</v>
          </cell>
          <cell r="B588" t="str">
            <v xml:space="preserve">          철평석포장(B형)</v>
          </cell>
          <cell r="C588" t="str">
            <v>T=50MM</v>
          </cell>
          <cell r="D588" t="str">
            <v>M2</v>
          </cell>
          <cell r="E588">
            <v>121</v>
          </cell>
          <cell r="F588">
            <v>55330</v>
          </cell>
          <cell r="G588">
            <v>6694930</v>
          </cell>
          <cell r="H588">
            <v>47180</v>
          </cell>
          <cell r="I588">
            <v>5708780</v>
          </cell>
          <cell r="J588">
            <v>7900</v>
          </cell>
          <cell r="K588">
            <v>955900</v>
          </cell>
          <cell r="L588">
            <v>250</v>
          </cell>
          <cell r="M588">
            <v>30250</v>
          </cell>
        </row>
        <row r="589">
          <cell r="A589">
            <v>587</v>
          </cell>
          <cell r="B589" t="str">
            <v xml:space="preserve">          모래포설</v>
          </cell>
          <cell r="C589" t="str">
            <v>T=300MM</v>
          </cell>
          <cell r="D589" t="str">
            <v>M2</v>
          </cell>
          <cell r="E589">
            <v>240</v>
          </cell>
          <cell r="F589">
            <v>4620</v>
          </cell>
          <cell r="G589">
            <v>1108800</v>
          </cell>
          <cell r="H589">
            <v>3460</v>
          </cell>
          <cell r="I589">
            <v>830400</v>
          </cell>
          <cell r="J589">
            <v>1070</v>
          </cell>
          <cell r="K589">
            <v>256800</v>
          </cell>
          <cell r="L589">
            <v>90</v>
          </cell>
          <cell r="M589">
            <v>21600</v>
          </cell>
        </row>
        <row r="590">
          <cell r="A590">
            <v>588</v>
          </cell>
          <cell r="B590" t="str">
            <v xml:space="preserve">          녹지경계블럭</v>
          </cell>
          <cell r="C590" t="str">
            <v>190*160*100</v>
          </cell>
          <cell r="D590" t="str">
            <v>M</v>
          </cell>
          <cell r="E590">
            <v>131</v>
          </cell>
          <cell r="F590">
            <v>8380</v>
          </cell>
          <cell r="G590">
            <v>1097780</v>
          </cell>
          <cell r="H590">
            <v>1810</v>
          </cell>
          <cell r="I590">
            <v>237110</v>
          </cell>
          <cell r="J590">
            <v>6550</v>
          </cell>
          <cell r="K590">
            <v>858050</v>
          </cell>
          <cell r="L590">
            <v>20</v>
          </cell>
          <cell r="M590">
            <v>2620</v>
          </cell>
        </row>
        <row r="591">
          <cell r="A591">
            <v>589</v>
          </cell>
          <cell r="B591" t="str">
            <v xml:space="preserve">          모래막이</v>
          </cell>
          <cell r="C591" t="str">
            <v>W600, 2단</v>
          </cell>
          <cell r="D591" t="str">
            <v>M</v>
          </cell>
          <cell r="E591">
            <v>67</v>
          </cell>
          <cell r="F591">
            <v>31340</v>
          </cell>
          <cell r="G591">
            <v>2099780</v>
          </cell>
          <cell r="H591">
            <v>15570</v>
          </cell>
          <cell r="I591">
            <v>1043190</v>
          </cell>
          <cell r="J591">
            <v>15460</v>
          </cell>
          <cell r="K591">
            <v>1035820</v>
          </cell>
          <cell r="L591">
            <v>310</v>
          </cell>
          <cell r="M591">
            <v>20770</v>
          </cell>
        </row>
        <row r="592">
          <cell r="A592">
            <v>590</v>
          </cell>
          <cell r="B592" t="str">
            <v xml:space="preserve">          재료분리경계석(B형직선)</v>
          </cell>
          <cell r="C592" t="str">
            <v>120*120*1000</v>
          </cell>
          <cell r="D592" t="str">
            <v>M</v>
          </cell>
          <cell r="E592">
            <v>46</v>
          </cell>
          <cell r="F592">
            <v>28090</v>
          </cell>
          <cell r="G592">
            <v>1292140</v>
          </cell>
          <cell r="H592">
            <v>21200</v>
          </cell>
          <cell r="I592">
            <v>975200</v>
          </cell>
          <cell r="J592">
            <v>6890</v>
          </cell>
          <cell r="K592">
            <v>316940</v>
          </cell>
          <cell r="L592">
            <v>0</v>
          </cell>
          <cell r="M592">
            <v>0</v>
          </cell>
        </row>
        <row r="593">
          <cell r="A593">
            <v>591</v>
          </cell>
          <cell r="B593" t="str">
            <v xml:space="preserve">       2.3.3 상수공</v>
          </cell>
          <cell r="G593">
            <v>89490</v>
          </cell>
          <cell r="H593">
            <v>0</v>
          </cell>
          <cell r="I593">
            <v>41910</v>
          </cell>
          <cell r="J593">
            <v>0</v>
          </cell>
          <cell r="K593">
            <v>40170</v>
          </cell>
          <cell r="L593">
            <v>0</v>
          </cell>
          <cell r="M593">
            <v>7410</v>
          </cell>
        </row>
        <row r="594">
          <cell r="A594">
            <v>592</v>
          </cell>
          <cell r="B594" t="str">
            <v xml:space="preserve">          PE관접합및부설</v>
          </cell>
          <cell r="C594" t="str">
            <v>관경Φ25MM</v>
          </cell>
          <cell r="D594" t="str">
            <v>M</v>
          </cell>
          <cell r="E594">
            <v>18</v>
          </cell>
          <cell r="F594">
            <v>3940</v>
          </cell>
          <cell r="G594">
            <v>70920</v>
          </cell>
          <cell r="H594">
            <v>1810</v>
          </cell>
          <cell r="I594">
            <v>32580</v>
          </cell>
          <cell r="J594">
            <v>1750</v>
          </cell>
          <cell r="K594">
            <v>31500</v>
          </cell>
          <cell r="L594">
            <v>380</v>
          </cell>
          <cell r="M594">
            <v>6840</v>
          </cell>
        </row>
        <row r="595">
          <cell r="A595">
            <v>593</v>
          </cell>
          <cell r="B595" t="str">
            <v xml:space="preserve">          새들접합</v>
          </cell>
          <cell r="C595" t="str">
            <v>관경Φ50*25MM</v>
          </cell>
          <cell r="D595" t="str">
            <v>개소</v>
          </cell>
          <cell r="E595">
            <v>1</v>
          </cell>
          <cell r="F595">
            <v>8570</v>
          </cell>
          <cell r="G595">
            <v>8570</v>
          </cell>
          <cell r="H595">
            <v>5600</v>
          </cell>
          <cell r="I595">
            <v>5600</v>
          </cell>
          <cell r="J595">
            <v>2970</v>
          </cell>
          <cell r="K595">
            <v>2970</v>
          </cell>
          <cell r="L595">
            <v>0</v>
          </cell>
        </row>
        <row r="596">
          <cell r="A596">
            <v>594</v>
          </cell>
          <cell r="B596" t="str">
            <v xml:space="preserve">          엘보관접합및부설</v>
          </cell>
          <cell r="C596" t="str">
            <v>관경Φ25*90도</v>
          </cell>
          <cell r="D596" t="str">
            <v>개소</v>
          </cell>
          <cell r="E596">
            <v>1</v>
          </cell>
          <cell r="F596">
            <v>10000</v>
          </cell>
          <cell r="G596">
            <v>10000</v>
          </cell>
          <cell r="H596">
            <v>3730</v>
          </cell>
          <cell r="I596">
            <v>3730</v>
          </cell>
          <cell r="J596">
            <v>5700</v>
          </cell>
          <cell r="K596">
            <v>5700</v>
          </cell>
          <cell r="L596">
            <v>570</v>
          </cell>
          <cell r="M596">
            <v>570</v>
          </cell>
        </row>
        <row r="597">
          <cell r="A597">
            <v>595</v>
          </cell>
          <cell r="B597" t="str">
            <v xml:space="preserve">       2.3.4 식재공</v>
          </cell>
          <cell r="G597">
            <v>11143230</v>
          </cell>
          <cell r="H597">
            <v>0</v>
          </cell>
          <cell r="I597">
            <v>6080250</v>
          </cell>
          <cell r="J597">
            <v>0</v>
          </cell>
          <cell r="K597">
            <v>5062480</v>
          </cell>
          <cell r="L597">
            <v>0</v>
          </cell>
          <cell r="M597">
            <v>500</v>
          </cell>
        </row>
        <row r="598">
          <cell r="A598">
            <v>596</v>
          </cell>
          <cell r="B598" t="str">
            <v xml:space="preserve">          해송(A형)</v>
          </cell>
          <cell r="C598" t="str">
            <v>H2.5*W0.8</v>
          </cell>
          <cell r="D598" t="str">
            <v>주</v>
          </cell>
          <cell r="E598">
            <v>37</v>
          </cell>
          <cell r="F598">
            <v>35640</v>
          </cell>
          <cell r="G598">
            <v>1318680</v>
          </cell>
          <cell r="H598">
            <v>24890</v>
          </cell>
          <cell r="I598">
            <v>920930</v>
          </cell>
          <cell r="J598">
            <v>10750</v>
          </cell>
          <cell r="K598">
            <v>397750</v>
          </cell>
          <cell r="L598">
            <v>0</v>
          </cell>
        </row>
        <row r="599">
          <cell r="A599">
            <v>597</v>
          </cell>
          <cell r="B599" t="str">
            <v xml:space="preserve">          느티나무(A형)</v>
          </cell>
          <cell r="C599" t="str">
            <v>H3.5*R10</v>
          </cell>
          <cell r="D599" t="str">
            <v>주</v>
          </cell>
          <cell r="E599">
            <v>3</v>
          </cell>
          <cell r="F599">
            <v>149230</v>
          </cell>
          <cell r="G599">
            <v>447690</v>
          </cell>
          <cell r="H599">
            <v>115860</v>
          </cell>
          <cell r="I599">
            <v>347580</v>
          </cell>
          <cell r="J599">
            <v>33370</v>
          </cell>
          <cell r="K599">
            <v>100110</v>
          </cell>
          <cell r="L599">
            <v>0</v>
          </cell>
        </row>
        <row r="600">
          <cell r="A600">
            <v>598</v>
          </cell>
          <cell r="B600" t="str">
            <v xml:space="preserve">          중국단풍</v>
          </cell>
          <cell r="C600" t="str">
            <v>H3.0*R7</v>
          </cell>
          <cell r="D600" t="str">
            <v>주</v>
          </cell>
          <cell r="E600">
            <v>12</v>
          </cell>
          <cell r="F600">
            <v>43940</v>
          </cell>
          <cell r="G600">
            <v>527280</v>
          </cell>
          <cell r="H600">
            <v>24210</v>
          </cell>
          <cell r="I600">
            <v>290520</v>
          </cell>
          <cell r="J600">
            <v>19730</v>
          </cell>
          <cell r="K600">
            <v>236760</v>
          </cell>
          <cell r="L600">
            <v>0</v>
          </cell>
        </row>
        <row r="601">
          <cell r="A601">
            <v>599</v>
          </cell>
          <cell r="B601" t="str">
            <v xml:space="preserve">          회화나무</v>
          </cell>
          <cell r="C601" t="str">
            <v>H6.0*R20</v>
          </cell>
          <cell r="D601" t="str">
            <v>주</v>
          </cell>
          <cell r="E601">
            <v>1</v>
          </cell>
          <cell r="F601">
            <v>906800</v>
          </cell>
          <cell r="G601">
            <v>906800</v>
          </cell>
          <cell r="H601">
            <v>823310</v>
          </cell>
          <cell r="I601">
            <v>823310</v>
          </cell>
          <cell r="J601">
            <v>82990</v>
          </cell>
          <cell r="K601">
            <v>82990</v>
          </cell>
          <cell r="L601">
            <v>500</v>
          </cell>
          <cell r="M601">
            <v>500</v>
          </cell>
        </row>
        <row r="602">
          <cell r="A602">
            <v>600</v>
          </cell>
          <cell r="B602" t="str">
            <v xml:space="preserve">          은행나무</v>
          </cell>
          <cell r="C602" t="str">
            <v>H3.0*B6</v>
          </cell>
          <cell r="D602" t="str">
            <v>주</v>
          </cell>
          <cell r="E602">
            <v>5</v>
          </cell>
          <cell r="F602">
            <v>52750</v>
          </cell>
          <cell r="G602">
            <v>263750</v>
          </cell>
          <cell r="H602">
            <v>31760</v>
          </cell>
          <cell r="I602">
            <v>158800</v>
          </cell>
          <cell r="J602">
            <v>20990</v>
          </cell>
          <cell r="K602">
            <v>104950</v>
          </cell>
          <cell r="L602">
            <v>0</v>
          </cell>
        </row>
        <row r="603">
          <cell r="A603">
            <v>601</v>
          </cell>
          <cell r="B603" t="str">
            <v xml:space="preserve">          꽃사과</v>
          </cell>
          <cell r="C603" t="str">
            <v>H2.5*R6</v>
          </cell>
          <cell r="D603" t="str">
            <v>주</v>
          </cell>
          <cell r="E603">
            <v>4</v>
          </cell>
          <cell r="F603">
            <v>61230</v>
          </cell>
          <cell r="G603">
            <v>244920</v>
          </cell>
          <cell r="H603">
            <v>46040</v>
          </cell>
          <cell r="I603">
            <v>184160</v>
          </cell>
          <cell r="J603">
            <v>15190</v>
          </cell>
          <cell r="K603">
            <v>60760</v>
          </cell>
          <cell r="L603">
            <v>0</v>
          </cell>
        </row>
        <row r="604">
          <cell r="A604">
            <v>602</v>
          </cell>
          <cell r="B604" t="str">
            <v xml:space="preserve">          왕벗나무(A형)</v>
          </cell>
          <cell r="C604" t="str">
            <v>H3.5*B8</v>
          </cell>
          <cell r="D604" t="str">
            <v>주</v>
          </cell>
          <cell r="E604">
            <v>13</v>
          </cell>
          <cell r="F604">
            <v>108110</v>
          </cell>
          <cell r="G604">
            <v>1405430</v>
          </cell>
          <cell r="H604">
            <v>75520</v>
          </cell>
          <cell r="I604">
            <v>981760</v>
          </cell>
          <cell r="J604">
            <v>32590</v>
          </cell>
          <cell r="K604">
            <v>423670</v>
          </cell>
          <cell r="L604">
            <v>0</v>
          </cell>
        </row>
        <row r="605">
          <cell r="A605">
            <v>603</v>
          </cell>
          <cell r="B605" t="str">
            <v xml:space="preserve">          이팝나무</v>
          </cell>
          <cell r="C605" t="str">
            <v>H3.0*R8</v>
          </cell>
          <cell r="D605" t="str">
            <v>주</v>
          </cell>
          <cell r="E605">
            <v>3</v>
          </cell>
          <cell r="F605">
            <v>91290</v>
          </cell>
          <cell r="G605">
            <v>273870</v>
          </cell>
          <cell r="H605">
            <v>67010</v>
          </cell>
          <cell r="I605">
            <v>201030</v>
          </cell>
          <cell r="J605">
            <v>24280</v>
          </cell>
          <cell r="K605">
            <v>72840</v>
          </cell>
          <cell r="L605">
            <v>0</v>
          </cell>
        </row>
        <row r="606">
          <cell r="A606">
            <v>604</v>
          </cell>
          <cell r="B606" t="str">
            <v xml:space="preserve">          살구나무</v>
          </cell>
          <cell r="C606" t="str">
            <v>H2.5*R6</v>
          </cell>
          <cell r="D606" t="str">
            <v>주</v>
          </cell>
          <cell r="E606">
            <v>3</v>
          </cell>
          <cell r="F606">
            <v>41750</v>
          </cell>
          <cell r="G606">
            <v>125250</v>
          </cell>
          <cell r="H606">
            <v>26560</v>
          </cell>
          <cell r="I606">
            <v>79680</v>
          </cell>
          <cell r="J606">
            <v>15190</v>
          </cell>
          <cell r="K606">
            <v>45570</v>
          </cell>
          <cell r="L606">
            <v>0</v>
          </cell>
        </row>
        <row r="607">
          <cell r="A607">
            <v>605</v>
          </cell>
          <cell r="B607" t="str">
            <v xml:space="preserve">          영산홍</v>
          </cell>
          <cell r="C607" t="str">
            <v>H0.4*W0.5</v>
          </cell>
          <cell r="D607" t="str">
            <v>주</v>
          </cell>
          <cell r="E607">
            <v>80</v>
          </cell>
          <cell r="F607">
            <v>5340</v>
          </cell>
          <cell r="G607">
            <v>427200</v>
          </cell>
          <cell r="H607">
            <v>3310</v>
          </cell>
          <cell r="I607">
            <v>264800</v>
          </cell>
          <cell r="J607">
            <v>2030</v>
          </cell>
          <cell r="K607">
            <v>162400</v>
          </cell>
          <cell r="L607">
            <v>0</v>
          </cell>
        </row>
        <row r="608">
          <cell r="A608">
            <v>606</v>
          </cell>
          <cell r="B608" t="str">
            <v xml:space="preserve">          박태기나무</v>
          </cell>
          <cell r="C608" t="str">
            <v>H1.0*W0.3</v>
          </cell>
          <cell r="D608" t="str">
            <v>주</v>
          </cell>
          <cell r="E608">
            <v>100</v>
          </cell>
          <cell r="F608">
            <v>6100</v>
          </cell>
          <cell r="G608">
            <v>610000</v>
          </cell>
          <cell r="H608">
            <v>2820</v>
          </cell>
          <cell r="I608">
            <v>282000</v>
          </cell>
          <cell r="J608">
            <v>3280</v>
          </cell>
          <cell r="K608">
            <v>328000</v>
          </cell>
          <cell r="L608">
            <v>0</v>
          </cell>
        </row>
        <row r="609">
          <cell r="A609">
            <v>607</v>
          </cell>
          <cell r="B609" t="str">
            <v xml:space="preserve">          자산홍</v>
          </cell>
          <cell r="C609" t="str">
            <v>H0.4*W0.4</v>
          </cell>
          <cell r="D609" t="str">
            <v>주</v>
          </cell>
          <cell r="E609">
            <v>70</v>
          </cell>
          <cell r="F609">
            <v>4450</v>
          </cell>
          <cell r="G609">
            <v>311500</v>
          </cell>
          <cell r="H609">
            <v>2420</v>
          </cell>
          <cell r="I609">
            <v>169400</v>
          </cell>
          <cell r="J609">
            <v>2030</v>
          </cell>
          <cell r="K609">
            <v>142100</v>
          </cell>
          <cell r="L609">
            <v>0</v>
          </cell>
        </row>
        <row r="610">
          <cell r="A610">
            <v>608</v>
          </cell>
          <cell r="B610" t="str">
            <v xml:space="preserve">          산철쭉</v>
          </cell>
          <cell r="C610" t="str">
            <v>H0.4*W0.5</v>
          </cell>
          <cell r="D610" t="str">
            <v>주</v>
          </cell>
          <cell r="E610">
            <v>40</v>
          </cell>
          <cell r="F610">
            <v>4650</v>
          </cell>
          <cell r="G610">
            <v>186000</v>
          </cell>
          <cell r="H610">
            <v>2620</v>
          </cell>
          <cell r="I610">
            <v>104800</v>
          </cell>
          <cell r="J610">
            <v>2030</v>
          </cell>
          <cell r="K610">
            <v>81200</v>
          </cell>
          <cell r="L610">
            <v>0</v>
          </cell>
        </row>
        <row r="611">
          <cell r="A611">
            <v>609</v>
          </cell>
          <cell r="B611" t="str">
            <v xml:space="preserve">          백철쭉</v>
          </cell>
          <cell r="C611" t="str">
            <v>H0.4*W0.5</v>
          </cell>
          <cell r="D611" t="str">
            <v>주</v>
          </cell>
          <cell r="E611">
            <v>40</v>
          </cell>
          <cell r="F611">
            <v>5730</v>
          </cell>
          <cell r="G611">
            <v>229200</v>
          </cell>
          <cell r="H611">
            <v>3700</v>
          </cell>
          <cell r="I611">
            <v>148000</v>
          </cell>
          <cell r="J611">
            <v>2030</v>
          </cell>
          <cell r="K611">
            <v>81200</v>
          </cell>
          <cell r="L611">
            <v>0</v>
          </cell>
        </row>
        <row r="612">
          <cell r="A612">
            <v>610</v>
          </cell>
          <cell r="B612" t="str">
            <v xml:space="preserve">          줄  떼</v>
          </cell>
          <cell r="C612" t="str">
            <v>1/3</v>
          </cell>
          <cell r="D612" t="str">
            <v>M2</v>
          </cell>
          <cell r="E612">
            <v>1043</v>
          </cell>
          <cell r="F612">
            <v>3560</v>
          </cell>
          <cell r="G612">
            <v>3713080</v>
          </cell>
          <cell r="H612">
            <v>960</v>
          </cell>
          <cell r="I612">
            <v>1001280</v>
          </cell>
          <cell r="J612">
            <v>2600</v>
          </cell>
          <cell r="K612">
            <v>2711800</v>
          </cell>
          <cell r="L612">
            <v>0</v>
          </cell>
        </row>
        <row r="613">
          <cell r="A613">
            <v>611</v>
          </cell>
          <cell r="B613" t="str">
            <v xml:space="preserve">          등나무</v>
          </cell>
          <cell r="C613" t="str">
            <v>R6*L3.0</v>
          </cell>
          <cell r="D613" t="str">
            <v>주</v>
          </cell>
          <cell r="E613">
            <v>2</v>
          </cell>
          <cell r="F613">
            <v>76290</v>
          </cell>
          <cell r="G613">
            <v>152580</v>
          </cell>
          <cell r="H613">
            <v>61100</v>
          </cell>
          <cell r="I613">
            <v>122200</v>
          </cell>
          <cell r="J613">
            <v>15190</v>
          </cell>
          <cell r="K613">
            <v>30380</v>
          </cell>
          <cell r="L613">
            <v>0</v>
          </cell>
        </row>
        <row r="614">
          <cell r="A614">
            <v>612</v>
          </cell>
          <cell r="B614" t="str">
            <v xml:space="preserve">       2.3.5 시설물공</v>
          </cell>
          <cell r="G614">
            <v>41856030</v>
          </cell>
          <cell r="H614">
            <v>0</v>
          </cell>
          <cell r="I614">
            <v>37459430</v>
          </cell>
          <cell r="J614">
            <v>0</v>
          </cell>
          <cell r="K614">
            <v>4389280</v>
          </cell>
          <cell r="L614">
            <v>0</v>
          </cell>
          <cell r="M614">
            <v>7320</v>
          </cell>
        </row>
        <row r="615">
          <cell r="A615">
            <v>613</v>
          </cell>
          <cell r="B615" t="str">
            <v xml:space="preserve">          원형파고라</v>
          </cell>
          <cell r="C615" t="str">
            <v>W3.0*H2.70</v>
          </cell>
          <cell r="D615" t="str">
            <v>개소</v>
          </cell>
          <cell r="E615">
            <v>3</v>
          </cell>
          <cell r="F615">
            <v>2400790</v>
          </cell>
          <cell r="G615">
            <v>7202370</v>
          </cell>
          <cell r="H615">
            <v>2337210</v>
          </cell>
          <cell r="I615">
            <v>7011630</v>
          </cell>
          <cell r="J615">
            <v>63570</v>
          </cell>
          <cell r="K615">
            <v>190710</v>
          </cell>
          <cell r="L615">
            <v>10</v>
          </cell>
          <cell r="M615">
            <v>30</v>
          </cell>
        </row>
        <row r="616">
          <cell r="A616">
            <v>614</v>
          </cell>
          <cell r="B616" t="str">
            <v xml:space="preserve">          팔각정자</v>
          </cell>
          <cell r="C616" t="str">
            <v>6.0*6.0*H4.00</v>
          </cell>
          <cell r="D616" t="str">
            <v>개소</v>
          </cell>
          <cell r="E616">
            <v>1</v>
          </cell>
          <cell r="F616">
            <v>12994670</v>
          </cell>
          <cell r="G616">
            <v>12994670</v>
          </cell>
          <cell r="H616">
            <v>12699490</v>
          </cell>
          <cell r="I616">
            <v>12699490</v>
          </cell>
          <cell r="J616">
            <v>295180</v>
          </cell>
          <cell r="K616">
            <v>295180</v>
          </cell>
          <cell r="L616">
            <v>0</v>
          </cell>
        </row>
        <row r="617">
          <cell r="A617">
            <v>615</v>
          </cell>
          <cell r="B617" t="str">
            <v xml:space="preserve">          등의자A형</v>
          </cell>
          <cell r="C617" t="str">
            <v>1.8*0.54*H0.83</v>
          </cell>
          <cell r="D617" t="str">
            <v>개소</v>
          </cell>
          <cell r="E617">
            <v>5</v>
          </cell>
          <cell r="F617">
            <v>257800</v>
          </cell>
          <cell r="G617">
            <v>1289000</v>
          </cell>
          <cell r="H617">
            <v>239860</v>
          </cell>
          <cell r="I617">
            <v>1199300</v>
          </cell>
          <cell r="J617">
            <v>17940</v>
          </cell>
          <cell r="K617">
            <v>89700</v>
          </cell>
          <cell r="L617">
            <v>0</v>
          </cell>
          <cell r="M617">
            <v>0</v>
          </cell>
        </row>
        <row r="618">
          <cell r="A618">
            <v>616</v>
          </cell>
          <cell r="B618" t="str">
            <v xml:space="preserve">          평의자A형</v>
          </cell>
          <cell r="C618" t="str">
            <v>1.8*0.41*H0.43</v>
          </cell>
          <cell r="D618" t="str">
            <v>개소</v>
          </cell>
          <cell r="E618">
            <v>6</v>
          </cell>
          <cell r="F618">
            <v>177700</v>
          </cell>
          <cell r="G618">
            <v>1066200</v>
          </cell>
          <cell r="H618">
            <v>159760</v>
          </cell>
          <cell r="I618">
            <v>958560</v>
          </cell>
          <cell r="J618">
            <v>17940</v>
          </cell>
          <cell r="K618">
            <v>107640</v>
          </cell>
          <cell r="L618">
            <v>0</v>
          </cell>
          <cell r="M618">
            <v>0</v>
          </cell>
        </row>
        <row r="619">
          <cell r="A619">
            <v>617</v>
          </cell>
          <cell r="B619" t="str">
            <v xml:space="preserve">          통나무의자</v>
          </cell>
          <cell r="C619" t="str">
            <v>Φ0.35*H0.4</v>
          </cell>
          <cell r="D619" t="str">
            <v>개소</v>
          </cell>
          <cell r="E619">
            <v>4</v>
          </cell>
          <cell r="F619">
            <v>72060</v>
          </cell>
          <cell r="G619">
            <v>288240</v>
          </cell>
          <cell r="H619">
            <v>63330</v>
          </cell>
          <cell r="I619">
            <v>253320</v>
          </cell>
          <cell r="J619">
            <v>8730</v>
          </cell>
          <cell r="K619">
            <v>34920</v>
          </cell>
          <cell r="L619">
            <v>0</v>
          </cell>
          <cell r="M619">
            <v>0</v>
          </cell>
        </row>
        <row r="620">
          <cell r="A620">
            <v>618</v>
          </cell>
          <cell r="B620" t="str">
            <v xml:space="preserve">          좌대벽A형</v>
          </cell>
          <cell r="C620" t="str">
            <v>W0.4*H0.4</v>
          </cell>
          <cell r="D620" t="str">
            <v>M</v>
          </cell>
          <cell r="E620">
            <v>7</v>
          </cell>
          <cell r="F620">
            <v>108270</v>
          </cell>
          <cell r="G620">
            <v>757890</v>
          </cell>
          <cell r="H620">
            <v>18630</v>
          </cell>
          <cell r="I620">
            <v>130410</v>
          </cell>
          <cell r="J620">
            <v>89080</v>
          </cell>
          <cell r="K620">
            <v>623560</v>
          </cell>
          <cell r="L620">
            <v>560</v>
          </cell>
          <cell r="M620">
            <v>3920</v>
          </cell>
        </row>
        <row r="621">
          <cell r="A621">
            <v>619</v>
          </cell>
          <cell r="B621" t="str">
            <v xml:space="preserve">          좌대벽B형</v>
          </cell>
          <cell r="C621" t="str">
            <v>W0.35*H0.4</v>
          </cell>
          <cell r="D621" t="str">
            <v>M</v>
          </cell>
          <cell r="E621">
            <v>6</v>
          </cell>
          <cell r="F621">
            <v>249160</v>
          </cell>
          <cell r="G621">
            <v>1494960</v>
          </cell>
          <cell r="H621">
            <v>94900</v>
          </cell>
          <cell r="I621">
            <v>569400</v>
          </cell>
          <cell r="J621">
            <v>153990</v>
          </cell>
          <cell r="K621">
            <v>923940</v>
          </cell>
          <cell r="L621">
            <v>270</v>
          </cell>
          <cell r="M621">
            <v>1620</v>
          </cell>
        </row>
        <row r="622">
          <cell r="A622">
            <v>620</v>
          </cell>
          <cell r="B622" t="str">
            <v xml:space="preserve">          조합놀이대B형</v>
          </cell>
          <cell r="C622" t="str">
            <v>8.2*10.1*H4.1</v>
          </cell>
          <cell r="D622" t="str">
            <v>개</v>
          </cell>
          <cell r="E622">
            <v>1</v>
          </cell>
          <cell r="F622">
            <v>9257350</v>
          </cell>
          <cell r="G622">
            <v>9257350</v>
          </cell>
          <cell r="H622">
            <v>8672330</v>
          </cell>
          <cell r="I622">
            <v>8672330</v>
          </cell>
          <cell r="J622">
            <v>584890</v>
          </cell>
          <cell r="K622">
            <v>584890</v>
          </cell>
          <cell r="L622">
            <v>130</v>
          </cell>
          <cell r="M622">
            <v>130</v>
          </cell>
        </row>
        <row r="623">
          <cell r="A623">
            <v>621</v>
          </cell>
          <cell r="B623" t="str">
            <v xml:space="preserve">          바둑, 장기판</v>
          </cell>
          <cell r="C623" t="str">
            <v>1.60*1.60*H0.63</v>
          </cell>
          <cell r="D623" t="str">
            <v>개</v>
          </cell>
          <cell r="E623">
            <v>3</v>
          </cell>
          <cell r="F623">
            <v>536520</v>
          </cell>
          <cell r="G623">
            <v>1609560</v>
          </cell>
          <cell r="H623">
            <v>166780</v>
          </cell>
          <cell r="I623">
            <v>500340</v>
          </cell>
          <cell r="J623">
            <v>369240</v>
          </cell>
          <cell r="K623">
            <v>1107720</v>
          </cell>
          <cell r="L623">
            <v>500</v>
          </cell>
          <cell r="M623">
            <v>1500</v>
          </cell>
        </row>
        <row r="624">
          <cell r="A624">
            <v>622</v>
          </cell>
          <cell r="B624" t="str">
            <v xml:space="preserve">          음수대C형</v>
          </cell>
          <cell r="C624" t="str">
            <v>1.115*0.64</v>
          </cell>
          <cell r="D624" t="str">
            <v>개</v>
          </cell>
          <cell r="E624">
            <v>1</v>
          </cell>
          <cell r="F624">
            <v>736690</v>
          </cell>
          <cell r="G624">
            <v>736690</v>
          </cell>
          <cell r="H624">
            <v>688710</v>
          </cell>
          <cell r="I624">
            <v>688710</v>
          </cell>
          <cell r="J624">
            <v>47860</v>
          </cell>
          <cell r="K624">
            <v>47860</v>
          </cell>
          <cell r="L624">
            <v>120</v>
          </cell>
          <cell r="M624">
            <v>120</v>
          </cell>
        </row>
        <row r="625">
          <cell r="A625">
            <v>623</v>
          </cell>
          <cell r="B625" t="str">
            <v xml:space="preserve">          볼라드A형</v>
          </cell>
          <cell r="C625" t="str">
            <v>Φ0.35*H0.4</v>
          </cell>
          <cell r="D625" t="str">
            <v>개</v>
          </cell>
          <cell r="E625">
            <v>10</v>
          </cell>
          <cell r="F625">
            <v>148830</v>
          </cell>
          <cell r="G625">
            <v>1488300</v>
          </cell>
          <cell r="H625">
            <v>138520</v>
          </cell>
          <cell r="I625">
            <v>1385200</v>
          </cell>
          <cell r="J625">
            <v>10310</v>
          </cell>
          <cell r="K625">
            <v>103100</v>
          </cell>
          <cell r="L625">
            <v>0</v>
          </cell>
          <cell r="M625">
            <v>0</v>
          </cell>
        </row>
        <row r="626">
          <cell r="A626">
            <v>624</v>
          </cell>
          <cell r="B626" t="str">
            <v xml:space="preserve">          울타리B형</v>
          </cell>
          <cell r="C626" t="str">
            <v>H1.05</v>
          </cell>
          <cell r="D626" t="str">
            <v>경간</v>
          </cell>
          <cell r="E626">
            <v>38</v>
          </cell>
          <cell r="F626">
            <v>96600</v>
          </cell>
          <cell r="G626">
            <v>3670800</v>
          </cell>
          <cell r="H626">
            <v>89230</v>
          </cell>
          <cell r="I626">
            <v>3390740</v>
          </cell>
          <cell r="J626">
            <v>7370</v>
          </cell>
          <cell r="K626">
            <v>280060</v>
          </cell>
          <cell r="L626">
            <v>0</v>
          </cell>
          <cell r="M626">
            <v>0</v>
          </cell>
        </row>
        <row r="627">
          <cell r="A627">
            <v>625</v>
          </cell>
          <cell r="B627" t="str">
            <v xml:space="preserve">       2.3.6 유지관리공</v>
          </cell>
          <cell r="G627">
            <v>795320</v>
          </cell>
          <cell r="H627">
            <v>0</v>
          </cell>
          <cell r="I627">
            <v>21020</v>
          </cell>
          <cell r="J627">
            <v>0</v>
          </cell>
          <cell r="K627">
            <v>774300</v>
          </cell>
          <cell r="L627">
            <v>0</v>
          </cell>
          <cell r="M627">
            <v>0</v>
          </cell>
        </row>
        <row r="628">
          <cell r="A628">
            <v>626</v>
          </cell>
          <cell r="B628" t="str">
            <v xml:space="preserve">          잔디시비</v>
          </cell>
          <cell r="C628" t="str">
            <v>1회</v>
          </cell>
          <cell r="D628" t="str">
            <v>M2</v>
          </cell>
          <cell r="E628">
            <v>2086</v>
          </cell>
          <cell r="F628">
            <v>20</v>
          </cell>
          <cell r="G628">
            <v>41720</v>
          </cell>
          <cell r="H628">
            <v>10</v>
          </cell>
          <cell r="I628">
            <v>20860</v>
          </cell>
          <cell r="J628">
            <v>10</v>
          </cell>
          <cell r="K628">
            <v>20860</v>
          </cell>
          <cell r="L628">
            <v>0</v>
          </cell>
          <cell r="M628">
            <v>0</v>
          </cell>
        </row>
        <row r="629">
          <cell r="A629">
            <v>627</v>
          </cell>
          <cell r="B629" t="str">
            <v xml:space="preserve">          잔디제초</v>
          </cell>
          <cell r="C629" t="str">
            <v>1회</v>
          </cell>
          <cell r="D629" t="str">
            <v>M2</v>
          </cell>
          <cell r="E629">
            <v>4172</v>
          </cell>
          <cell r="F629">
            <v>130</v>
          </cell>
          <cell r="G629">
            <v>542360</v>
          </cell>
          <cell r="H629">
            <v>0</v>
          </cell>
          <cell r="J629">
            <v>130</v>
          </cell>
          <cell r="K629">
            <v>542360</v>
          </cell>
          <cell r="L629">
            <v>0</v>
          </cell>
        </row>
        <row r="630">
          <cell r="A630">
            <v>628</v>
          </cell>
          <cell r="B630" t="str">
            <v xml:space="preserve">          잔디깍기</v>
          </cell>
          <cell r="C630" t="str">
            <v>1회</v>
          </cell>
          <cell r="D630" t="str">
            <v>M2</v>
          </cell>
          <cell r="E630">
            <v>4172</v>
          </cell>
          <cell r="F630">
            <v>50</v>
          </cell>
          <cell r="G630">
            <v>208600</v>
          </cell>
          <cell r="H630">
            <v>0</v>
          </cell>
          <cell r="J630">
            <v>50</v>
          </cell>
          <cell r="K630">
            <v>208600</v>
          </cell>
          <cell r="L630">
            <v>0</v>
          </cell>
          <cell r="M630">
            <v>0</v>
          </cell>
        </row>
        <row r="631">
          <cell r="A631">
            <v>629</v>
          </cell>
          <cell r="B631" t="str">
            <v xml:space="preserve">          병충해방제</v>
          </cell>
          <cell r="C631" t="str">
            <v>1회</v>
          </cell>
          <cell r="D631" t="str">
            <v>주</v>
          </cell>
          <cell r="E631">
            <v>8</v>
          </cell>
          <cell r="F631">
            <v>330</v>
          </cell>
          <cell r="G631">
            <v>2640</v>
          </cell>
          <cell r="H631">
            <v>20</v>
          </cell>
          <cell r="I631">
            <v>160</v>
          </cell>
          <cell r="J631">
            <v>310</v>
          </cell>
          <cell r="K631">
            <v>2480</v>
          </cell>
          <cell r="L631">
            <v>0</v>
          </cell>
        </row>
        <row r="632">
          <cell r="A632">
            <v>630</v>
          </cell>
          <cell r="B632" t="str">
            <v xml:space="preserve">      2.4 9호어린이공원</v>
          </cell>
          <cell r="G632">
            <v>68890850</v>
          </cell>
          <cell r="H632">
            <v>0</v>
          </cell>
          <cell r="I632">
            <v>52573990</v>
          </cell>
          <cell r="J632">
            <v>0</v>
          </cell>
          <cell r="K632">
            <v>16004400</v>
          </cell>
          <cell r="L632">
            <v>0</v>
          </cell>
          <cell r="M632">
            <v>312460</v>
          </cell>
        </row>
        <row r="633">
          <cell r="A633">
            <v>631</v>
          </cell>
          <cell r="B633" t="str">
            <v xml:space="preserve">       2.4.1 배수공</v>
          </cell>
          <cell r="G633">
            <v>6820070</v>
          </cell>
          <cell r="H633">
            <v>0</v>
          </cell>
          <cell r="I633">
            <v>3391780</v>
          </cell>
          <cell r="J633">
            <v>0</v>
          </cell>
          <cell r="K633">
            <v>3246040</v>
          </cell>
          <cell r="L633">
            <v>0</v>
          </cell>
          <cell r="M633">
            <v>182250</v>
          </cell>
        </row>
        <row r="634">
          <cell r="A634">
            <v>632</v>
          </cell>
          <cell r="B634" t="str">
            <v xml:space="preserve">          집수정</v>
          </cell>
          <cell r="C634" t="str">
            <v>700M/M*700</v>
          </cell>
          <cell r="D634" t="str">
            <v>개소</v>
          </cell>
          <cell r="E634">
            <v>7</v>
          </cell>
          <cell r="F634">
            <v>339640</v>
          </cell>
          <cell r="G634">
            <v>2377480</v>
          </cell>
          <cell r="H634">
            <v>198130</v>
          </cell>
          <cell r="I634">
            <v>1386910</v>
          </cell>
          <cell r="J634">
            <v>141490</v>
          </cell>
          <cell r="K634">
            <v>990430</v>
          </cell>
          <cell r="L634">
            <v>20</v>
          </cell>
          <cell r="M634">
            <v>140</v>
          </cell>
        </row>
        <row r="635">
          <cell r="A635">
            <v>633</v>
          </cell>
          <cell r="B635" t="str">
            <v xml:space="preserve">          흄관부설 및 접합 : 인력</v>
          </cell>
          <cell r="C635" t="str">
            <v>Φ300M/M, 소켓식</v>
          </cell>
          <cell r="D635" t="str">
            <v>M</v>
          </cell>
          <cell r="E635">
            <v>82</v>
          </cell>
          <cell r="F635">
            <v>35750</v>
          </cell>
          <cell r="G635">
            <v>2931500</v>
          </cell>
          <cell r="H635">
            <v>8760</v>
          </cell>
          <cell r="I635">
            <v>718320</v>
          </cell>
          <cell r="J635">
            <v>25570</v>
          </cell>
          <cell r="K635">
            <v>2096740</v>
          </cell>
          <cell r="L635">
            <v>1420</v>
          </cell>
          <cell r="M635">
            <v>116440</v>
          </cell>
        </row>
        <row r="636">
          <cell r="A636">
            <v>634</v>
          </cell>
          <cell r="B636" t="str">
            <v xml:space="preserve">          맹암거(간선)</v>
          </cell>
          <cell r="C636" t="str">
            <v>Φ200</v>
          </cell>
          <cell r="D636" t="str">
            <v>M</v>
          </cell>
          <cell r="E636">
            <v>20</v>
          </cell>
          <cell r="F636">
            <v>23800</v>
          </cell>
          <cell r="G636">
            <v>476000</v>
          </cell>
          <cell r="H636">
            <v>22750</v>
          </cell>
          <cell r="I636">
            <v>455000</v>
          </cell>
          <cell r="J636">
            <v>880</v>
          </cell>
          <cell r="K636">
            <v>17600</v>
          </cell>
          <cell r="L636">
            <v>170</v>
          </cell>
          <cell r="M636">
            <v>3400</v>
          </cell>
        </row>
        <row r="637">
          <cell r="A637">
            <v>635</v>
          </cell>
          <cell r="B637" t="str">
            <v xml:space="preserve">          맹암거(지선)</v>
          </cell>
          <cell r="C637" t="str">
            <v>Φ150</v>
          </cell>
          <cell r="D637" t="str">
            <v>M</v>
          </cell>
          <cell r="E637">
            <v>57</v>
          </cell>
          <cell r="F637">
            <v>14970</v>
          </cell>
          <cell r="G637">
            <v>853290</v>
          </cell>
          <cell r="H637">
            <v>14170</v>
          </cell>
          <cell r="I637">
            <v>807690</v>
          </cell>
          <cell r="J637">
            <v>690</v>
          </cell>
          <cell r="K637">
            <v>39330</v>
          </cell>
          <cell r="L637">
            <v>110</v>
          </cell>
          <cell r="M637">
            <v>6270</v>
          </cell>
        </row>
        <row r="638">
          <cell r="A638">
            <v>636</v>
          </cell>
          <cell r="B638" t="str">
            <v xml:space="preserve">          퇴수관(PVC)</v>
          </cell>
          <cell r="C638" t="str">
            <v>Φ100</v>
          </cell>
          <cell r="D638" t="str">
            <v>M</v>
          </cell>
          <cell r="E638">
            <v>10</v>
          </cell>
          <cell r="F638">
            <v>2600</v>
          </cell>
          <cell r="G638">
            <v>26000</v>
          </cell>
          <cell r="H638">
            <v>1730</v>
          </cell>
          <cell r="I638">
            <v>17300</v>
          </cell>
          <cell r="J638">
            <v>600</v>
          </cell>
          <cell r="K638">
            <v>6000</v>
          </cell>
          <cell r="L638">
            <v>270</v>
          </cell>
          <cell r="M638">
            <v>2700</v>
          </cell>
        </row>
        <row r="639">
          <cell r="A639">
            <v>637</v>
          </cell>
          <cell r="B639" t="str">
            <v xml:space="preserve">          하수관로CCTV조사공</v>
          </cell>
          <cell r="C639" t="str">
            <v>신설</v>
          </cell>
          <cell r="D639" t="str">
            <v>M</v>
          </cell>
          <cell r="E639">
            <v>82</v>
          </cell>
          <cell r="F639">
            <v>1900</v>
          </cell>
          <cell r="G639">
            <v>155800</v>
          </cell>
          <cell r="H639">
            <v>80</v>
          </cell>
          <cell r="I639">
            <v>6560</v>
          </cell>
          <cell r="J639">
            <v>1170</v>
          </cell>
          <cell r="K639">
            <v>95940</v>
          </cell>
          <cell r="L639">
            <v>650</v>
          </cell>
          <cell r="M639">
            <v>53300</v>
          </cell>
        </row>
        <row r="640">
          <cell r="A640">
            <v>638</v>
          </cell>
          <cell r="B640" t="str">
            <v xml:space="preserve">       2.4.2 포장공</v>
          </cell>
          <cell r="G640">
            <v>16649470</v>
          </cell>
          <cell r="H640">
            <v>0</v>
          </cell>
          <cell r="I640">
            <v>11083820</v>
          </cell>
          <cell r="J640">
            <v>0</v>
          </cell>
          <cell r="K640">
            <v>5443700</v>
          </cell>
          <cell r="L640">
            <v>0</v>
          </cell>
          <cell r="M640">
            <v>121950</v>
          </cell>
        </row>
        <row r="641">
          <cell r="A641">
            <v>639</v>
          </cell>
          <cell r="B641" t="str">
            <v xml:space="preserve">          소형고압블럭포장</v>
          </cell>
          <cell r="C641" t="str">
            <v>회 색, T=60</v>
          </cell>
          <cell r="D641" t="str">
            <v>M2</v>
          </cell>
          <cell r="E641">
            <v>194</v>
          </cell>
          <cell r="F641">
            <v>6370</v>
          </cell>
          <cell r="G641">
            <v>1235780</v>
          </cell>
          <cell r="H641">
            <v>1950</v>
          </cell>
          <cell r="I641">
            <v>378300</v>
          </cell>
          <cell r="J641">
            <v>4330</v>
          </cell>
          <cell r="K641">
            <v>840020</v>
          </cell>
          <cell r="L641">
            <v>90</v>
          </cell>
          <cell r="M641">
            <v>17460</v>
          </cell>
        </row>
        <row r="642">
          <cell r="A642">
            <v>640</v>
          </cell>
          <cell r="B642" t="str">
            <v xml:space="preserve">          소형고압블럭포장</v>
          </cell>
          <cell r="C642" t="str">
            <v>적 색, T=60</v>
          </cell>
          <cell r="D642" t="str">
            <v>M2</v>
          </cell>
          <cell r="E642">
            <v>36</v>
          </cell>
          <cell r="F642">
            <v>6370</v>
          </cell>
          <cell r="G642">
            <v>229320</v>
          </cell>
          <cell r="H642">
            <v>1950</v>
          </cell>
          <cell r="I642">
            <v>70200</v>
          </cell>
          <cell r="J642">
            <v>4330</v>
          </cell>
          <cell r="K642">
            <v>155880</v>
          </cell>
          <cell r="L642">
            <v>90</v>
          </cell>
          <cell r="M642">
            <v>3240</v>
          </cell>
        </row>
        <row r="643">
          <cell r="A643">
            <v>641</v>
          </cell>
          <cell r="B643" t="str">
            <v xml:space="preserve">          소형고압블럭포장</v>
          </cell>
          <cell r="C643" t="str">
            <v>황 색, T=60</v>
          </cell>
          <cell r="D643" t="str">
            <v>M2</v>
          </cell>
          <cell r="E643">
            <v>62</v>
          </cell>
          <cell r="F643">
            <v>6370</v>
          </cell>
          <cell r="G643">
            <v>394940</v>
          </cell>
          <cell r="H643">
            <v>1950</v>
          </cell>
          <cell r="I643">
            <v>120900</v>
          </cell>
          <cell r="J643">
            <v>4330</v>
          </cell>
          <cell r="K643">
            <v>268460</v>
          </cell>
          <cell r="L643">
            <v>90</v>
          </cell>
          <cell r="M643">
            <v>5580</v>
          </cell>
        </row>
        <row r="644">
          <cell r="A644">
            <v>642</v>
          </cell>
          <cell r="B644" t="str">
            <v xml:space="preserve">          소형고압블럭포장</v>
          </cell>
          <cell r="C644" t="str">
            <v>청 색, T=60</v>
          </cell>
          <cell r="D644" t="str">
            <v>M2</v>
          </cell>
          <cell r="E644">
            <v>148</v>
          </cell>
          <cell r="F644">
            <v>6370</v>
          </cell>
          <cell r="G644">
            <v>942760</v>
          </cell>
          <cell r="H644">
            <v>1950</v>
          </cell>
          <cell r="I644">
            <v>288600</v>
          </cell>
          <cell r="J644">
            <v>4330</v>
          </cell>
          <cell r="K644">
            <v>640840</v>
          </cell>
          <cell r="L644">
            <v>90</v>
          </cell>
          <cell r="M644">
            <v>13320</v>
          </cell>
        </row>
        <row r="645">
          <cell r="A645">
            <v>643</v>
          </cell>
          <cell r="B645" t="str">
            <v xml:space="preserve">          철평석포장(B형)</v>
          </cell>
          <cell r="C645" t="str">
            <v>T=50MM</v>
          </cell>
          <cell r="D645" t="str">
            <v>M2</v>
          </cell>
          <cell r="E645">
            <v>145</v>
          </cell>
          <cell r="F645">
            <v>55330</v>
          </cell>
          <cell r="G645">
            <v>8022850</v>
          </cell>
          <cell r="H645">
            <v>47180</v>
          </cell>
          <cell r="I645">
            <v>6841100</v>
          </cell>
          <cell r="J645">
            <v>7900</v>
          </cell>
          <cell r="K645">
            <v>1145500</v>
          </cell>
          <cell r="L645">
            <v>250</v>
          </cell>
          <cell r="M645">
            <v>36250</v>
          </cell>
        </row>
        <row r="646">
          <cell r="A646">
            <v>644</v>
          </cell>
          <cell r="B646" t="str">
            <v xml:space="preserve">          모래포설</v>
          </cell>
          <cell r="C646" t="str">
            <v>T=300MM</v>
          </cell>
          <cell r="D646" t="str">
            <v>M2</v>
          </cell>
          <cell r="E646">
            <v>277</v>
          </cell>
          <cell r="F646">
            <v>4620</v>
          </cell>
          <cell r="G646">
            <v>1279740</v>
          </cell>
          <cell r="H646">
            <v>3460</v>
          </cell>
          <cell r="I646">
            <v>958420</v>
          </cell>
          <cell r="J646">
            <v>1070</v>
          </cell>
          <cell r="K646">
            <v>296390</v>
          </cell>
          <cell r="L646">
            <v>90</v>
          </cell>
          <cell r="M646">
            <v>24930</v>
          </cell>
        </row>
        <row r="647">
          <cell r="A647">
            <v>645</v>
          </cell>
          <cell r="B647" t="str">
            <v xml:space="preserve">          녹지경계블럭</v>
          </cell>
          <cell r="C647" t="str">
            <v>190*160*100</v>
          </cell>
          <cell r="D647" t="str">
            <v>M</v>
          </cell>
          <cell r="E647">
            <v>113</v>
          </cell>
          <cell r="F647">
            <v>8380</v>
          </cell>
          <cell r="G647">
            <v>946940</v>
          </cell>
          <cell r="H647">
            <v>1810</v>
          </cell>
          <cell r="I647">
            <v>204530</v>
          </cell>
          <cell r="J647">
            <v>6550</v>
          </cell>
          <cell r="K647">
            <v>740150</v>
          </cell>
          <cell r="L647">
            <v>20</v>
          </cell>
          <cell r="M647">
            <v>2260</v>
          </cell>
        </row>
        <row r="648">
          <cell r="A648">
            <v>646</v>
          </cell>
          <cell r="B648" t="str">
            <v xml:space="preserve">          모래막이</v>
          </cell>
          <cell r="C648" t="str">
            <v>W600, 2단</v>
          </cell>
          <cell r="D648" t="str">
            <v>M</v>
          </cell>
          <cell r="E648">
            <v>61</v>
          </cell>
          <cell r="F648">
            <v>31340</v>
          </cell>
          <cell r="G648">
            <v>1911740</v>
          </cell>
          <cell r="H648">
            <v>15570</v>
          </cell>
          <cell r="I648">
            <v>949770</v>
          </cell>
          <cell r="J648">
            <v>15460</v>
          </cell>
          <cell r="K648">
            <v>943060</v>
          </cell>
          <cell r="L648">
            <v>310</v>
          </cell>
          <cell r="M648">
            <v>18910</v>
          </cell>
        </row>
        <row r="649">
          <cell r="A649">
            <v>647</v>
          </cell>
          <cell r="B649" t="str">
            <v xml:space="preserve">          재료분리경계석(B형직선)</v>
          </cell>
          <cell r="C649" t="str">
            <v>120*120*1000</v>
          </cell>
          <cell r="D649" t="str">
            <v>M</v>
          </cell>
          <cell r="E649">
            <v>60</v>
          </cell>
          <cell r="F649">
            <v>28090</v>
          </cell>
          <cell r="G649">
            <v>1685400</v>
          </cell>
          <cell r="H649">
            <v>21200</v>
          </cell>
          <cell r="I649">
            <v>1272000</v>
          </cell>
          <cell r="J649">
            <v>6890</v>
          </cell>
          <cell r="K649">
            <v>413400</v>
          </cell>
          <cell r="L649">
            <v>0</v>
          </cell>
          <cell r="M649">
            <v>0</v>
          </cell>
        </row>
        <row r="650">
          <cell r="A650">
            <v>648</v>
          </cell>
          <cell r="B650" t="str">
            <v xml:space="preserve">       2.4.3 상수공</v>
          </cell>
          <cell r="G650">
            <v>81610</v>
          </cell>
          <cell r="H650">
            <v>0</v>
          </cell>
          <cell r="I650">
            <v>38290</v>
          </cell>
          <cell r="J650">
            <v>0</v>
          </cell>
          <cell r="K650">
            <v>36670</v>
          </cell>
          <cell r="L650">
            <v>0</v>
          </cell>
          <cell r="M650">
            <v>6650</v>
          </cell>
        </row>
        <row r="651">
          <cell r="A651">
            <v>649</v>
          </cell>
          <cell r="B651" t="str">
            <v xml:space="preserve">          PE관접합및부설</v>
          </cell>
          <cell r="C651" t="str">
            <v>관경Φ25MM</v>
          </cell>
          <cell r="D651" t="str">
            <v>M</v>
          </cell>
          <cell r="E651">
            <v>16</v>
          </cell>
          <cell r="F651">
            <v>3940</v>
          </cell>
          <cell r="G651">
            <v>63040</v>
          </cell>
          <cell r="H651">
            <v>1810</v>
          </cell>
          <cell r="I651">
            <v>28960</v>
          </cell>
          <cell r="J651">
            <v>1750</v>
          </cell>
          <cell r="K651">
            <v>28000</v>
          </cell>
          <cell r="L651">
            <v>380</v>
          </cell>
          <cell r="M651">
            <v>6080</v>
          </cell>
        </row>
        <row r="652">
          <cell r="A652">
            <v>650</v>
          </cell>
          <cell r="B652" t="str">
            <v xml:space="preserve">          새들접합</v>
          </cell>
          <cell r="C652" t="str">
            <v>관경Φ50*25MM</v>
          </cell>
          <cell r="D652" t="str">
            <v>개소</v>
          </cell>
          <cell r="E652">
            <v>1</v>
          </cell>
          <cell r="F652">
            <v>8570</v>
          </cell>
          <cell r="G652">
            <v>8570</v>
          </cell>
          <cell r="H652">
            <v>5600</v>
          </cell>
          <cell r="I652">
            <v>5600</v>
          </cell>
          <cell r="J652">
            <v>2970</v>
          </cell>
          <cell r="K652">
            <v>2970</v>
          </cell>
          <cell r="L652">
            <v>0</v>
          </cell>
        </row>
        <row r="653">
          <cell r="A653">
            <v>651</v>
          </cell>
          <cell r="B653" t="str">
            <v xml:space="preserve">          엘보관접합및부설</v>
          </cell>
          <cell r="C653" t="str">
            <v>관경Φ25*90도</v>
          </cell>
          <cell r="D653" t="str">
            <v>개소</v>
          </cell>
          <cell r="E653">
            <v>1</v>
          </cell>
          <cell r="F653">
            <v>10000</v>
          </cell>
          <cell r="G653">
            <v>10000</v>
          </cell>
          <cell r="H653">
            <v>3730</v>
          </cell>
          <cell r="I653">
            <v>3730</v>
          </cell>
          <cell r="J653">
            <v>5700</v>
          </cell>
          <cell r="K653">
            <v>5700</v>
          </cell>
          <cell r="L653">
            <v>570</v>
          </cell>
          <cell r="M653">
            <v>570</v>
          </cell>
        </row>
        <row r="654">
          <cell r="A654">
            <v>652</v>
          </cell>
          <cell r="B654" t="str">
            <v xml:space="preserve">       2.4.4 식재공</v>
          </cell>
          <cell r="G654">
            <v>8662700</v>
          </cell>
          <cell r="H654">
            <v>0</v>
          </cell>
          <cell r="I654">
            <v>4501900</v>
          </cell>
          <cell r="J654">
            <v>0</v>
          </cell>
          <cell r="K654">
            <v>4160800</v>
          </cell>
          <cell r="L654">
            <v>0</v>
          </cell>
        </row>
        <row r="655">
          <cell r="A655">
            <v>653</v>
          </cell>
          <cell r="B655" t="str">
            <v xml:space="preserve">          해송(A형)</v>
          </cell>
          <cell r="C655" t="str">
            <v>H2.5*W0.8</v>
          </cell>
          <cell r="D655" t="str">
            <v>주</v>
          </cell>
          <cell r="E655">
            <v>25</v>
          </cell>
          <cell r="F655">
            <v>35640</v>
          </cell>
          <cell r="G655">
            <v>891000</v>
          </cell>
          <cell r="H655">
            <v>24890</v>
          </cell>
          <cell r="I655">
            <v>622250</v>
          </cell>
          <cell r="J655">
            <v>10750</v>
          </cell>
          <cell r="K655">
            <v>268750</v>
          </cell>
          <cell r="L655">
            <v>0</v>
          </cell>
        </row>
        <row r="656">
          <cell r="A656">
            <v>654</v>
          </cell>
          <cell r="B656" t="str">
            <v xml:space="preserve">          낙우송</v>
          </cell>
          <cell r="C656" t="str">
            <v>H3.5*R8</v>
          </cell>
          <cell r="D656" t="str">
            <v>주</v>
          </cell>
          <cell r="E656">
            <v>9</v>
          </cell>
          <cell r="F656">
            <v>73080</v>
          </cell>
          <cell r="G656">
            <v>657720</v>
          </cell>
          <cell r="H656">
            <v>48800</v>
          </cell>
          <cell r="I656">
            <v>439200</v>
          </cell>
          <cell r="J656">
            <v>24280</v>
          </cell>
          <cell r="K656">
            <v>218520</v>
          </cell>
          <cell r="L656">
            <v>0</v>
          </cell>
        </row>
        <row r="657">
          <cell r="A657">
            <v>655</v>
          </cell>
          <cell r="B657" t="str">
            <v xml:space="preserve">          회화나무</v>
          </cell>
          <cell r="C657" t="str">
            <v>H3.5*R8</v>
          </cell>
          <cell r="D657" t="str">
            <v>주</v>
          </cell>
          <cell r="E657">
            <v>7</v>
          </cell>
          <cell r="F657">
            <v>84430</v>
          </cell>
          <cell r="G657">
            <v>591010</v>
          </cell>
          <cell r="H657">
            <v>60150</v>
          </cell>
          <cell r="I657">
            <v>421050</v>
          </cell>
          <cell r="J657">
            <v>24280</v>
          </cell>
          <cell r="K657">
            <v>169960</v>
          </cell>
          <cell r="L657">
            <v>0</v>
          </cell>
        </row>
        <row r="658">
          <cell r="A658">
            <v>656</v>
          </cell>
          <cell r="B658" t="str">
            <v xml:space="preserve">          감나무</v>
          </cell>
          <cell r="C658" t="str">
            <v>H4.0*R15</v>
          </cell>
          <cell r="D658" t="str">
            <v>주</v>
          </cell>
          <cell r="E658">
            <v>2</v>
          </cell>
          <cell r="F658">
            <v>230390</v>
          </cell>
          <cell r="G658">
            <v>460780</v>
          </cell>
          <cell r="H658">
            <v>173220</v>
          </cell>
          <cell r="I658">
            <v>346440</v>
          </cell>
          <cell r="J658">
            <v>57170</v>
          </cell>
          <cell r="K658">
            <v>114340</v>
          </cell>
          <cell r="L658">
            <v>0</v>
          </cell>
        </row>
        <row r="659">
          <cell r="A659">
            <v>657</v>
          </cell>
          <cell r="B659" t="str">
            <v xml:space="preserve">          느릅나무(A형)</v>
          </cell>
          <cell r="C659" t="str">
            <v>H4.0*R10</v>
          </cell>
          <cell r="D659" t="str">
            <v>주</v>
          </cell>
          <cell r="E659">
            <v>6</v>
          </cell>
          <cell r="F659">
            <v>119420</v>
          </cell>
          <cell r="G659">
            <v>716520</v>
          </cell>
          <cell r="H659">
            <v>86050</v>
          </cell>
          <cell r="I659">
            <v>516300</v>
          </cell>
          <cell r="J659">
            <v>33370</v>
          </cell>
          <cell r="K659">
            <v>200220</v>
          </cell>
          <cell r="L659">
            <v>0</v>
          </cell>
        </row>
        <row r="660">
          <cell r="A660">
            <v>658</v>
          </cell>
          <cell r="B660" t="str">
            <v xml:space="preserve">          느릅나무(B형)</v>
          </cell>
          <cell r="C660" t="str">
            <v>H4.0*R10</v>
          </cell>
          <cell r="D660" t="str">
            <v>주</v>
          </cell>
          <cell r="E660">
            <v>2</v>
          </cell>
          <cell r="F660">
            <v>130180</v>
          </cell>
          <cell r="G660">
            <v>260360</v>
          </cell>
          <cell r="H660">
            <v>96810</v>
          </cell>
          <cell r="I660">
            <v>193620</v>
          </cell>
          <cell r="J660">
            <v>33370</v>
          </cell>
          <cell r="K660">
            <v>66740</v>
          </cell>
          <cell r="L660">
            <v>0</v>
          </cell>
        </row>
        <row r="661">
          <cell r="A661">
            <v>659</v>
          </cell>
          <cell r="B661" t="str">
            <v xml:space="preserve">          살구나무</v>
          </cell>
          <cell r="C661" t="str">
            <v>H2.5*R6</v>
          </cell>
          <cell r="D661" t="str">
            <v>주</v>
          </cell>
          <cell r="E661">
            <v>2</v>
          </cell>
          <cell r="F661">
            <v>41750</v>
          </cell>
          <cell r="G661">
            <v>83500</v>
          </cell>
          <cell r="H661">
            <v>26560</v>
          </cell>
          <cell r="I661">
            <v>53120</v>
          </cell>
          <cell r="J661">
            <v>15190</v>
          </cell>
          <cell r="K661">
            <v>30380</v>
          </cell>
          <cell r="L661">
            <v>0</v>
          </cell>
        </row>
        <row r="662">
          <cell r="A662">
            <v>660</v>
          </cell>
          <cell r="B662" t="str">
            <v xml:space="preserve">          마가목</v>
          </cell>
          <cell r="C662" t="str">
            <v>H2.5*R5</v>
          </cell>
          <cell r="D662" t="str">
            <v>주</v>
          </cell>
          <cell r="E662">
            <v>3</v>
          </cell>
          <cell r="F662">
            <v>46680</v>
          </cell>
          <cell r="G662">
            <v>140040</v>
          </cell>
          <cell r="H662">
            <v>35560</v>
          </cell>
          <cell r="I662">
            <v>106680</v>
          </cell>
          <cell r="J662">
            <v>11120</v>
          </cell>
          <cell r="K662">
            <v>33360</v>
          </cell>
          <cell r="L662">
            <v>0</v>
          </cell>
        </row>
        <row r="663">
          <cell r="A663">
            <v>661</v>
          </cell>
          <cell r="B663" t="str">
            <v xml:space="preserve">          영산홍</v>
          </cell>
          <cell r="C663" t="str">
            <v>H0.4*W0.5</v>
          </cell>
          <cell r="D663" t="str">
            <v>주</v>
          </cell>
          <cell r="E663">
            <v>110</v>
          </cell>
          <cell r="F663">
            <v>5340</v>
          </cell>
          <cell r="G663">
            <v>587400</v>
          </cell>
          <cell r="H663">
            <v>3310</v>
          </cell>
          <cell r="I663">
            <v>364100</v>
          </cell>
          <cell r="J663">
            <v>2030</v>
          </cell>
          <cell r="K663">
            <v>223300</v>
          </cell>
          <cell r="L663">
            <v>0</v>
          </cell>
        </row>
        <row r="664">
          <cell r="A664">
            <v>662</v>
          </cell>
          <cell r="B664" t="str">
            <v xml:space="preserve">          개나리</v>
          </cell>
          <cell r="C664" t="str">
            <v>H1.2*W0.6*5가지</v>
          </cell>
          <cell r="D664" t="str">
            <v>주</v>
          </cell>
          <cell r="E664">
            <v>40</v>
          </cell>
          <cell r="F664">
            <v>7330</v>
          </cell>
          <cell r="G664">
            <v>293200</v>
          </cell>
          <cell r="H664">
            <v>1530</v>
          </cell>
          <cell r="I664">
            <v>61200</v>
          </cell>
          <cell r="J664">
            <v>5800</v>
          </cell>
          <cell r="K664">
            <v>232000</v>
          </cell>
          <cell r="L664">
            <v>0</v>
          </cell>
        </row>
        <row r="665">
          <cell r="A665">
            <v>663</v>
          </cell>
          <cell r="B665" t="str">
            <v xml:space="preserve">          수수꽃다리</v>
          </cell>
          <cell r="C665" t="str">
            <v>H1.8*W0.8</v>
          </cell>
          <cell r="D665" t="str">
            <v>주</v>
          </cell>
          <cell r="E665">
            <v>11</v>
          </cell>
          <cell r="F665">
            <v>20750</v>
          </cell>
          <cell r="G665">
            <v>228250</v>
          </cell>
          <cell r="H665">
            <v>13220</v>
          </cell>
          <cell r="I665">
            <v>145420</v>
          </cell>
          <cell r="J665">
            <v>7530</v>
          </cell>
          <cell r="K665">
            <v>82830</v>
          </cell>
          <cell r="L665">
            <v>0</v>
          </cell>
        </row>
        <row r="666">
          <cell r="A666">
            <v>664</v>
          </cell>
          <cell r="B666" t="str">
            <v xml:space="preserve">          자산홍</v>
          </cell>
          <cell r="C666" t="str">
            <v>H0.4*W0.4</v>
          </cell>
          <cell r="D666" t="str">
            <v>주</v>
          </cell>
          <cell r="E666">
            <v>60</v>
          </cell>
          <cell r="F666">
            <v>4450</v>
          </cell>
          <cell r="G666">
            <v>267000</v>
          </cell>
          <cell r="H666">
            <v>2420</v>
          </cell>
          <cell r="I666">
            <v>145200</v>
          </cell>
          <cell r="J666">
            <v>2030</v>
          </cell>
          <cell r="K666">
            <v>121800</v>
          </cell>
          <cell r="L666">
            <v>0</v>
          </cell>
        </row>
        <row r="667">
          <cell r="A667">
            <v>665</v>
          </cell>
          <cell r="B667" t="str">
            <v xml:space="preserve">          산철쭉</v>
          </cell>
          <cell r="C667" t="str">
            <v>H0.4*W0.5</v>
          </cell>
          <cell r="D667" t="str">
            <v>주</v>
          </cell>
          <cell r="E667">
            <v>40</v>
          </cell>
          <cell r="F667">
            <v>4650</v>
          </cell>
          <cell r="G667">
            <v>186000</v>
          </cell>
          <cell r="H667">
            <v>2620</v>
          </cell>
          <cell r="I667">
            <v>104800</v>
          </cell>
          <cell r="J667">
            <v>2030</v>
          </cell>
          <cell r="K667">
            <v>81200</v>
          </cell>
          <cell r="L667">
            <v>0</v>
          </cell>
        </row>
        <row r="668">
          <cell r="A668">
            <v>666</v>
          </cell>
          <cell r="B668" t="str">
            <v xml:space="preserve">          백철쭉</v>
          </cell>
          <cell r="C668" t="str">
            <v>H0.4*W0.5</v>
          </cell>
          <cell r="D668" t="str">
            <v>주</v>
          </cell>
          <cell r="E668">
            <v>40</v>
          </cell>
          <cell r="F668">
            <v>5730</v>
          </cell>
          <cell r="G668">
            <v>229200</v>
          </cell>
          <cell r="H668">
            <v>3700</v>
          </cell>
          <cell r="I668">
            <v>148000</v>
          </cell>
          <cell r="J668">
            <v>2030</v>
          </cell>
          <cell r="K668">
            <v>81200</v>
          </cell>
          <cell r="L668">
            <v>0</v>
          </cell>
        </row>
        <row r="669">
          <cell r="A669">
            <v>667</v>
          </cell>
          <cell r="B669" t="str">
            <v xml:space="preserve">          말발도리</v>
          </cell>
          <cell r="C669" t="str">
            <v>H1.2*W0.5</v>
          </cell>
          <cell r="D669" t="str">
            <v>주</v>
          </cell>
          <cell r="E669">
            <v>100</v>
          </cell>
          <cell r="F669">
            <v>8030</v>
          </cell>
          <cell r="G669">
            <v>803000</v>
          </cell>
          <cell r="H669">
            <v>2230</v>
          </cell>
          <cell r="I669">
            <v>223000</v>
          </cell>
          <cell r="J669">
            <v>5800</v>
          </cell>
          <cell r="K669">
            <v>580000</v>
          </cell>
          <cell r="L669">
            <v>0</v>
          </cell>
        </row>
        <row r="670">
          <cell r="A670">
            <v>668</v>
          </cell>
          <cell r="B670" t="str">
            <v xml:space="preserve">          줄  떼</v>
          </cell>
          <cell r="C670" t="str">
            <v>1/3</v>
          </cell>
          <cell r="D670" t="str">
            <v>M2</v>
          </cell>
          <cell r="E670">
            <v>637</v>
          </cell>
          <cell r="F670">
            <v>3560</v>
          </cell>
          <cell r="G670">
            <v>2267720</v>
          </cell>
          <cell r="H670">
            <v>960</v>
          </cell>
          <cell r="I670">
            <v>611520</v>
          </cell>
          <cell r="J670">
            <v>2600</v>
          </cell>
          <cell r="K670">
            <v>1656200</v>
          </cell>
          <cell r="L670">
            <v>0</v>
          </cell>
        </row>
        <row r="671">
          <cell r="A671">
            <v>669</v>
          </cell>
          <cell r="B671" t="str">
            <v xml:space="preserve">       2.4.5 시설물공</v>
          </cell>
          <cell r="G671">
            <v>36188460</v>
          </cell>
          <cell r="H671">
            <v>0</v>
          </cell>
          <cell r="I671">
            <v>33543850</v>
          </cell>
          <cell r="J671">
            <v>0</v>
          </cell>
          <cell r="K671">
            <v>2643000</v>
          </cell>
          <cell r="L671">
            <v>0</v>
          </cell>
          <cell r="M671">
            <v>1610</v>
          </cell>
        </row>
        <row r="672">
          <cell r="A672">
            <v>670</v>
          </cell>
          <cell r="B672" t="str">
            <v xml:space="preserve">          사각쉘터A형</v>
          </cell>
          <cell r="C672" t="str">
            <v>4.5*4.5*H3.15</v>
          </cell>
          <cell r="D672" t="str">
            <v>개소</v>
          </cell>
          <cell r="E672">
            <v>2</v>
          </cell>
          <cell r="F672">
            <v>6224620</v>
          </cell>
          <cell r="G672">
            <v>12449240</v>
          </cell>
          <cell r="H672">
            <v>6097550</v>
          </cell>
          <cell r="I672">
            <v>12195100</v>
          </cell>
          <cell r="J672">
            <v>127050</v>
          </cell>
          <cell r="K672">
            <v>254100</v>
          </cell>
          <cell r="L672">
            <v>20</v>
          </cell>
          <cell r="M672">
            <v>40</v>
          </cell>
        </row>
        <row r="673">
          <cell r="A673">
            <v>671</v>
          </cell>
          <cell r="B673" t="str">
            <v xml:space="preserve">          등의자A형</v>
          </cell>
          <cell r="C673" t="str">
            <v>1.8*0.54*H0.83</v>
          </cell>
          <cell r="D673" t="str">
            <v>개소</v>
          </cell>
          <cell r="E673">
            <v>2</v>
          </cell>
          <cell r="F673">
            <v>257800</v>
          </cell>
          <cell r="G673">
            <v>515600</v>
          </cell>
          <cell r="H673">
            <v>239860</v>
          </cell>
          <cell r="I673">
            <v>479720</v>
          </cell>
          <cell r="J673">
            <v>17940</v>
          </cell>
          <cell r="K673">
            <v>35880</v>
          </cell>
          <cell r="L673">
            <v>0</v>
          </cell>
          <cell r="M673">
            <v>0</v>
          </cell>
        </row>
        <row r="674">
          <cell r="A674">
            <v>672</v>
          </cell>
          <cell r="B674" t="str">
            <v xml:space="preserve">          평의자A형</v>
          </cell>
          <cell r="C674" t="str">
            <v>1.8*0.41*H0.43</v>
          </cell>
          <cell r="D674" t="str">
            <v>개소</v>
          </cell>
          <cell r="E674">
            <v>6</v>
          </cell>
          <cell r="F674">
            <v>177700</v>
          </cell>
          <cell r="G674">
            <v>1066200</v>
          </cell>
          <cell r="H674">
            <v>159760</v>
          </cell>
          <cell r="I674">
            <v>958560</v>
          </cell>
          <cell r="J674">
            <v>17940</v>
          </cell>
          <cell r="K674">
            <v>107640</v>
          </cell>
          <cell r="L674">
            <v>0</v>
          </cell>
          <cell r="M674">
            <v>0</v>
          </cell>
        </row>
        <row r="675">
          <cell r="A675">
            <v>673</v>
          </cell>
          <cell r="B675" t="str">
            <v xml:space="preserve">          사각의자</v>
          </cell>
          <cell r="C675" t="str">
            <v>1.8*1.8*H0.4</v>
          </cell>
          <cell r="D675" t="str">
            <v>개소</v>
          </cell>
          <cell r="E675">
            <v>2</v>
          </cell>
          <cell r="F675">
            <v>744800</v>
          </cell>
          <cell r="G675">
            <v>1489600</v>
          </cell>
          <cell r="H675">
            <v>702290</v>
          </cell>
          <cell r="I675">
            <v>1404580</v>
          </cell>
          <cell r="J675">
            <v>42490</v>
          </cell>
          <cell r="K675">
            <v>84980</v>
          </cell>
          <cell r="L675">
            <v>20</v>
          </cell>
          <cell r="M675">
            <v>40</v>
          </cell>
        </row>
        <row r="676">
          <cell r="A676">
            <v>674</v>
          </cell>
          <cell r="B676" t="str">
            <v xml:space="preserve">          조합놀이대A형</v>
          </cell>
          <cell r="C676" t="str">
            <v>9.65*11.2*H4.1</v>
          </cell>
          <cell r="D676" t="str">
            <v>개</v>
          </cell>
          <cell r="E676">
            <v>1</v>
          </cell>
          <cell r="F676">
            <v>11270200</v>
          </cell>
          <cell r="G676">
            <v>11270200</v>
          </cell>
          <cell r="H676">
            <v>10519630</v>
          </cell>
          <cell r="I676">
            <v>10519630</v>
          </cell>
          <cell r="J676">
            <v>750400</v>
          </cell>
          <cell r="K676">
            <v>750400</v>
          </cell>
          <cell r="L676">
            <v>170</v>
          </cell>
          <cell r="M676">
            <v>170</v>
          </cell>
        </row>
        <row r="677">
          <cell r="A677">
            <v>675</v>
          </cell>
          <cell r="B677" t="str">
            <v xml:space="preserve">          바둑, 장기판</v>
          </cell>
          <cell r="C677" t="str">
            <v>1.60*1.60*H0.63</v>
          </cell>
          <cell r="D677" t="str">
            <v>개</v>
          </cell>
          <cell r="E677">
            <v>2</v>
          </cell>
          <cell r="F677">
            <v>536520</v>
          </cell>
          <cell r="G677">
            <v>1073040</v>
          </cell>
          <cell r="H677">
            <v>166780</v>
          </cell>
          <cell r="I677">
            <v>333560</v>
          </cell>
          <cell r="J677">
            <v>369240</v>
          </cell>
          <cell r="K677">
            <v>738480</v>
          </cell>
          <cell r="L677">
            <v>500</v>
          </cell>
          <cell r="M677">
            <v>1000</v>
          </cell>
        </row>
        <row r="678">
          <cell r="A678">
            <v>676</v>
          </cell>
          <cell r="B678" t="str">
            <v xml:space="preserve">          음수대C형</v>
          </cell>
          <cell r="C678" t="str">
            <v>1.115*0.64</v>
          </cell>
          <cell r="D678" t="str">
            <v>개</v>
          </cell>
          <cell r="E678">
            <v>1</v>
          </cell>
          <cell r="F678">
            <v>736690</v>
          </cell>
          <cell r="G678">
            <v>736690</v>
          </cell>
          <cell r="H678">
            <v>688710</v>
          </cell>
          <cell r="I678">
            <v>688710</v>
          </cell>
          <cell r="J678">
            <v>47860</v>
          </cell>
          <cell r="K678">
            <v>47860</v>
          </cell>
          <cell r="L678">
            <v>120</v>
          </cell>
          <cell r="M678">
            <v>120</v>
          </cell>
        </row>
        <row r="679">
          <cell r="A679">
            <v>677</v>
          </cell>
          <cell r="B679" t="str">
            <v xml:space="preserve">          볼라드A형</v>
          </cell>
          <cell r="C679" t="str">
            <v>Φ0.35*H0.4</v>
          </cell>
          <cell r="D679" t="str">
            <v>개</v>
          </cell>
          <cell r="E679">
            <v>7</v>
          </cell>
          <cell r="F679">
            <v>148830</v>
          </cell>
          <cell r="G679">
            <v>1041810</v>
          </cell>
          <cell r="H679">
            <v>138520</v>
          </cell>
          <cell r="I679">
            <v>969640</v>
          </cell>
          <cell r="J679">
            <v>10310</v>
          </cell>
          <cell r="K679">
            <v>72170</v>
          </cell>
          <cell r="L679">
            <v>0</v>
          </cell>
          <cell r="M679">
            <v>0</v>
          </cell>
        </row>
        <row r="680">
          <cell r="A680">
            <v>678</v>
          </cell>
          <cell r="B680" t="str">
            <v xml:space="preserve">          울타리B형</v>
          </cell>
          <cell r="C680" t="str">
            <v>H1.05</v>
          </cell>
          <cell r="D680" t="str">
            <v>경간</v>
          </cell>
          <cell r="E680">
            <v>67</v>
          </cell>
          <cell r="F680">
            <v>96600</v>
          </cell>
          <cell r="G680">
            <v>6472200</v>
          </cell>
          <cell r="H680">
            <v>89230</v>
          </cell>
          <cell r="I680">
            <v>5978410</v>
          </cell>
          <cell r="J680">
            <v>7370</v>
          </cell>
          <cell r="K680">
            <v>493790</v>
          </cell>
          <cell r="L680">
            <v>0</v>
          </cell>
          <cell r="M680">
            <v>0</v>
          </cell>
        </row>
        <row r="681">
          <cell r="A681">
            <v>679</v>
          </cell>
          <cell r="B681" t="str">
            <v xml:space="preserve">          수목보호대</v>
          </cell>
          <cell r="C681" t="str">
            <v>1.2*1.2</v>
          </cell>
          <cell r="D681" t="str">
            <v>개소</v>
          </cell>
          <cell r="E681">
            <v>2</v>
          </cell>
          <cell r="F681">
            <v>36940</v>
          </cell>
          <cell r="G681">
            <v>73880</v>
          </cell>
          <cell r="H681">
            <v>7970</v>
          </cell>
          <cell r="I681">
            <v>15940</v>
          </cell>
          <cell r="J681">
            <v>28850</v>
          </cell>
          <cell r="K681">
            <v>57700</v>
          </cell>
          <cell r="L681">
            <v>120</v>
          </cell>
          <cell r="M681">
            <v>240</v>
          </cell>
        </row>
        <row r="682">
          <cell r="A682">
            <v>680</v>
          </cell>
          <cell r="B682" t="str">
            <v xml:space="preserve">       2.4.6 유지관리공</v>
          </cell>
          <cell r="G682">
            <v>488540</v>
          </cell>
          <cell r="H682">
            <v>0</v>
          </cell>
          <cell r="I682">
            <v>14350</v>
          </cell>
          <cell r="J682">
            <v>0</v>
          </cell>
          <cell r="K682">
            <v>474190</v>
          </cell>
          <cell r="L682">
            <v>0</v>
          </cell>
          <cell r="M682">
            <v>0</v>
          </cell>
        </row>
        <row r="683">
          <cell r="A683">
            <v>681</v>
          </cell>
          <cell r="B683" t="str">
            <v xml:space="preserve">          잔디시비</v>
          </cell>
          <cell r="C683" t="str">
            <v>1회</v>
          </cell>
          <cell r="D683" t="str">
            <v>M2</v>
          </cell>
          <cell r="E683">
            <v>1275</v>
          </cell>
          <cell r="F683">
            <v>20</v>
          </cell>
          <cell r="G683">
            <v>25500</v>
          </cell>
          <cell r="H683">
            <v>10</v>
          </cell>
          <cell r="I683">
            <v>12750</v>
          </cell>
          <cell r="J683">
            <v>10</v>
          </cell>
          <cell r="K683">
            <v>12750</v>
          </cell>
          <cell r="L683">
            <v>0</v>
          </cell>
          <cell r="M683">
            <v>0</v>
          </cell>
        </row>
        <row r="684">
          <cell r="A684">
            <v>682</v>
          </cell>
          <cell r="B684" t="str">
            <v xml:space="preserve">          잔디제초</v>
          </cell>
          <cell r="C684" t="str">
            <v>1회</v>
          </cell>
          <cell r="D684" t="str">
            <v>M2</v>
          </cell>
          <cell r="E684">
            <v>2550</v>
          </cell>
          <cell r="F684">
            <v>130</v>
          </cell>
          <cell r="G684">
            <v>331500</v>
          </cell>
          <cell r="H684">
            <v>0</v>
          </cell>
          <cell r="J684">
            <v>130</v>
          </cell>
          <cell r="K684">
            <v>331500</v>
          </cell>
          <cell r="L684">
            <v>0</v>
          </cell>
        </row>
        <row r="685">
          <cell r="A685">
            <v>683</v>
          </cell>
          <cell r="B685" t="str">
            <v xml:space="preserve">          잔디깍기</v>
          </cell>
          <cell r="C685" t="str">
            <v>1회</v>
          </cell>
          <cell r="D685" t="str">
            <v>M2</v>
          </cell>
          <cell r="E685">
            <v>2550</v>
          </cell>
          <cell r="F685">
            <v>50</v>
          </cell>
          <cell r="G685">
            <v>127500</v>
          </cell>
          <cell r="H685">
            <v>0</v>
          </cell>
          <cell r="J685">
            <v>50</v>
          </cell>
          <cell r="K685">
            <v>127500</v>
          </cell>
          <cell r="L685">
            <v>0</v>
          </cell>
          <cell r="M685">
            <v>0</v>
          </cell>
        </row>
        <row r="686">
          <cell r="A686">
            <v>684</v>
          </cell>
          <cell r="B686" t="str">
            <v xml:space="preserve">          병충해방제</v>
          </cell>
          <cell r="C686" t="str">
            <v>1회</v>
          </cell>
          <cell r="D686" t="str">
            <v>주</v>
          </cell>
          <cell r="E686">
            <v>6</v>
          </cell>
          <cell r="F686">
            <v>330</v>
          </cell>
          <cell r="G686">
            <v>1980</v>
          </cell>
          <cell r="H686">
            <v>20</v>
          </cell>
          <cell r="I686">
            <v>120</v>
          </cell>
          <cell r="J686">
            <v>310</v>
          </cell>
          <cell r="K686">
            <v>1860</v>
          </cell>
          <cell r="L686">
            <v>0</v>
          </cell>
        </row>
        <row r="687">
          <cell r="A687">
            <v>685</v>
          </cell>
          <cell r="B687" t="str">
            <v xml:space="preserve">          관수</v>
          </cell>
          <cell r="C687" t="str">
            <v>1회</v>
          </cell>
          <cell r="D687" t="str">
            <v>주</v>
          </cell>
          <cell r="E687">
            <v>12</v>
          </cell>
          <cell r="F687">
            <v>60</v>
          </cell>
          <cell r="G687">
            <v>720</v>
          </cell>
          <cell r="H687">
            <v>20</v>
          </cell>
          <cell r="I687">
            <v>240</v>
          </cell>
          <cell r="J687">
            <v>40</v>
          </cell>
          <cell r="K687">
            <v>480</v>
          </cell>
          <cell r="L687">
            <v>0</v>
          </cell>
          <cell r="M687">
            <v>0</v>
          </cell>
        </row>
        <row r="688">
          <cell r="A688">
            <v>686</v>
          </cell>
          <cell r="B688" t="str">
            <v xml:space="preserve">          지주목관리</v>
          </cell>
          <cell r="C688" t="str">
            <v>재결속(1회/2년)</v>
          </cell>
          <cell r="D688" t="str">
            <v>주</v>
          </cell>
          <cell r="E688">
            <v>2</v>
          </cell>
          <cell r="F688">
            <v>670</v>
          </cell>
          <cell r="G688">
            <v>1340</v>
          </cell>
          <cell r="H688">
            <v>620</v>
          </cell>
          <cell r="I688">
            <v>1240</v>
          </cell>
          <cell r="J688">
            <v>50</v>
          </cell>
          <cell r="K688">
            <v>100</v>
          </cell>
          <cell r="L688">
            <v>0</v>
          </cell>
        </row>
        <row r="689">
          <cell r="A689">
            <v>687</v>
          </cell>
          <cell r="B689" t="str">
            <v xml:space="preserve">      2.5 10호어린이공원</v>
          </cell>
          <cell r="G689">
            <v>56378800</v>
          </cell>
          <cell r="H689">
            <v>0</v>
          </cell>
          <cell r="I689">
            <v>41096490</v>
          </cell>
          <cell r="J689">
            <v>0</v>
          </cell>
          <cell r="K689">
            <v>15037370</v>
          </cell>
          <cell r="L689">
            <v>0</v>
          </cell>
          <cell r="M689">
            <v>244940</v>
          </cell>
        </row>
        <row r="690">
          <cell r="A690">
            <v>688</v>
          </cell>
          <cell r="B690" t="str">
            <v xml:space="preserve">       2.5.1 배수공</v>
          </cell>
          <cell r="G690">
            <v>4662170</v>
          </cell>
          <cell r="H690">
            <v>0</v>
          </cell>
          <cell r="I690">
            <v>2375020</v>
          </cell>
          <cell r="J690">
            <v>0</v>
          </cell>
          <cell r="K690">
            <v>2159150</v>
          </cell>
          <cell r="L690">
            <v>0</v>
          </cell>
          <cell r="M690">
            <v>128000</v>
          </cell>
        </row>
        <row r="691">
          <cell r="A691">
            <v>689</v>
          </cell>
          <cell r="B691" t="str">
            <v xml:space="preserve">          집수정</v>
          </cell>
          <cell r="C691" t="str">
            <v>700M/M*700</v>
          </cell>
          <cell r="D691" t="str">
            <v>개소</v>
          </cell>
          <cell r="E691">
            <v>4</v>
          </cell>
          <cell r="F691">
            <v>339640</v>
          </cell>
          <cell r="G691">
            <v>1358560</v>
          </cell>
          <cell r="H691">
            <v>198130</v>
          </cell>
          <cell r="I691">
            <v>792520</v>
          </cell>
          <cell r="J691">
            <v>141490</v>
          </cell>
          <cell r="K691">
            <v>565960</v>
          </cell>
          <cell r="L691">
            <v>20</v>
          </cell>
          <cell r="M691">
            <v>80</v>
          </cell>
        </row>
        <row r="692">
          <cell r="A692">
            <v>690</v>
          </cell>
          <cell r="B692" t="str">
            <v xml:space="preserve">          흄관부설 및 접합 : 인력</v>
          </cell>
          <cell r="C692" t="str">
            <v>Φ300M/M, 소켓식</v>
          </cell>
          <cell r="D692" t="str">
            <v>M</v>
          </cell>
          <cell r="E692">
            <v>56</v>
          </cell>
          <cell r="F692">
            <v>35750</v>
          </cell>
          <cell r="G692">
            <v>2002000</v>
          </cell>
          <cell r="H692">
            <v>8760</v>
          </cell>
          <cell r="I692">
            <v>490560</v>
          </cell>
          <cell r="J692">
            <v>25570</v>
          </cell>
          <cell r="K692">
            <v>1431920</v>
          </cell>
          <cell r="L692">
            <v>1420</v>
          </cell>
          <cell r="M692">
            <v>79520</v>
          </cell>
        </row>
        <row r="693">
          <cell r="A693">
            <v>691</v>
          </cell>
          <cell r="B693" t="str">
            <v xml:space="preserve">          U-형트랜치</v>
          </cell>
          <cell r="C693" t="str">
            <v>300*300</v>
          </cell>
          <cell r="D693" t="str">
            <v>M</v>
          </cell>
          <cell r="E693">
            <v>2</v>
          </cell>
          <cell r="F693">
            <v>71990</v>
          </cell>
          <cell r="G693">
            <v>143980</v>
          </cell>
          <cell r="H693">
            <v>49690</v>
          </cell>
          <cell r="I693">
            <v>99380</v>
          </cell>
          <cell r="J693">
            <v>22000</v>
          </cell>
          <cell r="K693">
            <v>44000</v>
          </cell>
          <cell r="L693">
            <v>300</v>
          </cell>
          <cell r="M693">
            <v>600</v>
          </cell>
        </row>
        <row r="694">
          <cell r="A694">
            <v>692</v>
          </cell>
          <cell r="B694" t="str">
            <v xml:space="preserve">          맹암거(간선)</v>
          </cell>
          <cell r="C694" t="str">
            <v>Φ200</v>
          </cell>
          <cell r="D694" t="str">
            <v>M</v>
          </cell>
          <cell r="E694">
            <v>18</v>
          </cell>
          <cell r="F694">
            <v>23800</v>
          </cell>
          <cell r="G694">
            <v>428400</v>
          </cell>
          <cell r="H694">
            <v>22750</v>
          </cell>
          <cell r="I694">
            <v>409500</v>
          </cell>
          <cell r="J694">
            <v>880</v>
          </cell>
          <cell r="K694">
            <v>15840</v>
          </cell>
          <cell r="L694">
            <v>170</v>
          </cell>
          <cell r="M694">
            <v>3060</v>
          </cell>
        </row>
        <row r="695">
          <cell r="A695">
            <v>693</v>
          </cell>
          <cell r="B695" t="str">
            <v xml:space="preserve">          맹암거(지선)</v>
          </cell>
          <cell r="C695" t="str">
            <v>Φ150</v>
          </cell>
          <cell r="D695" t="str">
            <v>M</v>
          </cell>
          <cell r="E695">
            <v>39</v>
          </cell>
          <cell r="F695">
            <v>14970</v>
          </cell>
          <cell r="G695">
            <v>583830</v>
          </cell>
          <cell r="H695">
            <v>14170</v>
          </cell>
          <cell r="I695">
            <v>552630</v>
          </cell>
          <cell r="J695">
            <v>690</v>
          </cell>
          <cell r="K695">
            <v>26910</v>
          </cell>
          <cell r="L695">
            <v>110</v>
          </cell>
          <cell r="M695">
            <v>4290</v>
          </cell>
        </row>
        <row r="696">
          <cell r="A696">
            <v>694</v>
          </cell>
          <cell r="B696" t="str">
            <v xml:space="preserve">          퇴수관(PVC)</v>
          </cell>
          <cell r="C696" t="str">
            <v>Φ100</v>
          </cell>
          <cell r="D696" t="str">
            <v>M</v>
          </cell>
          <cell r="E696">
            <v>15</v>
          </cell>
          <cell r="F696">
            <v>2600</v>
          </cell>
          <cell r="G696">
            <v>39000</v>
          </cell>
          <cell r="H696">
            <v>1730</v>
          </cell>
          <cell r="I696">
            <v>25950</v>
          </cell>
          <cell r="J696">
            <v>600</v>
          </cell>
          <cell r="K696">
            <v>9000</v>
          </cell>
          <cell r="L696">
            <v>270</v>
          </cell>
          <cell r="M696">
            <v>4050</v>
          </cell>
        </row>
        <row r="697">
          <cell r="A697">
            <v>695</v>
          </cell>
          <cell r="B697" t="str">
            <v xml:space="preserve">          하수관로CCTV조사공</v>
          </cell>
          <cell r="C697" t="str">
            <v>신설</v>
          </cell>
          <cell r="D697" t="str">
            <v>M</v>
          </cell>
          <cell r="E697">
            <v>56</v>
          </cell>
          <cell r="F697">
            <v>1900</v>
          </cell>
          <cell r="G697">
            <v>106400</v>
          </cell>
          <cell r="H697">
            <v>80</v>
          </cell>
          <cell r="I697">
            <v>4480</v>
          </cell>
          <cell r="J697">
            <v>1170</v>
          </cell>
          <cell r="K697">
            <v>65520</v>
          </cell>
          <cell r="L697">
            <v>650</v>
          </cell>
          <cell r="M697">
            <v>36400</v>
          </cell>
        </row>
        <row r="698">
          <cell r="A698">
            <v>696</v>
          </cell>
          <cell r="B698" t="str">
            <v xml:space="preserve">       2.5.2 포장공</v>
          </cell>
          <cell r="G698">
            <v>8617110</v>
          </cell>
          <cell r="H698">
            <v>0</v>
          </cell>
          <cell r="I698">
            <v>3903180</v>
          </cell>
          <cell r="J698">
            <v>0</v>
          </cell>
          <cell r="K698">
            <v>4623560</v>
          </cell>
          <cell r="L698">
            <v>0</v>
          </cell>
          <cell r="M698">
            <v>90370</v>
          </cell>
        </row>
        <row r="699">
          <cell r="A699">
            <v>697</v>
          </cell>
          <cell r="B699" t="str">
            <v xml:space="preserve">          소형고압블럭포장</v>
          </cell>
          <cell r="C699" t="str">
            <v>회 색, T=60</v>
          </cell>
          <cell r="D699" t="str">
            <v>M2</v>
          </cell>
          <cell r="E699">
            <v>383</v>
          </cell>
          <cell r="F699">
            <v>6370</v>
          </cell>
          <cell r="G699">
            <v>2439710</v>
          </cell>
          <cell r="H699">
            <v>1950</v>
          </cell>
          <cell r="I699">
            <v>746850</v>
          </cell>
          <cell r="J699">
            <v>4330</v>
          </cell>
          <cell r="K699">
            <v>1658390</v>
          </cell>
          <cell r="L699">
            <v>90</v>
          </cell>
          <cell r="M699">
            <v>34470</v>
          </cell>
        </row>
        <row r="700">
          <cell r="A700">
            <v>698</v>
          </cell>
          <cell r="B700" t="str">
            <v xml:space="preserve">          소형고압블럭포장</v>
          </cell>
          <cell r="C700" t="str">
            <v>적 색, T=60</v>
          </cell>
          <cell r="D700" t="str">
            <v>M2</v>
          </cell>
          <cell r="E700">
            <v>73</v>
          </cell>
          <cell r="F700">
            <v>6370</v>
          </cell>
          <cell r="G700">
            <v>465010</v>
          </cell>
          <cell r="H700">
            <v>1950</v>
          </cell>
          <cell r="I700">
            <v>142350</v>
          </cell>
          <cell r="J700">
            <v>4330</v>
          </cell>
          <cell r="K700">
            <v>316090</v>
          </cell>
          <cell r="L700">
            <v>90</v>
          </cell>
          <cell r="M700">
            <v>6570</v>
          </cell>
        </row>
        <row r="701">
          <cell r="A701">
            <v>699</v>
          </cell>
          <cell r="B701" t="str">
            <v xml:space="preserve">          소형고압블럭포장</v>
          </cell>
          <cell r="C701" t="str">
            <v>황 색, T=60</v>
          </cell>
          <cell r="D701" t="str">
            <v>M2</v>
          </cell>
          <cell r="E701">
            <v>96</v>
          </cell>
          <cell r="F701">
            <v>6370</v>
          </cell>
          <cell r="G701">
            <v>611520</v>
          </cell>
          <cell r="H701">
            <v>1950</v>
          </cell>
          <cell r="I701">
            <v>187200</v>
          </cell>
          <cell r="J701">
            <v>4330</v>
          </cell>
          <cell r="K701">
            <v>415680</v>
          </cell>
          <cell r="L701">
            <v>90</v>
          </cell>
          <cell r="M701">
            <v>8640</v>
          </cell>
        </row>
        <row r="702">
          <cell r="A702">
            <v>700</v>
          </cell>
          <cell r="B702" t="str">
            <v xml:space="preserve">          모래포설</v>
          </cell>
          <cell r="C702" t="str">
            <v>T=300MM</v>
          </cell>
          <cell r="D702" t="str">
            <v>M2</v>
          </cell>
          <cell r="E702">
            <v>204</v>
          </cell>
          <cell r="F702">
            <v>4620</v>
          </cell>
          <cell r="G702">
            <v>942480</v>
          </cell>
          <cell r="H702">
            <v>3460</v>
          </cell>
          <cell r="I702">
            <v>705840</v>
          </cell>
          <cell r="J702">
            <v>1070</v>
          </cell>
          <cell r="K702">
            <v>218280</v>
          </cell>
          <cell r="L702">
            <v>90</v>
          </cell>
          <cell r="M702">
            <v>18360</v>
          </cell>
        </row>
        <row r="703">
          <cell r="A703">
            <v>701</v>
          </cell>
          <cell r="B703" t="str">
            <v xml:space="preserve">          녹지경계블럭</v>
          </cell>
          <cell r="C703" t="str">
            <v>190*160*100</v>
          </cell>
          <cell r="D703" t="str">
            <v>M</v>
          </cell>
          <cell r="E703">
            <v>109</v>
          </cell>
          <cell r="F703">
            <v>8380</v>
          </cell>
          <cell r="G703">
            <v>913420</v>
          </cell>
          <cell r="H703">
            <v>1810</v>
          </cell>
          <cell r="I703">
            <v>197290</v>
          </cell>
          <cell r="J703">
            <v>6550</v>
          </cell>
          <cell r="K703">
            <v>713950</v>
          </cell>
          <cell r="L703">
            <v>20</v>
          </cell>
          <cell r="M703">
            <v>2180</v>
          </cell>
        </row>
        <row r="704">
          <cell r="A704">
            <v>702</v>
          </cell>
          <cell r="B704" t="str">
            <v xml:space="preserve">          모래막이</v>
          </cell>
          <cell r="C704" t="str">
            <v>W600, 2단</v>
          </cell>
          <cell r="D704" t="str">
            <v>M</v>
          </cell>
          <cell r="E704">
            <v>65</v>
          </cell>
          <cell r="F704">
            <v>31340</v>
          </cell>
          <cell r="G704">
            <v>2037100</v>
          </cell>
          <cell r="H704">
            <v>15570</v>
          </cell>
          <cell r="I704">
            <v>1012050</v>
          </cell>
          <cell r="J704">
            <v>15460</v>
          </cell>
          <cell r="K704">
            <v>1004900</v>
          </cell>
          <cell r="L704">
            <v>310</v>
          </cell>
          <cell r="M704">
            <v>20150</v>
          </cell>
        </row>
        <row r="705">
          <cell r="A705">
            <v>703</v>
          </cell>
          <cell r="B705" t="str">
            <v xml:space="preserve">          재료분리경계석(B형직선)</v>
          </cell>
          <cell r="C705" t="str">
            <v>120*120*1000</v>
          </cell>
          <cell r="D705" t="str">
            <v>M</v>
          </cell>
          <cell r="E705">
            <v>43</v>
          </cell>
          <cell r="F705">
            <v>28090</v>
          </cell>
          <cell r="G705">
            <v>1207870</v>
          </cell>
          <cell r="H705">
            <v>21200</v>
          </cell>
          <cell r="I705">
            <v>911600</v>
          </cell>
          <cell r="J705">
            <v>6890</v>
          </cell>
          <cell r="K705">
            <v>296270</v>
          </cell>
          <cell r="L705">
            <v>0</v>
          </cell>
          <cell r="M705">
            <v>0</v>
          </cell>
        </row>
        <row r="706">
          <cell r="A706">
            <v>704</v>
          </cell>
          <cell r="B706" t="str">
            <v xml:space="preserve">       2.5.3 상수공</v>
          </cell>
          <cell r="G706">
            <v>42210</v>
          </cell>
          <cell r="H706">
            <v>0</v>
          </cell>
          <cell r="I706">
            <v>20190</v>
          </cell>
          <cell r="J706">
            <v>0</v>
          </cell>
          <cell r="K706">
            <v>19170</v>
          </cell>
          <cell r="L706">
            <v>0</v>
          </cell>
          <cell r="M706">
            <v>2850</v>
          </cell>
        </row>
        <row r="707">
          <cell r="A707">
            <v>705</v>
          </cell>
          <cell r="B707" t="str">
            <v xml:space="preserve">          PE관접합및부설</v>
          </cell>
          <cell r="C707" t="str">
            <v>관경Φ25MM</v>
          </cell>
          <cell r="D707" t="str">
            <v>M</v>
          </cell>
          <cell r="E707">
            <v>6</v>
          </cell>
          <cell r="F707">
            <v>3940</v>
          </cell>
          <cell r="G707">
            <v>23640</v>
          </cell>
          <cell r="H707">
            <v>1810</v>
          </cell>
          <cell r="I707">
            <v>10860</v>
          </cell>
          <cell r="J707">
            <v>1750</v>
          </cell>
          <cell r="K707">
            <v>10500</v>
          </cell>
          <cell r="L707">
            <v>380</v>
          </cell>
          <cell r="M707">
            <v>2280</v>
          </cell>
        </row>
        <row r="708">
          <cell r="A708">
            <v>706</v>
          </cell>
          <cell r="B708" t="str">
            <v xml:space="preserve">          새들접합</v>
          </cell>
          <cell r="C708" t="str">
            <v>관경Φ50*25MM</v>
          </cell>
          <cell r="D708" t="str">
            <v>개소</v>
          </cell>
          <cell r="E708">
            <v>1</v>
          </cell>
          <cell r="F708">
            <v>8570</v>
          </cell>
          <cell r="G708">
            <v>8570</v>
          </cell>
          <cell r="H708">
            <v>5600</v>
          </cell>
          <cell r="I708">
            <v>5600</v>
          </cell>
          <cell r="J708">
            <v>2970</v>
          </cell>
          <cell r="K708">
            <v>2970</v>
          </cell>
          <cell r="L708">
            <v>0</v>
          </cell>
        </row>
        <row r="709">
          <cell r="A709">
            <v>707</v>
          </cell>
          <cell r="B709" t="str">
            <v xml:space="preserve">          엘보관접합및부설</v>
          </cell>
          <cell r="C709" t="str">
            <v>관경Φ25*90도</v>
          </cell>
          <cell r="D709" t="str">
            <v>개소</v>
          </cell>
          <cell r="E709">
            <v>1</v>
          </cell>
          <cell r="F709">
            <v>10000</v>
          </cell>
          <cell r="G709">
            <v>10000</v>
          </cell>
          <cell r="H709">
            <v>3730</v>
          </cell>
          <cell r="I709">
            <v>3730</v>
          </cell>
          <cell r="J709">
            <v>5700</v>
          </cell>
          <cell r="K709">
            <v>5700</v>
          </cell>
          <cell r="L709">
            <v>570</v>
          </cell>
          <cell r="M709">
            <v>570</v>
          </cell>
        </row>
        <row r="710">
          <cell r="A710">
            <v>708</v>
          </cell>
          <cell r="B710" t="str">
            <v xml:space="preserve">       2.5.4 식재공</v>
          </cell>
          <cell r="G710">
            <v>6792150</v>
          </cell>
          <cell r="H710">
            <v>0</v>
          </cell>
          <cell r="I710">
            <v>3635570</v>
          </cell>
          <cell r="J710">
            <v>0</v>
          </cell>
          <cell r="K710">
            <v>3156580</v>
          </cell>
          <cell r="L710">
            <v>0</v>
          </cell>
        </row>
        <row r="711">
          <cell r="A711">
            <v>709</v>
          </cell>
          <cell r="B711" t="str">
            <v xml:space="preserve">          해송(A형)</v>
          </cell>
          <cell r="C711" t="str">
            <v>H2.5*W0.8</v>
          </cell>
          <cell r="D711" t="str">
            <v>주</v>
          </cell>
          <cell r="E711">
            <v>26</v>
          </cell>
          <cell r="F711">
            <v>35640</v>
          </cell>
          <cell r="G711">
            <v>926640</v>
          </cell>
          <cell r="H711">
            <v>24890</v>
          </cell>
          <cell r="I711">
            <v>647140</v>
          </cell>
          <cell r="J711">
            <v>10750</v>
          </cell>
          <cell r="K711">
            <v>279500</v>
          </cell>
          <cell r="L711">
            <v>0</v>
          </cell>
        </row>
        <row r="712">
          <cell r="A712">
            <v>710</v>
          </cell>
          <cell r="B712" t="str">
            <v xml:space="preserve">          낙우송</v>
          </cell>
          <cell r="C712" t="str">
            <v>H3.5*R8</v>
          </cell>
          <cell r="D712" t="str">
            <v>주</v>
          </cell>
          <cell r="E712">
            <v>9</v>
          </cell>
          <cell r="F712">
            <v>73080</v>
          </cell>
          <cell r="G712">
            <v>657720</v>
          </cell>
          <cell r="H712">
            <v>48800</v>
          </cell>
          <cell r="I712">
            <v>439200</v>
          </cell>
          <cell r="J712">
            <v>24280</v>
          </cell>
          <cell r="K712">
            <v>218520</v>
          </cell>
          <cell r="L712">
            <v>0</v>
          </cell>
        </row>
        <row r="713">
          <cell r="A713">
            <v>711</v>
          </cell>
          <cell r="B713" t="str">
            <v xml:space="preserve">          자귀나무</v>
          </cell>
          <cell r="C713" t="str">
            <v>H2.5*R6</v>
          </cell>
          <cell r="D713" t="str">
            <v>주</v>
          </cell>
          <cell r="E713">
            <v>2</v>
          </cell>
          <cell r="F713">
            <v>49770</v>
          </cell>
          <cell r="G713">
            <v>99540</v>
          </cell>
          <cell r="H713">
            <v>34580</v>
          </cell>
          <cell r="I713">
            <v>69160</v>
          </cell>
          <cell r="J713">
            <v>15190</v>
          </cell>
          <cell r="K713">
            <v>30380</v>
          </cell>
          <cell r="L713">
            <v>0</v>
          </cell>
        </row>
        <row r="714">
          <cell r="A714">
            <v>712</v>
          </cell>
          <cell r="B714" t="str">
            <v xml:space="preserve">          왕벗나무</v>
          </cell>
          <cell r="C714" t="str">
            <v>H3.0*B6</v>
          </cell>
          <cell r="D714" t="str">
            <v>주</v>
          </cell>
          <cell r="E714">
            <v>10</v>
          </cell>
          <cell r="F714">
            <v>71340</v>
          </cell>
          <cell r="G714">
            <v>713400</v>
          </cell>
          <cell r="H714">
            <v>50350</v>
          </cell>
          <cell r="I714">
            <v>503500</v>
          </cell>
          <cell r="J714">
            <v>20990</v>
          </cell>
          <cell r="K714">
            <v>209900</v>
          </cell>
          <cell r="L714">
            <v>0</v>
          </cell>
        </row>
        <row r="715">
          <cell r="A715">
            <v>713</v>
          </cell>
          <cell r="B715" t="str">
            <v xml:space="preserve">          느릅나무(A형)</v>
          </cell>
          <cell r="C715" t="str">
            <v>H4.0*R10</v>
          </cell>
          <cell r="D715" t="str">
            <v>주</v>
          </cell>
          <cell r="E715">
            <v>2</v>
          </cell>
          <cell r="F715">
            <v>119420</v>
          </cell>
          <cell r="G715">
            <v>238840</v>
          </cell>
          <cell r="H715">
            <v>86050</v>
          </cell>
          <cell r="I715">
            <v>172100</v>
          </cell>
          <cell r="J715">
            <v>33370</v>
          </cell>
          <cell r="K715">
            <v>66740</v>
          </cell>
          <cell r="L715">
            <v>0</v>
          </cell>
        </row>
        <row r="716">
          <cell r="A716">
            <v>714</v>
          </cell>
          <cell r="B716" t="str">
            <v xml:space="preserve">          느릅나무(B형)</v>
          </cell>
          <cell r="C716" t="str">
            <v>H4.0*R10</v>
          </cell>
          <cell r="D716" t="str">
            <v>주</v>
          </cell>
          <cell r="E716">
            <v>3</v>
          </cell>
          <cell r="F716">
            <v>130180</v>
          </cell>
          <cell r="G716">
            <v>390540</v>
          </cell>
          <cell r="H716">
            <v>96810</v>
          </cell>
          <cell r="I716">
            <v>290430</v>
          </cell>
          <cell r="J716">
            <v>33370</v>
          </cell>
          <cell r="K716">
            <v>100110</v>
          </cell>
          <cell r="L716">
            <v>0</v>
          </cell>
        </row>
        <row r="717">
          <cell r="A717">
            <v>715</v>
          </cell>
          <cell r="B717" t="str">
            <v xml:space="preserve">          이팝나무</v>
          </cell>
          <cell r="C717" t="str">
            <v>H3.0*R8</v>
          </cell>
          <cell r="D717" t="str">
            <v>주</v>
          </cell>
          <cell r="E717">
            <v>3</v>
          </cell>
          <cell r="F717">
            <v>91290</v>
          </cell>
          <cell r="G717">
            <v>273870</v>
          </cell>
          <cell r="H717">
            <v>67010</v>
          </cell>
          <cell r="I717">
            <v>201030</v>
          </cell>
          <cell r="J717">
            <v>24280</v>
          </cell>
          <cell r="K717">
            <v>72840</v>
          </cell>
          <cell r="L717">
            <v>0</v>
          </cell>
        </row>
        <row r="718">
          <cell r="A718">
            <v>716</v>
          </cell>
          <cell r="B718" t="str">
            <v xml:space="preserve">          매실나무</v>
          </cell>
          <cell r="C718" t="str">
            <v>H2.5*R6</v>
          </cell>
          <cell r="D718" t="str">
            <v>주</v>
          </cell>
          <cell r="E718">
            <v>3</v>
          </cell>
          <cell r="F718">
            <v>44000</v>
          </cell>
          <cell r="G718">
            <v>132000</v>
          </cell>
          <cell r="H718">
            <v>28810</v>
          </cell>
          <cell r="I718">
            <v>86430</v>
          </cell>
          <cell r="J718">
            <v>15190</v>
          </cell>
          <cell r="K718">
            <v>45570</v>
          </cell>
          <cell r="L718">
            <v>0</v>
          </cell>
        </row>
        <row r="719">
          <cell r="A719">
            <v>717</v>
          </cell>
          <cell r="B719" t="str">
            <v xml:space="preserve">          영산홍</v>
          </cell>
          <cell r="C719" t="str">
            <v>H0.4*W0.5</v>
          </cell>
          <cell r="D719" t="str">
            <v>주</v>
          </cell>
          <cell r="E719">
            <v>30</v>
          </cell>
          <cell r="F719">
            <v>5340</v>
          </cell>
          <cell r="G719">
            <v>160200</v>
          </cell>
          <cell r="H719">
            <v>3310</v>
          </cell>
          <cell r="I719">
            <v>99300</v>
          </cell>
          <cell r="J719">
            <v>2030</v>
          </cell>
          <cell r="K719">
            <v>60900</v>
          </cell>
          <cell r="L719">
            <v>0</v>
          </cell>
        </row>
        <row r="720">
          <cell r="A720">
            <v>718</v>
          </cell>
          <cell r="B720" t="str">
            <v xml:space="preserve">          박태기나무</v>
          </cell>
          <cell r="C720" t="str">
            <v>H1.8*W0.8</v>
          </cell>
          <cell r="D720" t="str">
            <v>주</v>
          </cell>
          <cell r="E720">
            <v>8</v>
          </cell>
          <cell r="F720">
            <v>16250</v>
          </cell>
          <cell r="G720">
            <v>130000</v>
          </cell>
          <cell r="H720">
            <v>8720</v>
          </cell>
          <cell r="I720">
            <v>69760</v>
          </cell>
          <cell r="J720">
            <v>7530</v>
          </cell>
          <cell r="K720">
            <v>60240</v>
          </cell>
          <cell r="L720">
            <v>0</v>
          </cell>
        </row>
        <row r="721">
          <cell r="A721">
            <v>719</v>
          </cell>
          <cell r="B721" t="str">
            <v xml:space="preserve">          개나리</v>
          </cell>
          <cell r="C721" t="str">
            <v>H1.2*W0.6*5가지</v>
          </cell>
          <cell r="D721" t="str">
            <v>주</v>
          </cell>
          <cell r="E721">
            <v>40</v>
          </cell>
          <cell r="F721">
            <v>7330</v>
          </cell>
          <cell r="G721">
            <v>293200</v>
          </cell>
          <cell r="H721">
            <v>1530</v>
          </cell>
          <cell r="I721">
            <v>61200</v>
          </cell>
          <cell r="J721">
            <v>5800</v>
          </cell>
          <cell r="K721">
            <v>232000</v>
          </cell>
          <cell r="L721">
            <v>0</v>
          </cell>
        </row>
        <row r="722">
          <cell r="A722">
            <v>720</v>
          </cell>
          <cell r="B722" t="str">
            <v xml:space="preserve">          자산홍</v>
          </cell>
          <cell r="C722" t="str">
            <v>H0.4*W0.4</v>
          </cell>
          <cell r="D722" t="str">
            <v>주</v>
          </cell>
          <cell r="E722">
            <v>50</v>
          </cell>
          <cell r="F722">
            <v>4450</v>
          </cell>
          <cell r="G722">
            <v>222500</v>
          </cell>
          <cell r="H722">
            <v>2420</v>
          </cell>
          <cell r="I722">
            <v>121000</v>
          </cell>
          <cell r="J722">
            <v>2030</v>
          </cell>
          <cell r="K722">
            <v>101500</v>
          </cell>
          <cell r="L722">
            <v>0</v>
          </cell>
        </row>
        <row r="723">
          <cell r="A723">
            <v>721</v>
          </cell>
          <cell r="B723" t="str">
            <v xml:space="preserve">          산철쭉</v>
          </cell>
          <cell r="C723" t="str">
            <v>H0.4*W0.5</v>
          </cell>
          <cell r="D723" t="str">
            <v>주</v>
          </cell>
          <cell r="E723">
            <v>30</v>
          </cell>
          <cell r="F723">
            <v>4650</v>
          </cell>
          <cell r="G723">
            <v>139500</v>
          </cell>
          <cell r="H723">
            <v>2620</v>
          </cell>
          <cell r="I723">
            <v>78600</v>
          </cell>
          <cell r="J723">
            <v>2030</v>
          </cell>
          <cell r="K723">
            <v>60900</v>
          </cell>
          <cell r="L723">
            <v>0</v>
          </cell>
        </row>
        <row r="724">
          <cell r="A724">
            <v>722</v>
          </cell>
          <cell r="B724" t="str">
            <v xml:space="preserve">          백철쭉</v>
          </cell>
          <cell r="C724" t="str">
            <v>H0.4*W0.5</v>
          </cell>
          <cell r="D724" t="str">
            <v>주</v>
          </cell>
          <cell r="E724">
            <v>30</v>
          </cell>
          <cell r="F724">
            <v>5730</v>
          </cell>
          <cell r="G724">
            <v>171900</v>
          </cell>
          <cell r="H724">
            <v>3700</v>
          </cell>
          <cell r="I724">
            <v>111000</v>
          </cell>
          <cell r="J724">
            <v>2030</v>
          </cell>
          <cell r="K724">
            <v>60900</v>
          </cell>
          <cell r="L724">
            <v>0</v>
          </cell>
        </row>
        <row r="725">
          <cell r="A725">
            <v>723</v>
          </cell>
          <cell r="B725" t="str">
            <v xml:space="preserve">          줄  떼</v>
          </cell>
          <cell r="C725" t="str">
            <v>1/3</v>
          </cell>
          <cell r="D725" t="str">
            <v>M2</v>
          </cell>
          <cell r="E725">
            <v>587</v>
          </cell>
          <cell r="F725">
            <v>3560</v>
          </cell>
          <cell r="G725">
            <v>2089720</v>
          </cell>
          <cell r="H725">
            <v>960</v>
          </cell>
          <cell r="I725">
            <v>563520</v>
          </cell>
          <cell r="J725">
            <v>2600</v>
          </cell>
          <cell r="K725">
            <v>1526200</v>
          </cell>
          <cell r="L725">
            <v>0</v>
          </cell>
        </row>
        <row r="726">
          <cell r="A726">
            <v>724</v>
          </cell>
          <cell r="B726" t="str">
            <v xml:space="preserve">          등나무</v>
          </cell>
          <cell r="C726" t="str">
            <v>R6*L3.0</v>
          </cell>
          <cell r="D726" t="str">
            <v>주</v>
          </cell>
          <cell r="E726">
            <v>2</v>
          </cell>
          <cell r="F726">
            <v>76290</v>
          </cell>
          <cell r="G726">
            <v>152580</v>
          </cell>
          <cell r="H726">
            <v>61100</v>
          </cell>
          <cell r="I726">
            <v>122200</v>
          </cell>
          <cell r="J726">
            <v>15190</v>
          </cell>
          <cell r="K726">
            <v>30380</v>
          </cell>
          <cell r="L726">
            <v>0</v>
          </cell>
        </row>
        <row r="727">
          <cell r="A727">
            <v>725</v>
          </cell>
          <cell r="B727" t="str">
            <v xml:space="preserve">       2.5.5 시설물공</v>
          </cell>
          <cell r="G727">
            <v>35813590</v>
          </cell>
          <cell r="H727">
            <v>0</v>
          </cell>
          <cell r="I727">
            <v>31148440</v>
          </cell>
          <cell r="J727">
            <v>0</v>
          </cell>
          <cell r="K727">
            <v>4641430</v>
          </cell>
          <cell r="L727">
            <v>0</v>
          </cell>
          <cell r="M727">
            <v>23720</v>
          </cell>
        </row>
        <row r="728">
          <cell r="A728">
            <v>726</v>
          </cell>
          <cell r="B728" t="str">
            <v xml:space="preserve">          사각파고라A형</v>
          </cell>
          <cell r="C728" t="str">
            <v>7.5*4.2*H2.87</v>
          </cell>
          <cell r="D728" t="str">
            <v>개소</v>
          </cell>
          <cell r="E728">
            <v>1</v>
          </cell>
          <cell r="F728">
            <v>4792620</v>
          </cell>
          <cell r="G728">
            <v>4792620</v>
          </cell>
          <cell r="H728">
            <v>4601140</v>
          </cell>
          <cell r="I728">
            <v>4601140</v>
          </cell>
          <cell r="J728">
            <v>191450</v>
          </cell>
          <cell r="K728">
            <v>191450</v>
          </cell>
          <cell r="L728">
            <v>30</v>
          </cell>
          <cell r="M728">
            <v>30</v>
          </cell>
        </row>
        <row r="729">
          <cell r="A729">
            <v>727</v>
          </cell>
          <cell r="B729" t="str">
            <v xml:space="preserve">          등의자A형</v>
          </cell>
          <cell r="C729" t="str">
            <v>1.8*0.54*H0.83</v>
          </cell>
          <cell r="D729" t="str">
            <v>개소</v>
          </cell>
          <cell r="E729">
            <v>2</v>
          </cell>
          <cell r="F729">
            <v>257800</v>
          </cell>
          <cell r="G729">
            <v>515600</v>
          </cell>
          <cell r="H729">
            <v>239860</v>
          </cell>
          <cell r="I729">
            <v>479720</v>
          </cell>
          <cell r="J729">
            <v>17940</v>
          </cell>
          <cell r="K729">
            <v>35880</v>
          </cell>
          <cell r="L729">
            <v>0</v>
          </cell>
          <cell r="M729">
            <v>0</v>
          </cell>
        </row>
        <row r="730">
          <cell r="A730">
            <v>728</v>
          </cell>
          <cell r="B730" t="str">
            <v xml:space="preserve">          평의자A형</v>
          </cell>
          <cell r="C730" t="str">
            <v>1.8*0.41*H0.43</v>
          </cell>
          <cell r="D730" t="str">
            <v>개소</v>
          </cell>
          <cell r="E730">
            <v>6</v>
          </cell>
          <cell r="F730">
            <v>177700</v>
          </cell>
          <cell r="G730">
            <v>1066200</v>
          </cell>
          <cell r="H730">
            <v>159760</v>
          </cell>
          <cell r="I730">
            <v>958560</v>
          </cell>
          <cell r="J730">
            <v>17940</v>
          </cell>
          <cell r="K730">
            <v>107640</v>
          </cell>
          <cell r="L730">
            <v>0</v>
          </cell>
          <cell r="M730">
            <v>0</v>
          </cell>
        </row>
        <row r="731">
          <cell r="A731">
            <v>729</v>
          </cell>
          <cell r="B731" t="str">
            <v xml:space="preserve">          사각의자</v>
          </cell>
          <cell r="C731" t="str">
            <v>1.8*1.8*H0.4</v>
          </cell>
          <cell r="D731" t="str">
            <v>개소</v>
          </cell>
          <cell r="E731">
            <v>3</v>
          </cell>
          <cell r="F731">
            <v>744800</v>
          </cell>
          <cell r="G731">
            <v>2234400</v>
          </cell>
          <cell r="H731">
            <v>702290</v>
          </cell>
          <cell r="I731">
            <v>2106870</v>
          </cell>
          <cell r="J731">
            <v>42490</v>
          </cell>
          <cell r="K731">
            <v>127470</v>
          </cell>
          <cell r="L731">
            <v>20</v>
          </cell>
          <cell r="M731">
            <v>60</v>
          </cell>
        </row>
        <row r="732">
          <cell r="A732">
            <v>730</v>
          </cell>
          <cell r="B732" t="str">
            <v xml:space="preserve">          좌대벽A형</v>
          </cell>
          <cell r="C732" t="str">
            <v>W0.4*H0.4</v>
          </cell>
          <cell r="D732" t="str">
            <v>M</v>
          </cell>
          <cell r="E732">
            <v>17</v>
          </cell>
          <cell r="F732">
            <v>108270</v>
          </cell>
          <cell r="G732">
            <v>1840590</v>
          </cell>
          <cell r="H732">
            <v>18630</v>
          </cell>
          <cell r="I732">
            <v>316710</v>
          </cell>
          <cell r="J732">
            <v>89080</v>
          </cell>
          <cell r="K732">
            <v>1514360</v>
          </cell>
          <cell r="L732">
            <v>560</v>
          </cell>
          <cell r="M732">
            <v>9520</v>
          </cell>
        </row>
        <row r="733">
          <cell r="A733">
            <v>731</v>
          </cell>
          <cell r="B733" t="str">
            <v xml:space="preserve">          조합놀이대C형</v>
          </cell>
          <cell r="C733" t="str">
            <v>5.55*6.6*H4.1</v>
          </cell>
          <cell r="D733" t="str">
            <v>개</v>
          </cell>
          <cell r="E733">
            <v>1</v>
          </cell>
          <cell r="F733">
            <v>6885760</v>
          </cell>
          <cell r="G733">
            <v>6885760</v>
          </cell>
          <cell r="H733">
            <v>6541100</v>
          </cell>
          <cell r="I733">
            <v>6541100</v>
          </cell>
          <cell r="J733">
            <v>344580</v>
          </cell>
          <cell r="K733">
            <v>344580</v>
          </cell>
          <cell r="L733">
            <v>80</v>
          </cell>
          <cell r="M733">
            <v>80</v>
          </cell>
        </row>
        <row r="734">
          <cell r="A734">
            <v>732</v>
          </cell>
          <cell r="B734" t="str">
            <v xml:space="preserve">          흔들놀이기A형</v>
          </cell>
          <cell r="C734" t="str">
            <v>0.685*0.6*H1.0</v>
          </cell>
          <cell r="D734" t="str">
            <v>개</v>
          </cell>
          <cell r="E734">
            <v>1</v>
          </cell>
          <cell r="F734">
            <v>768840</v>
          </cell>
          <cell r="G734">
            <v>768840</v>
          </cell>
          <cell r="H734">
            <v>761520</v>
          </cell>
          <cell r="I734">
            <v>761520</v>
          </cell>
          <cell r="J734">
            <v>7320</v>
          </cell>
          <cell r="K734">
            <v>7320</v>
          </cell>
          <cell r="L734">
            <v>0</v>
          </cell>
          <cell r="M734">
            <v>0</v>
          </cell>
        </row>
        <row r="735">
          <cell r="A735">
            <v>733</v>
          </cell>
          <cell r="B735" t="str">
            <v xml:space="preserve">          흔들놀이기B형</v>
          </cell>
          <cell r="C735" t="str">
            <v>0.685*0.6*H0.83</v>
          </cell>
          <cell r="D735" t="str">
            <v>개</v>
          </cell>
          <cell r="E735">
            <v>1</v>
          </cell>
          <cell r="F735">
            <v>768840</v>
          </cell>
          <cell r="G735">
            <v>768840</v>
          </cell>
          <cell r="H735">
            <v>761520</v>
          </cell>
          <cell r="I735">
            <v>761520</v>
          </cell>
          <cell r="J735">
            <v>7320</v>
          </cell>
          <cell r="K735">
            <v>7320</v>
          </cell>
          <cell r="L735">
            <v>0</v>
          </cell>
          <cell r="M735">
            <v>0</v>
          </cell>
        </row>
        <row r="736">
          <cell r="A736">
            <v>734</v>
          </cell>
          <cell r="B736" t="str">
            <v xml:space="preserve">          흔들놀이기C형</v>
          </cell>
          <cell r="C736" t="str">
            <v>0.63*0.6*H1.00</v>
          </cell>
          <cell r="D736" t="str">
            <v>개</v>
          </cell>
          <cell r="E736">
            <v>1</v>
          </cell>
          <cell r="F736">
            <v>768840</v>
          </cell>
          <cell r="G736">
            <v>768840</v>
          </cell>
          <cell r="H736">
            <v>761520</v>
          </cell>
          <cell r="I736">
            <v>761520</v>
          </cell>
          <cell r="J736">
            <v>7320</v>
          </cell>
          <cell r="K736">
            <v>7320</v>
          </cell>
          <cell r="L736">
            <v>0</v>
          </cell>
          <cell r="M736">
            <v>0</v>
          </cell>
        </row>
        <row r="737">
          <cell r="A737">
            <v>735</v>
          </cell>
          <cell r="B737" t="str">
            <v xml:space="preserve">          바둑, 장기판</v>
          </cell>
          <cell r="C737" t="str">
            <v>1.60*1.60*H0.63</v>
          </cell>
          <cell r="D737" t="str">
            <v>개</v>
          </cell>
          <cell r="E737">
            <v>3</v>
          </cell>
          <cell r="F737">
            <v>536520</v>
          </cell>
          <cell r="G737">
            <v>1609560</v>
          </cell>
          <cell r="H737">
            <v>166780</v>
          </cell>
          <cell r="I737">
            <v>500340</v>
          </cell>
          <cell r="J737">
            <v>369240</v>
          </cell>
          <cell r="K737">
            <v>1107720</v>
          </cell>
          <cell r="L737">
            <v>500</v>
          </cell>
          <cell r="M737">
            <v>1500</v>
          </cell>
        </row>
        <row r="738">
          <cell r="A738">
            <v>736</v>
          </cell>
          <cell r="B738" t="str">
            <v xml:space="preserve">          방위표A형</v>
          </cell>
          <cell r="C738" t="str">
            <v>Φ10.000</v>
          </cell>
          <cell r="D738" t="str">
            <v>개</v>
          </cell>
          <cell r="E738">
            <v>1</v>
          </cell>
          <cell r="F738">
            <v>6451320</v>
          </cell>
          <cell r="G738">
            <v>6451320</v>
          </cell>
          <cell r="H738">
            <v>5919710</v>
          </cell>
          <cell r="I738">
            <v>5919710</v>
          </cell>
          <cell r="J738">
            <v>519560</v>
          </cell>
          <cell r="K738">
            <v>519560</v>
          </cell>
          <cell r="L738">
            <v>12050</v>
          </cell>
          <cell r="M738">
            <v>12050</v>
          </cell>
        </row>
        <row r="739">
          <cell r="A739">
            <v>737</v>
          </cell>
          <cell r="B739" t="str">
            <v xml:space="preserve">          음수대C형</v>
          </cell>
          <cell r="C739" t="str">
            <v>1.115*0.64</v>
          </cell>
          <cell r="D739" t="str">
            <v>개</v>
          </cell>
          <cell r="E739">
            <v>1</v>
          </cell>
          <cell r="F739">
            <v>736690</v>
          </cell>
          <cell r="G739">
            <v>736690</v>
          </cell>
          <cell r="H739">
            <v>688710</v>
          </cell>
          <cell r="I739">
            <v>688710</v>
          </cell>
          <cell r="J739">
            <v>47860</v>
          </cell>
          <cell r="K739">
            <v>47860</v>
          </cell>
          <cell r="L739">
            <v>120</v>
          </cell>
          <cell r="M739">
            <v>120</v>
          </cell>
        </row>
        <row r="740">
          <cell r="A740">
            <v>738</v>
          </cell>
          <cell r="B740" t="str">
            <v xml:space="preserve">          볼라드A형</v>
          </cell>
          <cell r="C740" t="str">
            <v>Φ0.35*H0.4</v>
          </cell>
          <cell r="D740" t="str">
            <v>개</v>
          </cell>
          <cell r="E740">
            <v>17</v>
          </cell>
          <cell r="F740">
            <v>148830</v>
          </cell>
          <cell r="G740">
            <v>2530110</v>
          </cell>
          <cell r="H740">
            <v>138520</v>
          </cell>
          <cell r="I740">
            <v>2354840</v>
          </cell>
          <cell r="J740">
            <v>10310</v>
          </cell>
          <cell r="K740">
            <v>175270</v>
          </cell>
          <cell r="L740">
            <v>0</v>
          </cell>
          <cell r="M740">
            <v>0</v>
          </cell>
        </row>
        <row r="741">
          <cell r="A741">
            <v>739</v>
          </cell>
          <cell r="B741" t="str">
            <v xml:space="preserve">          울타리B형</v>
          </cell>
          <cell r="C741" t="str">
            <v>H1.05</v>
          </cell>
          <cell r="D741" t="str">
            <v>경간</v>
          </cell>
          <cell r="E741">
            <v>49</v>
          </cell>
          <cell r="F741">
            <v>96600</v>
          </cell>
          <cell r="G741">
            <v>4733400</v>
          </cell>
          <cell r="H741">
            <v>89230</v>
          </cell>
          <cell r="I741">
            <v>4372270</v>
          </cell>
          <cell r="J741">
            <v>7370</v>
          </cell>
          <cell r="K741">
            <v>361130</v>
          </cell>
          <cell r="L741">
            <v>0</v>
          </cell>
          <cell r="M741">
            <v>0</v>
          </cell>
        </row>
        <row r="742">
          <cell r="A742">
            <v>740</v>
          </cell>
          <cell r="B742" t="str">
            <v xml:space="preserve">          수목보호대</v>
          </cell>
          <cell r="C742" t="str">
            <v>1.2*1.2</v>
          </cell>
          <cell r="D742" t="str">
            <v>개소</v>
          </cell>
          <cell r="E742">
            <v>3</v>
          </cell>
          <cell r="F742">
            <v>36940</v>
          </cell>
          <cell r="G742">
            <v>110820</v>
          </cell>
          <cell r="H742">
            <v>7970</v>
          </cell>
          <cell r="I742">
            <v>23910</v>
          </cell>
          <cell r="J742">
            <v>28850</v>
          </cell>
          <cell r="K742">
            <v>86550</v>
          </cell>
          <cell r="L742">
            <v>120</v>
          </cell>
          <cell r="M742">
            <v>360</v>
          </cell>
        </row>
        <row r="743">
          <cell r="A743">
            <v>741</v>
          </cell>
          <cell r="B743" t="str">
            <v xml:space="preserve">       2.5.6 유지관리공</v>
          </cell>
          <cell r="G743">
            <v>451570</v>
          </cell>
          <cell r="H743">
            <v>0</v>
          </cell>
          <cell r="I743">
            <v>14090</v>
          </cell>
          <cell r="J743">
            <v>0</v>
          </cell>
          <cell r="K743">
            <v>437480</v>
          </cell>
          <cell r="L743">
            <v>0</v>
          </cell>
          <cell r="M743">
            <v>0</v>
          </cell>
        </row>
        <row r="744">
          <cell r="A744">
            <v>742</v>
          </cell>
          <cell r="B744" t="str">
            <v xml:space="preserve">          잔디시비</v>
          </cell>
          <cell r="C744" t="str">
            <v>1회</v>
          </cell>
          <cell r="D744" t="str">
            <v>M2</v>
          </cell>
          <cell r="E744">
            <v>1175</v>
          </cell>
          <cell r="F744">
            <v>20</v>
          </cell>
          <cell r="G744">
            <v>23500</v>
          </cell>
          <cell r="H744">
            <v>10</v>
          </cell>
          <cell r="I744">
            <v>11750</v>
          </cell>
          <cell r="J744">
            <v>10</v>
          </cell>
          <cell r="K744">
            <v>11750</v>
          </cell>
          <cell r="L744">
            <v>0</v>
          </cell>
          <cell r="M744">
            <v>0</v>
          </cell>
        </row>
        <row r="745">
          <cell r="A745">
            <v>743</v>
          </cell>
          <cell r="B745" t="str">
            <v xml:space="preserve">          잔디제초</v>
          </cell>
          <cell r="C745" t="str">
            <v>1회</v>
          </cell>
          <cell r="D745" t="str">
            <v>M2</v>
          </cell>
          <cell r="E745">
            <v>2350</v>
          </cell>
          <cell r="F745">
            <v>130</v>
          </cell>
          <cell r="G745">
            <v>305500</v>
          </cell>
          <cell r="H745">
            <v>0</v>
          </cell>
          <cell r="J745">
            <v>130</v>
          </cell>
          <cell r="K745">
            <v>305500</v>
          </cell>
          <cell r="L745">
            <v>0</v>
          </cell>
        </row>
        <row r="746">
          <cell r="A746">
            <v>744</v>
          </cell>
          <cell r="B746" t="str">
            <v xml:space="preserve">          잔디깍기</v>
          </cell>
          <cell r="C746" t="str">
            <v>1회</v>
          </cell>
          <cell r="D746" t="str">
            <v>M2</v>
          </cell>
          <cell r="E746">
            <v>2350</v>
          </cell>
          <cell r="F746">
            <v>50</v>
          </cell>
          <cell r="G746">
            <v>117500</v>
          </cell>
          <cell r="H746">
            <v>0</v>
          </cell>
          <cell r="J746">
            <v>50</v>
          </cell>
          <cell r="K746">
            <v>117500</v>
          </cell>
          <cell r="L746">
            <v>0</v>
          </cell>
          <cell r="M746">
            <v>0</v>
          </cell>
        </row>
        <row r="747">
          <cell r="A747">
            <v>745</v>
          </cell>
          <cell r="B747" t="str">
            <v xml:space="preserve">          병충해방제</v>
          </cell>
          <cell r="C747" t="str">
            <v>1회</v>
          </cell>
          <cell r="D747" t="str">
            <v>주</v>
          </cell>
          <cell r="E747">
            <v>6</v>
          </cell>
          <cell r="F747">
            <v>330</v>
          </cell>
          <cell r="G747">
            <v>1980</v>
          </cell>
          <cell r="H747">
            <v>20</v>
          </cell>
          <cell r="I747">
            <v>120</v>
          </cell>
          <cell r="J747">
            <v>310</v>
          </cell>
          <cell r="K747">
            <v>1860</v>
          </cell>
          <cell r="L747">
            <v>0</v>
          </cell>
        </row>
        <row r="748">
          <cell r="A748">
            <v>746</v>
          </cell>
          <cell r="B748" t="str">
            <v xml:space="preserve">          관수</v>
          </cell>
          <cell r="C748" t="str">
            <v>1회</v>
          </cell>
          <cell r="D748" t="str">
            <v>주</v>
          </cell>
          <cell r="E748">
            <v>18</v>
          </cell>
          <cell r="F748">
            <v>60</v>
          </cell>
          <cell r="G748">
            <v>1080</v>
          </cell>
          <cell r="H748">
            <v>20</v>
          </cell>
          <cell r="I748">
            <v>360</v>
          </cell>
          <cell r="J748">
            <v>40</v>
          </cell>
          <cell r="K748">
            <v>720</v>
          </cell>
          <cell r="L748">
            <v>0</v>
          </cell>
          <cell r="M748">
            <v>0</v>
          </cell>
        </row>
        <row r="749">
          <cell r="A749">
            <v>747</v>
          </cell>
          <cell r="B749" t="str">
            <v xml:space="preserve">          지주목관리</v>
          </cell>
          <cell r="C749" t="str">
            <v>재결속(1회/2년)</v>
          </cell>
          <cell r="D749" t="str">
            <v>주</v>
          </cell>
          <cell r="E749">
            <v>3</v>
          </cell>
          <cell r="F749">
            <v>670</v>
          </cell>
          <cell r="G749">
            <v>2010</v>
          </cell>
          <cell r="H749">
            <v>620</v>
          </cell>
          <cell r="I749">
            <v>1860</v>
          </cell>
          <cell r="J749">
            <v>50</v>
          </cell>
          <cell r="K749">
            <v>150</v>
          </cell>
          <cell r="L749">
            <v>0</v>
          </cell>
        </row>
        <row r="750">
          <cell r="A750">
            <v>748</v>
          </cell>
          <cell r="B750" t="str">
            <v xml:space="preserve">      2.6 11호어린이공원</v>
          </cell>
          <cell r="G750">
            <v>52697170</v>
          </cell>
          <cell r="H750">
            <v>0</v>
          </cell>
          <cell r="I750">
            <v>37240330</v>
          </cell>
          <cell r="J750">
            <v>0</v>
          </cell>
          <cell r="K750">
            <v>15166480</v>
          </cell>
          <cell r="L750">
            <v>0</v>
          </cell>
          <cell r="M750">
            <v>290360</v>
          </cell>
        </row>
        <row r="751">
          <cell r="A751">
            <v>749</v>
          </cell>
          <cell r="B751" t="str">
            <v xml:space="preserve">       2.6.1 배수공</v>
          </cell>
          <cell r="G751">
            <v>6106580</v>
          </cell>
          <cell r="H751">
            <v>0</v>
          </cell>
          <cell r="I751">
            <v>2976340</v>
          </cell>
          <cell r="J751">
            <v>0</v>
          </cell>
          <cell r="K751">
            <v>2960250</v>
          </cell>
          <cell r="L751">
            <v>0</v>
          </cell>
          <cell r="M751">
            <v>169990</v>
          </cell>
        </row>
        <row r="752">
          <cell r="A752">
            <v>750</v>
          </cell>
          <cell r="B752" t="str">
            <v xml:space="preserve">          집수정</v>
          </cell>
          <cell r="C752" t="str">
            <v>700M/M*700</v>
          </cell>
          <cell r="D752" t="str">
            <v>개소</v>
          </cell>
          <cell r="E752">
            <v>6</v>
          </cell>
          <cell r="F752">
            <v>339640</v>
          </cell>
          <cell r="G752">
            <v>2037840</v>
          </cell>
          <cell r="H752">
            <v>198130</v>
          </cell>
          <cell r="I752">
            <v>1188780</v>
          </cell>
          <cell r="J752">
            <v>141490</v>
          </cell>
          <cell r="K752">
            <v>848940</v>
          </cell>
          <cell r="L752">
            <v>20</v>
          </cell>
          <cell r="M752">
            <v>120</v>
          </cell>
        </row>
        <row r="753">
          <cell r="A753">
            <v>751</v>
          </cell>
          <cell r="B753" t="str">
            <v xml:space="preserve">          흄관부설 및 접합 : 인력</v>
          </cell>
          <cell r="C753" t="str">
            <v>Φ300M/M, 소켓식</v>
          </cell>
          <cell r="D753" t="str">
            <v>M</v>
          </cell>
          <cell r="E753">
            <v>77</v>
          </cell>
          <cell r="F753">
            <v>35750</v>
          </cell>
          <cell r="G753">
            <v>2752750</v>
          </cell>
          <cell r="H753">
            <v>8760</v>
          </cell>
          <cell r="I753">
            <v>674520</v>
          </cell>
          <cell r="J753">
            <v>25570</v>
          </cell>
          <cell r="K753">
            <v>1968890</v>
          </cell>
          <cell r="L753">
            <v>1420</v>
          </cell>
          <cell r="M753">
            <v>109340</v>
          </cell>
        </row>
        <row r="754">
          <cell r="A754">
            <v>752</v>
          </cell>
          <cell r="B754" t="str">
            <v xml:space="preserve">          맹암거(간선)</v>
          </cell>
          <cell r="C754" t="str">
            <v>Φ200</v>
          </cell>
          <cell r="D754" t="str">
            <v>M</v>
          </cell>
          <cell r="E754">
            <v>25</v>
          </cell>
          <cell r="F754">
            <v>23800</v>
          </cell>
          <cell r="G754">
            <v>595000</v>
          </cell>
          <cell r="H754">
            <v>22750</v>
          </cell>
          <cell r="I754">
            <v>568750</v>
          </cell>
          <cell r="J754">
            <v>880</v>
          </cell>
          <cell r="K754">
            <v>22000</v>
          </cell>
          <cell r="L754">
            <v>170</v>
          </cell>
          <cell r="M754">
            <v>4250</v>
          </cell>
        </row>
        <row r="755">
          <cell r="A755">
            <v>753</v>
          </cell>
          <cell r="B755" t="str">
            <v xml:space="preserve">          맹암거(지선)</v>
          </cell>
          <cell r="C755" t="str">
            <v>Φ150</v>
          </cell>
          <cell r="D755" t="str">
            <v>M</v>
          </cell>
          <cell r="E755">
            <v>37</v>
          </cell>
          <cell r="F755">
            <v>14970</v>
          </cell>
          <cell r="G755">
            <v>553890</v>
          </cell>
          <cell r="H755">
            <v>14170</v>
          </cell>
          <cell r="I755">
            <v>524290</v>
          </cell>
          <cell r="J755">
            <v>690</v>
          </cell>
          <cell r="K755">
            <v>25530</v>
          </cell>
          <cell r="L755">
            <v>110</v>
          </cell>
          <cell r="M755">
            <v>4070</v>
          </cell>
        </row>
        <row r="756">
          <cell r="A756">
            <v>754</v>
          </cell>
          <cell r="B756" t="str">
            <v xml:space="preserve">          퇴수관(PVC)</v>
          </cell>
          <cell r="C756" t="str">
            <v>Φ100</v>
          </cell>
          <cell r="D756" t="str">
            <v>M</v>
          </cell>
          <cell r="E756">
            <v>8</v>
          </cell>
          <cell r="F756">
            <v>2600</v>
          </cell>
          <cell r="G756">
            <v>20800</v>
          </cell>
          <cell r="H756">
            <v>1730</v>
          </cell>
          <cell r="I756">
            <v>13840</v>
          </cell>
          <cell r="J756">
            <v>600</v>
          </cell>
          <cell r="K756">
            <v>4800</v>
          </cell>
          <cell r="L756">
            <v>270</v>
          </cell>
          <cell r="M756">
            <v>2160</v>
          </cell>
        </row>
        <row r="757">
          <cell r="A757">
            <v>755</v>
          </cell>
          <cell r="B757" t="str">
            <v xml:space="preserve">          하수관로CCTV조사공</v>
          </cell>
          <cell r="C757" t="str">
            <v>신설</v>
          </cell>
          <cell r="D757" t="str">
            <v>M</v>
          </cell>
          <cell r="E757">
            <v>77</v>
          </cell>
          <cell r="F757">
            <v>1900</v>
          </cell>
          <cell r="G757">
            <v>146300</v>
          </cell>
          <cell r="H757">
            <v>80</v>
          </cell>
          <cell r="I757">
            <v>6160</v>
          </cell>
          <cell r="J757">
            <v>1170</v>
          </cell>
          <cell r="K757">
            <v>90090</v>
          </cell>
          <cell r="L757">
            <v>650</v>
          </cell>
          <cell r="M757">
            <v>50050</v>
          </cell>
        </row>
        <row r="758">
          <cell r="A758">
            <v>756</v>
          </cell>
          <cell r="B758" t="str">
            <v xml:space="preserve">       2.6.2 포장공</v>
          </cell>
          <cell r="G758">
            <v>11599590</v>
          </cell>
          <cell r="H758">
            <v>0</v>
          </cell>
          <cell r="I758">
            <v>5694720</v>
          </cell>
          <cell r="J758">
            <v>0</v>
          </cell>
          <cell r="K758">
            <v>5790480</v>
          </cell>
          <cell r="L758">
            <v>0</v>
          </cell>
          <cell r="M758">
            <v>114390</v>
          </cell>
        </row>
        <row r="759">
          <cell r="A759">
            <v>757</v>
          </cell>
          <cell r="B759" t="str">
            <v xml:space="preserve">          소형고압블럭포장</v>
          </cell>
          <cell r="C759" t="str">
            <v>회 색, T=60</v>
          </cell>
          <cell r="D759" t="str">
            <v>M2</v>
          </cell>
          <cell r="E759">
            <v>446</v>
          </cell>
          <cell r="F759">
            <v>6370</v>
          </cell>
          <cell r="G759">
            <v>2841020</v>
          </cell>
          <cell r="H759">
            <v>1950</v>
          </cell>
          <cell r="I759">
            <v>869700</v>
          </cell>
          <cell r="J759">
            <v>4330</v>
          </cell>
          <cell r="K759">
            <v>1931180</v>
          </cell>
          <cell r="L759">
            <v>90</v>
          </cell>
          <cell r="M759">
            <v>40140</v>
          </cell>
        </row>
        <row r="760">
          <cell r="A760">
            <v>758</v>
          </cell>
          <cell r="B760" t="str">
            <v xml:space="preserve">          소형고압블럭포장</v>
          </cell>
          <cell r="C760" t="str">
            <v>적 색, T=60</v>
          </cell>
          <cell r="D760" t="str">
            <v>M2</v>
          </cell>
          <cell r="E760">
            <v>164</v>
          </cell>
          <cell r="F760">
            <v>6370</v>
          </cell>
          <cell r="G760">
            <v>1044680</v>
          </cell>
          <cell r="H760">
            <v>1950</v>
          </cell>
          <cell r="I760">
            <v>319800</v>
          </cell>
          <cell r="J760">
            <v>4330</v>
          </cell>
          <cell r="K760">
            <v>710120</v>
          </cell>
          <cell r="L760">
            <v>90</v>
          </cell>
          <cell r="M760">
            <v>14760</v>
          </cell>
        </row>
        <row r="761">
          <cell r="A761">
            <v>759</v>
          </cell>
          <cell r="B761" t="str">
            <v xml:space="preserve">          소형고압블럭포장</v>
          </cell>
          <cell r="C761" t="str">
            <v>청 색, T=60</v>
          </cell>
          <cell r="D761" t="str">
            <v>M2</v>
          </cell>
          <cell r="E761">
            <v>108</v>
          </cell>
          <cell r="F761">
            <v>6370</v>
          </cell>
          <cell r="G761">
            <v>687960</v>
          </cell>
          <cell r="H761">
            <v>1950</v>
          </cell>
          <cell r="I761">
            <v>210600</v>
          </cell>
          <cell r="J761">
            <v>4330</v>
          </cell>
          <cell r="K761">
            <v>467640</v>
          </cell>
          <cell r="L761">
            <v>90</v>
          </cell>
          <cell r="M761">
            <v>9720</v>
          </cell>
        </row>
        <row r="762">
          <cell r="A762">
            <v>760</v>
          </cell>
          <cell r="B762" t="str">
            <v xml:space="preserve">          철평석포장(B형)</v>
          </cell>
          <cell r="C762" t="str">
            <v>T=50MM</v>
          </cell>
          <cell r="D762" t="str">
            <v>M2</v>
          </cell>
          <cell r="E762">
            <v>32</v>
          </cell>
          <cell r="F762">
            <v>55330</v>
          </cell>
          <cell r="G762">
            <v>1770560</v>
          </cell>
          <cell r="H762">
            <v>47180</v>
          </cell>
          <cell r="I762">
            <v>1509760</v>
          </cell>
          <cell r="J762">
            <v>7900</v>
          </cell>
          <cell r="K762">
            <v>252800</v>
          </cell>
          <cell r="L762">
            <v>250</v>
          </cell>
          <cell r="M762">
            <v>8000</v>
          </cell>
        </row>
        <row r="763">
          <cell r="A763">
            <v>761</v>
          </cell>
          <cell r="B763" t="str">
            <v xml:space="preserve">          모래포설</v>
          </cell>
          <cell r="C763" t="str">
            <v>T=300MM</v>
          </cell>
          <cell r="D763" t="str">
            <v>M2</v>
          </cell>
          <cell r="E763">
            <v>196</v>
          </cell>
          <cell r="F763">
            <v>4620</v>
          </cell>
          <cell r="G763">
            <v>905520</v>
          </cell>
          <cell r="H763">
            <v>3460</v>
          </cell>
          <cell r="I763">
            <v>678160</v>
          </cell>
          <cell r="J763">
            <v>1070</v>
          </cell>
          <cell r="K763">
            <v>209720</v>
          </cell>
          <cell r="L763">
            <v>90</v>
          </cell>
          <cell r="M763">
            <v>17640</v>
          </cell>
        </row>
        <row r="764">
          <cell r="A764">
            <v>762</v>
          </cell>
          <cell r="B764" t="str">
            <v xml:space="preserve">          녹지경계블럭</v>
          </cell>
          <cell r="C764" t="str">
            <v>190*160*100</v>
          </cell>
          <cell r="D764" t="str">
            <v>M</v>
          </cell>
          <cell r="E764">
            <v>137</v>
          </cell>
          <cell r="F764">
            <v>8380</v>
          </cell>
          <cell r="G764">
            <v>1148060</v>
          </cell>
          <cell r="H764">
            <v>1810</v>
          </cell>
          <cell r="I764">
            <v>247970</v>
          </cell>
          <cell r="J764">
            <v>6550</v>
          </cell>
          <cell r="K764">
            <v>897350</v>
          </cell>
          <cell r="L764">
            <v>20</v>
          </cell>
          <cell r="M764">
            <v>2740</v>
          </cell>
        </row>
        <row r="765">
          <cell r="A765">
            <v>763</v>
          </cell>
          <cell r="B765" t="str">
            <v xml:space="preserve">          모래막이</v>
          </cell>
          <cell r="C765" t="str">
            <v>W600, 2단</v>
          </cell>
          <cell r="D765" t="str">
            <v>M</v>
          </cell>
          <cell r="E765">
            <v>69</v>
          </cell>
          <cell r="F765">
            <v>31340</v>
          </cell>
          <cell r="G765">
            <v>2162460</v>
          </cell>
          <cell r="H765">
            <v>15570</v>
          </cell>
          <cell r="I765">
            <v>1074330</v>
          </cell>
          <cell r="J765">
            <v>15460</v>
          </cell>
          <cell r="K765">
            <v>1066740</v>
          </cell>
          <cell r="L765">
            <v>310</v>
          </cell>
          <cell r="M765">
            <v>21390</v>
          </cell>
        </row>
        <row r="766">
          <cell r="A766">
            <v>764</v>
          </cell>
          <cell r="B766" t="str">
            <v xml:space="preserve">          재료분리경계석(B형직선)</v>
          </cell>
          <cell r="C766" t="str">
            <v>120*120*1000</v>
          </cell>
          <cell r="D766" t="str">
            <v>M</v>
          </cell>
          <cell r="E766">
            <v>37</v>
          </cell>
          <cell r="F766">
            <v>28090</v>
          </cell>
          <cell r="G766">
            <v>1039330</v>
          </cell>
          <cell r="H766">
            <v>21200</v>
          </cell>
          <cell r="I766">
            <v>784400</v>
          </cell>
          <cell r="J766">
            <v>6890</v>
          </cell>
          <cell r="K766">
            <v>254930</v>
          </cell>
          <cell r="L766">
            <v>0</v>
          </cell>
          <cell r="M766">
            <v>0</v>
          </cell>
        </row>
        <row r="767">
          <cell r="A767">
            <v>765</v>
          </cell>
          <cell r="B767" t="str">
            <v xml:space="preserve">       2.6.3 상수공</v>
          </cell>
          <cell r="G767">
            <v>61910</v>
          </cell>
          <cell r="H767">
            <v>0</v>
          </cell>
          <cell r="I767">
            <v>29240</v>
          </cell>
          <cell r="J767">
            <v>0</v>
          </cell>
          <cell r="K767">
            <v>27920</v>
          </cell>
          <cell r="L767">
            <v>0</v>
          </cell>
          <cell r="M767">
            <v>4750</v>
          </cell>
        </row>
        <row r="768">
          <cell r="A768">
            <v>766</v>
          </cell>
          <cell r="B768" t="str">
            <v xml:space="preserve">          PE관접합및부설</v>
          </cell>
          <cell r="C768" t="str">
            <v>관경Φ25MM</v>
          </cell>
          <cell r="D768" t="str">
            <v>M</v>
          </cell>
          <cell r="E768">
            <v>11</v>
          </cell>
          <cell r="F768">
            <v>3940</v>
          </cell>
          <cell r="G768">
            <v>43340</v>
          </cell>
          <cell r="H768">
            <v>1810</v>
          </cell>
          <cell r="I768">
            <v>19910</v>
          </cell>
          <cell r="J768">
            <v>1750</v>
          </cell>
          <cell r="K768">
            <v>19250</v>
          </cell>
          <cell r="L768">
            <v>380</v>
          </cell>
          <cell r="M768">
            <v>4180</v>
          </cell>
        </row>
        <row r="769">
          <cell r="A769">
            <v>767</v>
          </cell>
          <cell r="B769" t="str">
            <v xml:space="preserve">          새들접합</v>
          </cell>
          <cell r="C769" t="str">
            <v>관경Φ50*25MM</v>
          </cell>
          <cell r="D769" t="str">
            <v>개소</v>
          </cell>
          <cell r="E769">
            <v>1</v>
          </cell>
          <cell r="F769">
            <v>8570</v>
          </cell>
          <cell r="G769">
            <v>8570</v>
          </cell>
          <cell r="H769">
            <v>5600</v>
          </cell>
          <cell r="I769">
            <v>5600</v>
          </cell>
          <cell r="J769">
            <v>2970</v>
          </cell>
          <cell r="K769">
            <v>2970</v>
          </cell>
          <cell r="L769">
            <v>0</v>
          </cell>
        </row>
        <row r="770">
          <cell r="A770">
            <v>768</v>
          </cell>
          <cell r="B770" t="str">
            <v xml:space="preserve">          엘보관접합및부설</v>
          </cell>
          <cell r="C770" t="str">
            <v>관경Φ25*90도</v>
          </cell>
          <cell r="D770" t="str">
            <v>개소</v>
          </cell>
          <cell r="E770">
            <v>1</v>
          </cell>
          <cell r="F770">
            <v>10000</v>
          </cell>
          <cell r="G770">
            <v>10000</v>
          </cell>
          <cell r="H770">
            <v>3730</v>
          </cell>
          <cell r="I770">
            <v>3730</v>
          </cell>
          <cell r="J770">
            <v>5700</v>
          </cell>
          <cell r="K770">
            <v>5700</v>
          </cell>
          <cell r="L770">
            <v>570</v>
          </cell>
          <cell r="M770">
            <v>570</v>
          </cell>
        </row>
        <row r="771">
          <cell r="A771">
            <v>769</v>
          </cell>
          <cell r="B771" t="str">
            <v xml:space="preserve">       2.6.4 식재공</v>
          </cell>
          <cell r="G771">
            <v>7683610</v>
          </cell>
          <cell r="H771">
            <v>0</v>
          </cell>
          <cell r="I771">
            <v>4003670</v>
          </cell>
          <cell r="J771">
            <v>0</v>
          </cell>
          <cell r="K771">
            <v>3679940</v>
          </cell>
          <cell r="L771">
            <v>0</v>
          </cell>
        </row>
        <row r="772">
          <cell r="A772">
            <v>770</v>
          </cell>
          <cell r="B772" t="str">
            <v xml:space="preserve">          해송(A형)</v>
          </cell>
          <cell r="C772" t="str">
            <v>H2.5*W0.8</v>
          </cell>
          <cell r="D772" t="str">
            <v>주</v>
          </cell>
          <cell r="E772">
            <v>31</v>
          </cell>
          <cell r="F772">
            <v>35640</v>
          </cell>
          <cell r="G772">
            <v>1104840</v>
          </cell>
          <cell r="H772">
            <v>24890</v>
          </cell>
          <cell r="I772">
            <v>771590</v>
          </cell>
          <cell r="J772">
            <v>10750</v>
          </cell>
          <cell r="K772">
            <v>333250</v>
          </cell>
          <cell r="L772">
            <v>0</v>
          </cell>
        </row>
        <row r="773">
          <cell r="A773">
            <v>771</v>
          </cell>
          <cell r="B773" t="str">
            <v xml:space="preserve">          은행나무</v>
          </cell>
          <cell r="C773" t="str">
            <v>H3.0*B6</v>
          </cell>
          <cell r="D773" t="str">
            <v>주</v>
          </cell>
          <cell r="E773">
            <v>16</v>
          </cell>
          <cell r="F773">
            <v>52750</v>
          </cell>
          <cell r="G773">
            <v>844000</v>
          </cell>
          <cell r="H773">
            <v>31760</v>
          </cell>
          <cell r="I773">
            <v>508160</v>
          </cell>
          <cell r="J773">
            <v>20990</v>
          </cell>
          <cell r="K773">
            <v>335840</v>
          </cell>
          <cell r="L773">
            <v>0</v>
          </cell>
        </row>
        <row r="774">
          <cell r="A774">
            <v>772</v>
          </cell>
          <cell r="B774" t="str">
            <v xml:space="preserve">          팽나무</v>
          </cell>
          <cell r="C774" t="str">
            <v>H4.0*R15</v>
          </cell>
          <cell r="D774" t="str">
            <v>주</v>
          </cell>
          <cell r="E774">
            <v>1</v>
          </cell>
          <cell r="F774">
            <v>378220</v>
          </cell>
          <cell r="G774">
            <v>378220</v>
          </cell>
          <cell r="H774">
            <v>321050</v>
          </cell>
          <cell r="I774">
            <v>321050</v>
          </cell>
          <cell r="J774">
            <v>57170</v>
          </cell>
          <cell r="K774">
            <v>57170</v>
          </cell>
          <cell r="L774">
            <v>0</v>
          </cell>
        </row>
        <row r="775">
          <cell r="A775">
            <v>773</v>
          </cell>
          <cell r="B775" t="str">
            <v xml:space="preserve">          느릅나무(A형)</v>
          </cell>
          <cell r="C775" t="str">
            <v>H4.0*R10</v>
          </cell>
          <cell r="D775" t="str">
            <v>주</v>
          </cell>
          <cell r="E775">
            <v>6</v>
          </cell>
          <cell r="F775">
            <v>119420</v>
          </cell>
          <cell r="G775">
            <v>716520</v>
          </cell>
          <cell r="H775">
            <v>86050</v>
          </cell>
          <cell r="I775">
            <v>516300</v>
          </cell>
          <cell r="J775">
            <v>33370</v>
          </cell>
          <cell r="K775">
            <v>200220</v>
          </cell>
          <cell r="L775">
            <v>0</v>
          </cell>
        </row>
        <row r="776">
          <cell r="A776">
            <v>774</v>
          </cell>
          <cell r="B776" t="str">
            <v xml:space="preserve">          이팝나무</v>
          </cell>
          <cell r="C776" t="str">
            <v>H3.0*R8</v>
          </cell>
          <cell r="D776" t="str">
            <v>주</v>
          </cell>
          <cell r="E776">
            <v>5</v>
          </cell>
          <cell r="F776">
            <v>91290</v>
          </cell>
          <cell r="G776">
            <v>456450</v>
          </cell>
          <cell r="H776">
            <v>67010</v>
          </cell>
          <cell r="I776">
            <v>335050</v>
          </cell>
          <cell r="J776">
            <v>24280</v>
          </cell>
          <cell r="K776">
            <v>121400</v>
          </cell>
          <cell r="L776">
            <v>0</v>
          </cell>
        </row>
        <row r="777">
          <cell r="A777">
            <v>775</v>
          </cell>
          <cell r="B777" t="str">
            <v xml:space="preserve">          매실나무</v>
          </cell>
          <cell r="C777" t="str">
            <v>H2.5*R6</v>
          </cell>
          <cell r="D777" t="str">
            <v>주</v>
          </cell>
          <cell r="E777">
            <v>3</v>
          </cell>
          <cell r="F777">
            <v>44000</v>
          </cell>
          <cell r="G777">
            <v>132000</v>
          </cell>
          <cell r="H777">
            <v>28810</v>
          </cell>
          <cell r="I777">
            <v>86430</v>
          </cell>
          <cell r="J777">
            <v>15190</v>
          </cell>
          <cell r="K777">
            <v>45570</v>
          </cell>
          <cell r="L777">
            <v>0</v>
          </cell>
        </row>
        <row r="778">
          <cell r="A778">
            <v>776</v>
          </cell>
          <cell r="B778" t="str">
            <v xml:space="preserve">          영산홍</v>
          </cell>
          <cell r="C778" t="str">
            <v>H0.4*W0.5</v>
          </cell>
          <cell r="D778" t="str">
            <v>주</v>
          </cell>
          <cell r="E778">
            <v>80</v>
          </cell>
          <cell r="F778">
            <v>5340</v>
          </cell>
          <cell r="G778">
            <v>427200</v>
          </cell>
          <cell r="H778">
            <v>3310</v>
          </cell>
          <cell r="I778">
            <v>264800</v>
          </cell>
          <cell r="J778">
            <v>2030</v>
          </cell>
          <cell r="K778">
            <v>162400</v>
          </cell>
          <cell r="L778">
            <v>0</v>
          </cell>
        </row>
        <row r="779">
          <cell r="A779">
            <v>777</v>
          </cell>
          <cell r="B779" t="str">
            <v xml:space="preserve">          개나리</v>
          </cell>
          <cell r="C779" t="str">
            <v>H1.2*W0.6*5가지</v>
          </cell>
          <cell r="D779" t="str">
            <v>주</v>
          </cell>
          <cell r="E779">
            <v>75</v>
          </cell>
          <cell r="F779">
            <v>7330</v>
          </cell>
          <cell r="G779">
            <v>549750</v>
          </cell>
          <cell r="H779">
            <v>1530</v>
          </cell>
          <cell r="I779">
            <v>114750</v>
          </cell>
          <cell r="J779">
            <v>5800</v>
          </cell>
          <cell r="K779">
            <v>435000</v>
          </cell>
          <cell r="L779">
            <v>0</v>
          </cell>
        </row>
        <row r="780">
          <cell r="A780">
            <v>778</v>
          </cell>
          <cell r="B780" t="str">
            <v xml:space="preserve">          수수꽃다리</v>
          </cell>
          <cell r="C780" t="str">
            <v>H1.8*W0.8</v>
          </cell>
          <cell r="D780" t="str">
            <v>주</v>
          </cell>
          <cell r="E780">
            <v>7</v>
          </cell>
          <cell r="F780">
            <v>20750</v>
          </cell>
          <cell r="G780">
            <v>145250</v>
          </cell>
          <cell r="H780">
            <v>13220</v>
          </cell>
          <cell r="I780">
            <v>92540</v>
          </cell>
          <cell r="J780">
            <v>7530</v>
          </cell>
          <cell r="K780">
            <v>52710</v>
          </cell>
          <cell r="L780">
            <v>0</v>
          </cell>
        </row>
        <row r="781">
          <cell r="A781">
            <v>779</v>
          </cell>
          <cell r="B781" t="str">
            <v xml:space="preserve">          자산홍</v>
          </cell>
          <cell r="C781" t="str">
            <v>H0.4*W0.4</v>
          </cell>
          <cell r="D781" t="str">
            <v>주</v>
          </cell>
          <cell r="E781">
            <v>100</v>
          </cell>
          <cell r="F781">
            <v>4450</v>
          </cell>
          <cell r="G781">
            <v>445000</v>
          </cell>
          <cell r="H781">
            <v>2420</v>
          </cell>
          <cell r="I781">
            <v>242000</v>
          </cell>
          <cell r="J781">
            <v>2030</v>
          </cell>
          <cell r="K781">
            <v>203000</v>
          </cell>
          <cell r="L781">
            <v>0</v>
          </cell>
        </row>
        <row r="782">
          <cell r="A782">
            <v>780</v>
          </cell>
          <cell r="B782" t="str">
            <v xml:space="preserve">          줄  떼</v>
          </cell>
          <cell r="C782" t="str">
            <v>1/3</v>
          </cell>
          <cell r="D782" t="str">
            <v>M2</v>
          </cell>
          <cell r="E782">
            <v>655</v>
          </cell>
          <cell r="F782">
            <v>3560</v>
          </cell>
          <cell r="G782">
            <v>2331800</v>
          </cell>
          <cell r="H782">
            <v>960</v>
          </cell>
          <cell r="I782">
            <v>628800</v>
          </cell>
          <cell r="J782">
            <v>2600</v>
          </cell>
          <cell r="K782">
            <v>1703000</v>
          </cell>
          <cell r="L782">
            <v>0</v>
          </cell>
        </row>
        <row r="783">
          <cell r="A783">
            <v>781</v>
          </cell>
          <cell r="B783" t="str">
            <v xml:space="preserve">          등나무</v>
          </cell>
          <cell r="C783" t="str">
            <v>R6*L3.0</v>
          </cell>
          <cell r="D783" t="str">
            <v>주</v>
          </cell>
          <cell r="E783">
            <v>2</v>
          </cell>
          <cell r="F783">
            <v>76290</v>
          </cell>
          <cell r="G783">
            <v>152580</v>
          </cell>
          <cell r="H783">
            <v>61100</v>
          </cell>
          <cell r="I783">
            <v>122200</v>
          </cell>
          <cell r="J783">
            <v>15190</v>
          </cell>
          <cell r="K783">
            <v>30380</v>
          </cell>
          <cell r="L783">
            <v>0</v>
          </cell>
        </row>
        <row r="784">
          <cell r="A784">
            <v>782</v>
          </cell>
          <cell r="B784" t="str">
            <v xml:space="preserve">       2.6.5 시설물공</v>
          </cell>
          <cell r="G784">
            <v>26745140</v>
          </cell>
          <cell r="H784">
            <v>0</v>
          </cell>
          <cell r="I784">
            <v>24523130</v>
          </cell>
          <cell r="J784">
            <v>0</v>
          </cell>
          <cell r="K784">
            <v>2220780</v>
          </cell>
          <cell r="L784">
            <v>0</v>
          </cell>
          <cell r="M784">
            <v>1230</v>
          </cell>
        </row>
        <row r="785">
          <cell r="A785">
            <v>783</v>
          </cell>
          <cell r="B785" t="str">
            <v xml:space="preserve">          사각파고라A형</v>
          </cell>
          <cell r="C785" t="str">
            <v>7.5*4.2*H2.87</v>
          </cell>
          <cell r="D785" t="str">
            <v>개소</v>
          </cell>
          <cell r="E785">
            <v>1</v>
          </cell>
          <cell r="F785">
            <v>4792620</v>
          </cell>
          <cell r="G785">
            <v>4792620</v>
          </cell>
          <cell r="H785">
            <v>4601140</v>
          </cell>
          <cell r="I785">
            <v>4601140</v>
          </cell>
          <cell r="J785">
            <v>191450</v>
          </cell>
          <cell r="K785">
            <v>191450</v>
          </cell>
          <cell r="L785">
            <v>30</v>
          </cell>
          <cell r="M785">
            <v>30</v>
          </cell>
        </row>
        <row r="786">
          <cell r="A786">
            <v>784</v>
          </cell>
          <cell r="B786" t="str">
            <v xml:space="preserve">          등의자A형</v>
          </cell>
          <cell r="C786" t="str">
            <v>1.8*0.54*H0.83</v>
          </cell>
          <cell r="D786" t="str">
            <v>개소</v>
          </cell>
          <cell r="E786">
            <v>3</v>
          </cell>
          <cell r="F786">
            <v>257800</v>
          </cell>
          <cell r="G786">
            <v>773400</v>
          </cell>
          <cell r="H786">
            <v>239860</v>
          </cell>
          <cell r="I786">
            <v>719580</v>
          </cell>
          <cell r="J786">
            <v>17940</v>
          </cell>
          <cell r="K786">
            <v>53820</v>
          </cell>
          <cell r="L786">
            <v>0</v>
          </cell>
          <cell r="M786">
            <v>0</v>
          </cell>
        </row>
        <row r="787">
          <cell r="A787">
            <v>785</v>
          </cell>
          <cell r="B787" t="str">
            <v xml:space="preserve">          평의자A형</v>
          </cell>
          <cell r="C787" t="str">
            <v>1.8*0.41*H0.43</v>
          </cell>
          <cell r="D787" t="str">
            <v>개소</v>
          </cell>
          <cell r="E787">
            <v>6</v>
          </cell>
          <cell r="F787">
            <v>177700</v>
          </cell>
          <cell r="G787">
            <v>1066200</v>
          </cell>
          <cell r="H787">
            <v>159760</v>
          </cell>
          <cell r="I787">
            <v>958560</v>
          </cell>
          <cell r="J787">
            <v>17940</v>
          </cell>
          <cell r="K787">
            <v>107640</v>
          </cell>
          <cell r="L787">
            <v>0</v>
          </cell>
          <cell r="M787">
            <v>0</v>
          </cell>
        </row>
        <row r="788">
          <cell r="A788">
            <v>786</v>
          </cell>
          <cell r="B788" t="str">
            <v xml:space="preserve">          통나무의자</v>
          </cell>
          <cell r="C788" t="str">
            <v>Φ0.35*H0.4</v>
          </cell>
          <cell r="D788" t="str">
            <v>개소</v>
          </cell>
          <cell r="E788">
            <v>11</v>
          </cell>
          <cell r="F788">
            <v>72060</v>
          </cell>
          <cell r="G788">
            <v>792660</v>
          </cell>
          <cell r="H788">
            <v>63330</v>
          </cell>
          <cell r="I788">
            <v>696630</v>
          </cell>
          <cell r="J788">
            <v>8730</v>
          </cell>
          <cell r="K788">
            <v>96030</v>
          </cell>
          <cell r="L788">
            <v>0</v>
          </cell>
          <cell r="M788">
            <v>0</v>
          </cell>
        </row>
        <row r="789">
          <cell r="A789">
            <v>787</v>
          </cell>
          <cell r="B789" t="str">
            <v xml:space="preserve">          조합놀이대C형</v>
          </cell>
          <cell r="C789" t="str">
            <v>5.55*6.6*H4.1</v>
          </cell>
          <cell r="D789" t="str">
            <v>개</v>
          </cell>
          <cell r="E789">
            <v>1</v>
          </cell>
          <cell r="F789">
            <v>6885760</v>
          </cell>
          <cell r="G789">
            <v>6885760</v>
          </cell>
          <cell r="H789">
            <v>6541100</v>
          </cell>
          <cell r="I789">
            <v>6541100</v>
          </cell>
          <cell r="J789">
            <v>344580</v>
          </cell>
          <cell r="K789">
            <v>344580</v>
          </cell>
          <cell r="L789">
            <v>80</v>
          </cell>
          <cell r="M789">
            <v>80</v>
          </cell>
        </row>
        <row r="790">
          <cell r="A790">
            <v>788</v>
          </cell>
          <cell r="B790" t="str">
            <v xml:space="preserve">          흔들놀이기A형</v>
          </cell>
          <cell r="C790" t="str">
            <v>0.685*0.6*H1.0</v>
          </cell>
          <cell r="D790" t="str">
            <v>개</v>
          </cell>
          <cell r="E790">
            <v>1</v>
          </cell>
          <cell r="F790">
            <v>768840</v>
          </cell>
          <cell r="G790">
            <v>768840</v>
          </cell>
          <cell r="H790">
            <v>761520</v>
          </cell>
          <cell r="I790">
            <v>761520</v>
          </cell>
          <cell r="J790">
            <v>7320</v>
          </cell>
          <cell r="K790">
            <v>7320</v>
          </cell>
          <cell r="L790">
            <v>0</v>
          </cell>
          <cell r="M790">
            <v>0</v>
          </cell>
        </row>
        <row r="791">
          <cell r="A791">
            <v>789</v>
          </cell>
          <cell r="B791" t="str">
            <v xml:space="preserve">          흔들놀이기B형</v>
          </cell>
          <cell r="C791" t="str">
            <v>0.685*0.6*H0.83</v>
          </cell>
          <cell r="D791" t="str">
            <v>개</v>
          </cell>
          <cell r="E791">
            <v>1</v>
          </cell>
          <cell r="F791">
            <v>768840</v>
          </cell>
          <cell r="G791">
            <v>768840</v>
          </cell>
          <cell r="H791">
            <v>761520</v>
          </cell>
          <cell r="I791">
            <v>761520</v>
          </cell>
          <cell r="J791">
            <v>7320</v>
          </cell>
          <cell r="K791">
            <v>7320</v>
          </cell>
          <cell r="L791">
            <v>0</v>
          </cell>
          <cell r="M791">
            <v>0</v>
          </cell>
        </row>
        <row r="792">
          <cell r="A792">
            <v>790</v>
          </cell>
          <cell r="B792" t="str">
            <v xml:space="preserve">          흔들놀이기C형</v>
          </cell>
          <cell r="C792" t="str">
            <v>0.63*0.6*H1.00</v>
          </cell>
          <cell r="D792" t="str">
            <v>개</v>
          </cell>
          <cell r="E792">
            <v>1</v>
          </cell>
          <cell r="F792">
            <v>768840</v>
          </cell>
          <cell r="G792">
            <v>768840</v>
          </cell>
          <cell r="H792">
            <v>761520</v>
          </cell>
          <cell r="I792">
            <v>761520</v>
          </cell>
          <cell r="J792">
            <v>7320</v>
          </cell>
          <cell r="K792">
            <v>7320</v>
          </cell>
          <cell r="L792">
            <v>0</v>
          </cell>
          <cell r="M792">
            <v>0</v>
          </cell>
        </row>
        <row r="793">
          <cell r="A793">
            <v>791</v>
          </cell>
          <cell r="B793" t="str">
            <v xml:space="preserve">          바둑, 장기판</v>
          </cell>
          <cell r="C793" t="str">
            <v>1.60*1.60*H0.63</v>
          </cell>
          <cell r="D793" t="str">
            <v>개</v>
          </cell>
          <cell r="E793">
            <v>2</v>
          </cell>
          <cell r="F793">
            <v>536520</v>
          </cell>
          <cell r="G793">
            <v>1073040</v>
          </cell>
          <cell r="H793">
            <v>166780</v>
          </cell>
          <cell r="I793">
            <v>333560</v>
          </cell>
          <cell r="J793">
            <v>369240</v>
          </cell>
          <cell r="K793">
            <v>738480</v>
          </cell>
          <cell r="L793">
            <v>500</v>
          </cell>
          <cell r="M793">
            <v>1000</v>
          </cell>
        </row>
        <row r="794">
          <cell r="A794">
            <v>792</v>
          </cell>
          <cell r="B794" t="str">
            <v xml:space="preserve">          음수대C형</v>
          </cell>
          <cell r="C794" t="str">
            <v>1.115*0.64</v>
          </cell>
          <cell r="D794" t="str">
            <v>개</v>
          </cell>
          <cell r="E794">
            <v>1</v>
          </cell>
          <cell r="F794">
            <v>736690</v>
          </cell>
          <cell r="G794">
            <v>736690</v>
          </cell>
          <cell r="H794">
            <v>688710</v>
          </cell>
          <cell r="I794">
            <v>688710</v>
          </cell>
          <cell r="J794">
            <v>47860</v>
          </cell>
          <cell r="K794">
            <v>47860</v>
          </cell>
          <cell r="L794">
            <v>120</v>
          </cell>
          <cell r="M794">
            <v>120</v>
          </cell>
        </row>
        <row r="795">
          <cell r="A795">
            <v>793</v>
          </cell>
          <cell r="B795" t="str">
            <v xml:space="preserve">          볼라드A형</v>
          </cell>
          <cell r="C795" t="str">
            <v>Φ0.35*H0.4</v>
          </cell>
          <cell r="D795" t="str">
            <v>개</v>
          </cell>
          <cell r="E795">
            <v>15</v>
          </cell>
          <cell r="F795">
            <v>148830</v>
          </cell>
          <cell r="G795">
            <v>2232450</v>
          </cell>
          <cell r="H795">
            <v>138520</v>
          </cell>
          <cell r="I795">
            <v>2077800</v>
          </cell>
          <cell r="J795">
            <v>10310</v>
          </cell>
          <cell r="K795">
            <v>154650</v>
          </cell>
          <cell r="L795">
            <v>0</v>
          </cell>
          <cell r="M795">
            <v>0</v>
          </cell>
        </row>
        <row r="796">
          <cell r="A796">
            <v>794</v>
          </cell>
          <cell r="B796" t="str">
            <v xml:space="preserve">          울타리B형</v>
          </cell>
          <cell r="C796" t="str">
            <v>H1.05</v>
          </cell>
          <cell r="D796" t="str">
            <v>경간</v>
          </cell>
          <cell r="E796">
            <v>63</v>
          </cell>
          <cell r="F796">
            <v>96600</v>
          </cell>
          <cell r="G796">
            <v>6085800</v>
          </cell>
          <cell r="H796">
            <v>89230</v>
          </cell>
          <cell r="I796">
            <v>5621490</v>
          </cell>
          <cell r="J796">
            <v>7370</v>
          </cell>
          <cell r="K796">
            <v>464310</v>
          </cell>
          <cell r="L796">
            <v>0</v>
          </cell>
          <cell r="M796">
            <v>0</v>
          </cell>
        </row>
        <row r="797">
          <cell r="A797">
            <v>795</v>
          </cell>
          <cell r="B797" t="str">
            <v xml:space="preserve">       2.6.6 유지관리공</v>
          </cell>
          <cell r="G797">
            <v>500340</v>
          </cell>
          <cell r="H797">
            <v>0</v>
          </cell>
          <cell r="I797">
            <v>13230</v>
          </cell>
          <cell r="J797">
            <v>0</v>
          </cell>
          <cell r="K797">
            <v>487110</v>
          </cell>
          <cell r="L797">
            <v>0</v>
          </cell>
          <cell r="M797">
            <v>0</v>
          </cell>
        </row>
        <row r="798">
          <cell r="A798">
            <v>796</v>
          </cell>
          <cell r="B798" t="str">
            <v xml:space="preserve">          잔디시비</v>
          </cell>
          <cell r="C798" t="str">
            <v>1회</v>
          </cell>
          <cell r="D798" t="str">
            <v>M2</v>
          </cell>
          <cell r="E798">
            <v>1311</v>
          </cell>
          <cell r="F798">
            <v>20</v>
          </cell>
          <cell r="G798">
            <v>26220</v>
          </cell>
          <cell r="H798">
            <v>10</v>
          </cell>
          <cell r="I798">
            <v>13110</v>
          </cell>
          <cell r="J798">
            <v>10</v>
          </cell>
          <cell r="K798">
            <v>13110</v>
          </cell>
          <cell r="L798">
            <v>0</v>
          </cell>
          <cell r="M798">
            <v>0</v>
          </cell>
        </row>
        <row r="799">
          <cell r="A799">
            <v>797</v>
          </cell>
          <cell r="B799" t="str">
            <v xml:space="preserve">          잔디제초</v>
          </cell>
          <cell r="C799" t="str">
            <v>1회</v>
          </cell>
          <cell r="D799" t="str">
            <v>M2</v>
          </cell>
          <cell r="E799">
            <v>2623</v>
          </cell>
          <cell r="F799">
            <v>130</v>
          </cell>
          <cell r="G799">
            <v>340990</v>
          </cell>
          <cell r="H799">
            <v>0</v>
          </cell>
          <cell r="J799">
            <v>130</v>
          </cell>
          <cell r="K799">
            <v>340990</v>
          </cell>
          <cell r="L799">
            <v>0</v>
          </cell>
        </row>
        <row r="800">
          <cell r="A800">
            <v>798</v>
          </cell>
          <cell r="B800" t="str">
            <v xml:space="preserve">          잔디깍기</v>
          </cell>
          <cell r="C800" t="str">
            <v>1회</v>
          </cell>
          <cell r="D800" t="str">
            <v>M2</v>
          </cell>
          <cell r="E800">
            <v>2623</v>
          </cell>
          <cell r="F800">
            <v>50</v>
          </cell>
          <cell r="G800">
            <v>131150</v>
          </cell>
          <cell r="H800">
            <v>0</v>
          </cell>
          <cell r="J800">
            <v>50</v>
          </cell>
          <cell r="K800">
            <v>131150</v>
          </cell>
          <cell r="L800">
            <v>0</v>
          </cell>
          <cell r="M800">
            <v>0</v>
          </cell>
        </row>
        <row r="801">
          <cell r="A801">
            <v>799</v>
          </cell>
          <cell r="B801" t="str">
            <v xml:space="preserve">          병충해방제</v>
          </cell>
          <cell r="C801" t="str">
            <v>1회</v>
          </cell>
          <cell r="D801" t="str">
            <v>주</v>
          </cell>
          <cell r="E801">
            <v>6</v>
          </cell>
          <cell r="F801">
            <v>330</v>
          </cell>
          <cell r="G801">
            <v>1980</v>
          </cell>
          <cell r="H801">
            <v>20</v>
          </cell>
          <cell r="I801">
            <v>120</v>
          </cell>
          <cell r="J801">
            <v>310</v>
          </cell>
          <cell r="K801">
            <v>1860</v>
          </cell>
          <cell r="L801">
            <v>0</v>
          </cell>
        </row>
        <row r="802">
          <cell r="A802">
            <v>800</v>
          </cell>
          <cell r="B802" t="str">
            <v xml:space="preserve">   3. 보행자전용도로조성공사</v>
          </cell>
          <cell r="G802">
            <v>157354280</v>
          </cell>
          <cell r="H802">
            <v>0</v>
          </cell>
          <cell r="I802">
            <v>95834560</v>
          </cell>
          <cell r="J802">
            <v>0</v>
          </cell>
          <cell r="K802">
            <v>61418710</v>
          </cell>
          <cell r="L802">
            <v>0</v>
          </cell>
          <cell r="M802">
            <v>101010</v>
          </cell>
        </row>
        <row r="803">
          <cell r="A803">
            <v>801</v>
          </cell>
          <cell r="B803" t="str">
            <v xml:space="preserve">      3.1 보행도로</v>
          </cell>
          <cell r="G803">
            <v>157354280</v>
          </cell>
          <cell r="H803">
            <v>0</v>
          </cell>
          <cell r="I803">
            <v>95834560</v>
          </cell>
          <cell r="J803">
            <v>0</v>
          </cell>
          <cell r="K803">
            <v>61418710</v>
          </cell>
          <cell r="L803">
            <v>0</v>
          </cell>
          <cell r="M803">
            <v>101010</v>
          </cell>
        </row>
        <row r="804">
          <cell r="A804">
            <v>802</v>
          </cell>
          <cell r="B804" t="str">
            <v xml:space="preserve">       3.1.1 지역중심권</v>
          </cell>
          <cell r="G804">
            <v>15124040</v>
          </cell>
          <cell r="H804">
            <v>0</v>
          </cell>
          <cell r="I804">
            <v>13069560</v>
          </cell>
          <cell r="J804">
            <v>0</v>
          </cell>
          <cell r="K804">
            <v>2049160</v>
          </cell>
          <cell r="L804">
            <v>0</v>
          </cell>
          <cell r="M804">
            <v>5320</v>
          </cell>
        </row>
        <row r="805">
          <cell r="A805">
            <v>803</v>
          </cell>
          <cell r="B805" t="str">
            <v xml:space="preserve">          1) 식재공</v>
          </cell>
          <cell r="G805">
            <v>7096880</v>
          </cell>
          <cell r="H805">
            <v>0</v>
          </cell>
          <cell r="I805">
            <v>5598320</v>
          </cell>
          <cell r="J805">
            <v>0</v>
          </cell>
          <cell r="K805">
            <v>1493240</v>
          </cell>
          <cell r="L805">
            <v>0</v>
          </cell>
          <cell r="M805">
            <v>5320</v>
          </cell>
        </row>
        <row r="806">
          <cell r="A806">
            <v>804</v>
          </cell>
          <cell r="B806" t="str">
            <v xml:space="preserve">            이팝나무(B형)</v>
          </cell>
          <cell r="C806" t="str">
            <v>H4.0*R12</v>
          </cell>
          <cell r="D806" t="str">
            <v>주</v>
          </cell>
          <cell r="E806">
            <v>28</v>
          </cell>
          <cell r="F806">
            <v>239220</v>
          </cell>
          <cell r="G806">
            <v>6698160</v>
          </cell>
          <cell r="H806">
            <v>196100</v>
          </cell>
          <cell r="I806">
            <v>5490800</v>
          </cell>
          <cell r="J806">
            <v>42930</v>
          </cell>
          <cell r="K806">
            <v>1202040</v>
          </cell>
          <cell r="L806">
            <v>190</v>
          </cell>
          <cell r="M806">
            <v>5320</v>
          </cell>
        </row>
        <row r="807">
          <cell r="A807">
            <v>805</v>
          </cell>
          <cell r="B807" t="str">
            <v xml:space="preserve">            계수나무</v>
          </cell>
          <cell r="C807" t="str">
            <v>H3.5*R8</v>
          </cell>
          <cell r="D807" t="str">
            <v>주</v>
          </cell>
        </row>
        <row r="808">
          <cell r="A808">
            <v>806</v>
          </cell>
          <cell r="B808" t="str">
            <v xml:space="preserve">            줄  떼</v>
          </cell>
          <cell r="C808" t="str">
            <v>1/3</v>
          </cell>
          <cell r="D808" t="str">
            <v>M2</v>
          </cell>
          <cell r="E808">
            <v>112</v>
          </cell>
          <cell r="F808">
            <v>3560</v>
          </cell>
          <cell r="G808">
            <v>398720</v>
          </cell>
          <cell r="H808">
            <v>960</v>
          </cell>
          <cell r="I808">
            <v>107520</v>
          </cell>
          <cell r="J808">
            <v>2600</v>
          </cell>
          <cell r="K808">
            <v>291200</v>
          </cell>
          <cell r="L808">
            <v>0</v>
          </cell>
        </row>
        <row r="809">
          <cell r="A809">
            <v>807</v>
          </cell>
          <cell r="B809" t="str">
            <v xml:space="preserve">          2) 시설물공</v>
          </cell>
          <cell r="G809">
            <v>7911880</v>
          </cell>
          <cell r="H809">
            <v>0</v>
          </cell>
          <cell r="I809">
            <v>7448200</v>
          </cell>
          <cell r="J809">
            <v>0</v>
          </cell>
          <cell r="K809">
            <v>463680</v>
          </cell>
          <cell r="L809">
            <v>0</v>
          </cell>
          <cell r="M809">
            <v>0</v>
          </cell>
        </row>
        <row r="810">
          <cell r="A810">
            <v>808</v>
          </cell>
          <cell r="B810" t="str">
            <v xml:space="preserve">            평의자B형</v>
          </cell>
          <cell r="C810" t="str">
            <v>1.8*0.45*H0.395</v>
          </cell>
          <cell r="D810" t="str">
            <v>개소</v>
          </cell>
          <cell r="E810">
            <v>8</v>
          </cell>
          <cell r="F810">
            <v>241130</v>
          </cell>
          <cell r="G810">
            <v>1929040</v>
          </cell>
          <cell r="H810">
            <v>202040</v>
          </cell>
          <cell r="I810">
            <v>1616320</v>
          </cell>
          <cell r="J810">
            <v>39090</v>
          </cell>
          <cell r="K810">
            <v>312720</v>
          </cell>
          <cell r="L810">
            <v>0</v>
          </cell>
          <cell r="M810">
            <v>0</v>
          </cell>
        </row>
        <row r="811">
          <cell r="A811">
            <v>809</v>
          </cell>
          <cell r="B811" t="str">
            <v xml:space="preserve">            평의자C형</v>
          </cell>
          <cell r="C811" t="str">
            <v>2.1*0.25*H0.500</v>
          </cell>
          <cell r="D811" t="str">
            <v>개소</v>
          </cell>
          <cell r="E811">
            <v>12</v>
          </cell>
          <cell r="F811">
            <v>498570</v>
          </cell>
          <cell r="G811">
            <v>5982840</v>
          </cell>
          <cell r="H811">
            <v>485990</v>
          </cell>
          <cell r="I811">
            <v>5831880</v>
          </cell>
          <cell r="J811">
            <v>12580</v>
          </cell>
          <cell r="K811">
            <v>150960</v>
          </cell>
          <cell r="L811">
            <v>0</v>
          </cell>
          <cell r="M811">
            <v>0</v>
          </cell>
        </row>
        <row r="812">
          <cell r="A812">
            <v>810</v>
          </cell>
          <cell r="B812" t="str">
            <v xml:space="preserve">            수목보호대</v>
          </cell>
          <cell r="C812" t="str">
            <v>1.2*1.2</v>
          </cell>
          <cell r="D812" t="str">
            <v>개소</v>
          </cell>
        </row>
        <row r="813">
          <cell r="A813">
            <v>811</v>
          </cell>
          <cell r="B813" t="str">
            <v xml:space="preserve">          3) 유지관리공</v>
          </cell>
          <cell r="G813">
            <v>115280</v>
          </cell>
          <cell r="H813">
            <v>0</v>
          </cell>
          <cell r="I813">
            <v>23040</v>
          </cell>
          <cell r="J813">
            <v>0</v>
          </cell>
          <cell r="K813">
            <v>92240</v>
          </cell>
          <cell r="L813">
            <v>0</v>
          </cell>
          <cell r="M813">
            <v>0</v>
          </cell>
        </row>
        <row r="814">
          <cell r="A814">
            <v>812</v>
          </cell>
          <cell r="B814" t="str">
            <v xml:space="preserve">            잔디시비</v>
          </cell>
          <cell r="C814" t="str">
            <v>1회</v>
          </cell>
          <cell r="D814" t="str">
            <v>M2</v>
          </cell>
          <cell r="E814">
            <v>224</v>
          </cell>
          <cell r="F814">
            <v>20</v>
          </cell>
          <cell r="G814">
            <v>4480</v>
          </cell>
          <cell r="H814">
            <v>10</v>
          </cell>
          <cell r="I814">
            <v>2240</v>
          </cell>
          <cell r="J814">
            <v>10</v>
          </cell>
          <cell r="K814">
            <v>2240</v>
          </cell>
          <cell r="L814">
            <v>0</v>
          </cell>
          <cell r="M814">
            <v>0</v>
          </cell>
        </row>
        <row r="815">
          <cell r="A815">
            <v>813</v>
          </cell>
          <cell r="B815" t="str">
            <v xml:space="preserve">            잔디제초</v>
          </cell>
          <cell r="C815" t="str">
            <v>1회</v>
          </cell>
          <cell r="D815" t="str">
            <v>M2</v>
          </cell>
          <cell r="E815">
            <v>448</v>
          </cell>
          <cell r="F815">
            <v>130</v>
          </cell>
          <cell r="G815">
            <v>58240</v>
          </cell>
          <cell r="H815">
            <v>0</v>
          </cell>
          <cell r="J815">
            <v>130</v>
          </cell>
          <cell r="K815">
            <v>58240</v>
          </cell>
          <cell r="L815">
            <v>0</v>
          </cell>
        </row>
        <row r="816">
          <cell r="A816">
            <v>814</v>
          </cell>
          <cell r="B816" t="str">
            <v xml:space="preserve">            잔디깍기</v>
          </cell>
          <cell r="C816" t="str">
            <v>1회</v>
          </cell>
          <cell r="D816" t="str">
            <v>M2</v>
          </cell>
          <cell r="E816">
            <v>448</v>
          </cell>
          <cell r="F816">
            <v>50</v>
          </cell>
          <cell r="G816">
            <v>22400</v>
          </cell>
          <cell r="H816">
            <v>0</v>
          </cell>
          <cell r="J816">
            <v>50</v>
          </cell>
          <cell r="K816">
            <v>22400</v>
          </cell>
          <cell r="L816">
            <v>0</v>
          </cell>
          <cell r="M816">
            <v>0</v>
          </cell>
        </row>
        <row r="817">
          <cell r="A817">
            <v>815</v>
          </cell>
          <cell r="B817" t="str">
            <v xml:space="preserve">            병충해방제</v>
          </cell>
          <cell r="C817" t="str">
            <v>1회</v>
          </cell>
          <cell r="D817" t="str">
            <v>주</v>
          </cell>
          <cell r="E817">
            <v>4</v>
          </cell>
          <cell r="F817">
            <v>330</v>
          </cell>
          <cell r="G817">
            <v>1320</v>
          </cell>
          <cell r="H817">
            <v>20</v>
          </cell>
          <cell r="I817">
            <v>80</v>
          </cell>
          <cell r="J817">
            <v>310</v>
          </cell>
          <cell r="K817">
            <v>1240</v>
          </cell>
          <cell r="L817">
            <v>0</v>
          </cell>
        </row>
        <row r="818">
          <cell r="A818">
            <v>816</v>
          </cell>
          <cell r="B818" t="str">
            <v xml:space="preserve">            관수</v>
          </cell>
          <cell r="C818" t="str">
            <v>1회</v>
          </cell>
          <cell r="D818" t="str">
            <v>주</v>
          </cell>
          <cell r="E818">
            <v>168</v>
          </cell>
          <cell r="F818">
            <v>60</v>
          </cell>
          <cell r="G818">
            <v>10080</v>
          </cell>
          <cell r="H818">
            <v>20</v>
          </cell>
          <cell r="I818">
            <v>3360</v>
          </cell>
          <cell r="J818">
            <v>40</v>
          </cell>
          <cell r="K818">
            <v>6720</v>
          </cell>
          <cell r="L818">
            <v>0</v>
          </cell>
          <cell r="M818">
            <v>0</v>
          </cell>
        </row>
        <row r="819">
          <cell r="A819">
            <v>817</v>
          </cell>
          <cell r="B819" t="str">
            <v xml:space="preserve">            지주목관리</v>
          </cell>
          <cell r="C819" t="str">
            <v>재결속(1회/2년)</v>
          </cell>
          <cell r="D819" t="str">
            <v>주</v>
          </cell>
          <cell r="E819">
            <v>28</v>
          </cell>
          <cell r="F819">
            <v>670</v>
          </cell>
          <cell r="G819">
            <v>18760</v>
          </cell>
          <cell r="H819">
            <v>620</v>
          </cell>
          <cell r="I819">
            <v>17360</v>
          </cell>
          <cell r="J819">
            <v>50</v>
          </cell>
          <cell r="K819">
            <v>1400</v>
          </cell>
          <cell r="L819">
            <v>0</v>
          </cell>
        </row>
        <row r="820">
          <cell r="A820">
            <v>818</v>
          </cell>
          <cell r="B820" t="str">
            <v xml:space="preserve">       3.1.2 이동지역</v>
          </cell>
          <cell r="G820">
            <v>79194010</v>
          </cell>
          <cell r="H820">
            <v>0</v>
          </cell>
          <cell r="I820">
            <v>44340710</v>
          </cell>
          <cell r="J820">
            <v>0</v>
          </cell>
          <cell r="K820">
            <v>34827090</v>
          </cell>
          <cell r="L820">
            <v>0</v>
          </cell>
          <cell r="M820">
            <v>26210</v>
          </cell>
        </row>
        <row r="821">
          <cell r="A821">
            <v>819</v>
          </cell>
          <cell r="B821" t="str">
            <v xml:space="preserve">          1) 식재공</v>
          </cell>
          <cell r="G821">
            <v>34102190</v>
          </cell>
          <cell r="H821">
            <v>0</v>
          </cell>
          <cell r="I821">
            <v>17008230</v>
          </cell>
          <cell r="J821">
            <v>0</v>
          </cell>
          <cell r="K821">
            <v>17093460</v>
          </cell>
          <cell r="L821">
            <v>0</v>
          </cell>
          <cell r="M821">
            <v>500</v>
          </cell>
        </row>
        <row r="822">
          <cell r="A822">
            <v>820</v>
          </cell>
          <cell r="B822" t="str">
            <v xml:space="preserve">            해송(A형)</v>
          </cell>
          <cell r="C822" t="str">
            <v>H2.5*W0.8</v>
          </cell>
          <cell r="D822" t="str">
            <v>주</v>
          </cell>
          <cell r="E822">
            <v>64</v>
          </cell>
          <cell r="F822">
            <v>35640</v>
          </cell>
          <cell r="G822">
            <v>2280960</v>
          </cell>
          <cell r="H822">
            <v>24890</v>
          </cell>
          <cell r="I822">
            <v>1592960</v>
          </cell>
          <cell r="J822">
            <v>10750</v>
          </cell>
          <cell r="K822">
            <v>688000</v>
          </cell>
          <cell r="L822">
            <v>0</v>
          </cell>
        </row>
        <row r="823">
          <cell r="A823">
            <v>821</v>
          </cell>
          <cell r="B823" t="str">
            <v xml:space="preserve">            회화나무</v>
          </cell>
          <cell r="C823" t="str">
            <v>H3.5*R8</v>
          </cell>
          <cell r="D823" t="str">
            <v>주</v>
          </cell>
          <cell r="E823">
            <v>79</v>
          </cell>
          <cell r="F823">
            <v>84430</v>
          </cell>
          <cell r="G823">
            <v>6669970</v>
          </cell>
          <cell r="H823">
            <v>60150</v>
          </cell>
          <cell r="I823">
            <v>4751850</v>
          </cell>
          <cell r="J823">
            <v>24280</v>
          </cell>
          <cell r="K823">
            <v>1918120</v>
          </cell>
          <cell r="L823">
            <v>0</v>
          </cell>
        </row>
        <row r="824">
          <cell r="A824">
            <v>822</v>
          </cell>
          <cell r="B824" t="str">
            <v xml:space="preserve">            회화나무</v>
          </cell>
          <cell r="C824" t="str">
            <v>H6.0*R20</v>
          </cell>
          <cell r="D824" t="str">
            <v>주</v>
          </cell>
          <cell r="E824">
            <v>1</v>
          </cell>
          <cell r="F824">
            <v>906800</v>
          </cell>
          <cell r="G824">
            <v>906800</v>
          </cell>
          <cell r="H824">
            <v>823310</v>
          </cell>
          <cell r="I824">
            <v>823310</v>
          </cell>
          <cell r="J824">
            <v>82990</v>
          </cell>
          <cell r="K824">
            <v>82990</v>
          </cell>
          <cell r="L824">
            <v>500</v>
          </cell>
          <cell r="M824">
            <v>500</v>
          </cell>
        </row>
        <row r="825">
          <cell r="A825">
            <v>823</v>
          </cell>
          <cell r="B825" t="str">
            <v xml:space="preserve">            은행나무</v>
          </cell>
          <cell r="C825" t="str">
            <v>H3.0*B6</v>
          </cell>
          <cell r="D825" t="str">
            <v>주</v>
          </cell>
          <cell r="E825">
            <v>19</v>
          </cell>
          <cell r="F825">
            <v>52750</v>
          </cell>
          <cell r="G825">
            <v>1002250</v>
          </cell>
          <cell r="H825">
            <v>31760</v>
          </cell>
          <cell r="I825">
            <v>603440</v>
          </cell>
          <cell r="J825">
            <v>20990</v>
          </cell>
          <cell r="K825">
            <v>398810</v>
          </cell>
          <cell r="L825">
            <v>0</v>
          </cell>
        </row>
        <row r="826">
          <cell r="A826">
            <v>824</v>
          </cell>
          <cell r="B826" t="str">
            <v xml:space="preserve">            자귀나무</v>
          </cell>
          <cell r="C826" t="str">
            <v>H3.0*R10</v>
          </cell>
          <cell r="D826" t="str">
            <v>주</v>
          </cell>
          <cell r="E826">
            <v>6</v>
          </cell>
          <cell r="F826">
            <v>131220</v>
          </cell>
          <cell r="G826">
            <v>787320</v>
          </cell>
          <cell r="H826">
            <v>97850</v>
          </cell>
          <cell r="I826">
            <v>587100</v>
          </cell>
          <cell r="J826">
            <v>33370</v>
          </cell>
          <cell r="K826">
            <v>200220</v>
          </cell>
          <cell r="L826">
            <v>0</v>
          </cell>
        </row>
        <row r="827">
          <cell r="A827">
            <v>825</v>
          </cell>
          <cell r="B827" t="str">
            <v xml:space="preserve">            왕벗나무</v>
          </cell>
          <cell r="C827" t="str">
            <v>H4.0*B10</v>
          </cell>
          <cell r="D827" t="str">
            <v>주</v>
          </cell>
          <cell r="E827">
            <v>2</v>
          </cell>
          <cell r="F827">
            <v>199970</v>
          </cell>
          <cell r="G827">
            <v>399940</v>
          </cell>
          <cell r="H827">
            <v>155770</v>
          </cell>
          <cell r="I827">
            <v>311540</v>
          </cell>
          <cell r="J827">
            <v>44200</v>
          </cell>
          <cell r="K827">
            <v>88400</v>
          </cell>
          <cell r="L827">
            <v>0</v>
          </cell>
        </row>
        <row r="828">
          <cell r="A828">
            <v>826</v>
          </cell>
          <cell r="B828" t="str">
            <v xml:space="preserve">            이팝나무</v>
          </cell>
          <cell r="C828" t="str">
            <v>H3.0*R8</v>
          </cell>
          <cell r="D828" t="str">
            <v>주</v>
          </cell>
          <cell r="E828">
            <v>7</v>
          </cell>
          <cell r="F828">
            <v>91290</v>
          </cell>
          <cell r="G828">
            <v>639030</v>
          </cell>
          <cell r="H828">
            <v>67010</v>
          </cell>
          <cell r="I828">
            <v>469070</v>
          </cell>
          <cell r="J828">
            <v>24280</v>
          </cell>
          <cell r="K828">
            <v>169960</v>
          </cell>
          <cell r="L828">
            <v>0</v>
          </cell>
        </row>
        <row r="829">
          <cell r="A829">
            <v>827</v>
          </cell>
          <cell r="B829" t="str">
            <v xml:space="preserve">            매실나무</v>
          </cell>
          <cell r="C829" t="str">
            <v>H2.5*R6</v>
          </cell>
          <cell r="D829" t="str">
            <v>주</v>
          </cell>
          <cell r="E829">
            <v>18</v>
          </cell>
          <cell r="F829">
            <v>44000</v>
          </cell>
          <cell r="G829">
            <v>792000</v>
          </cell>
          <cell r="H829">
            <v>28810</v>
          </cell>
          <cell r="I829">
            <v>518580</v>
          </cell>
          <cell r="J829">
            <v>15190</v>
          </cell>
          <cell r="K829">
            <v>273420</v>
          </cell>
          <cell r="L829">
            <v>0</v>
          </cell>
        </row>
        <row r="830">
          <cell r="A830">
            <v>828</v>
          </cell>
          <cell r="B830" t="str">
            <v xml:space="preserve">            영산홍</v>
          </cell>
          <cell r="C830" t="str">
            <v>H0.4*W0.5</v>
          </cell>
          <cell r="D830" t="str">
            <v>주</v>
          </cell>
          <cell r="E830">
            <v>530</v>
          </cell>
          <cell r="F830">
            <v>5340</v>
          </cell>
          <cell r="G830">
            <v>2830200</v>
          </cell>
          <cell r="H830">
            <v>3310</v>
          </cell>
          <cell r="I830">
            <v>1754300</v>
          </cell>
          <cell r="J830">
            <v>2030</v>
          </cell>
          <cell r="K830">
            <v>1075900</v>
          </cell>
          <cell r="L830">
            <v>0</v>
          </cell>
        </row>
        <row r="831">
          <cell r="A831">
            <v>829</v>
          </cell>
          <cell r="B831" t="str">
            <v xml:space="preserve">            박태기나무</v>
          </cell>
          <cell r="C831" t="str">
            <v>H1.8*W0.8</v>
          </cell>
          <cell r="D831" t="str">
            <v>주</v>
          </cell>
          <cell r="E831">
            <v>26</v>
          </cell>
          <cell r="F831">
            <v>16250</v>
          </cell>
          <cell r="G831">
            <v>422500</v>
          </cell>
          <cell r="H831">
            <v>8720</v>
          </cell>
          <cell r="I831">
            <v>226720</v>
          </cell>
          <cell r="J831">
            <v>7530</v>
          </cell>
          <cell r="K831">
            <v>195780</v>
          </cell>
          <cell r="L831">
            <v>0</v>
          </cell>
        </row>
        <row r="832">
          <cell r="A832">
            <v>830</v>
          </cell>
          <cell r="B832" t="str">
            <v xml:space="preserve">            개나리</v>
          </cell>
          <cell r="C832" t="str">
            <v>H1.2*W0.6*5가지</v>
          </cell>
          <cell r="D832" t="str">
            <v>주</v>
          </cell>
          <cell r="E832">
            <v>280</v>
          </cell>
          <cell r="F832">
            <v>7330</v>
          </cell>
          <cell r="G832">
            <v>2052400</v>
          </cell>
          <cell r="H832">
            <v>1530</v>
          </cell>
          <cell r="I832">
            <v>428400</v>
          </cell>
          <cell r="J832">
            <v>5800</v>
          </cell>
          <cell r="K832">
            <v>1624000</v>
          </cell>
          <cell r="L832">
            <v>0</v>
          </cell>
        </row>
        <row r="833">
          <cell r="A833">
            <v>831</v>
          </cell>
          <cell r="B833" t="str">
            <v xml:space="preserve">            수수꽃다리</v>
          </cell>
          <cell r="C833" t="str">
            <v>H1.8*W0.8</v>
          </cell>
          <cell r="D833" t="str">
            <v>주</v>
          </cell>
          <cell r="E833">
            <v>22</v>
          </cell>
          <cell r="F833">
            <v>20750</v>
          </cell>
          <cell r="G833">
            <v>456500</v>
          </cell>
          <cell r="H833">
            <v>13220</v>
          </cell>
          <cell r="I833">
            <v>290840</v>
          </cell>
          <cell r="J833">
            <v>7530</v>
          </cell>
          <cell r="K833">
            <v>165660</v>
          </cell>
          <cell r="L833">
            <v>0</v>
          </cell>
        </row>
        <row r="834">
          <cell r="A834">
            <v>832</v>
          </cell>
          <cell r="B834" t="str">
            <v xml:space="preserve">            말발도리</v>
          </cell>
          <cell r="C834" t="str">
            <v>H1.2*W0.4</v>
          </cell>
          <cell r="D834" t="str">
            <v>주</v>
          </cell>
          <cell r="E834">
            <v>500</v>
          </cell>
          <cell r="F834">
            <v>8030</v>
          </cell>
          <cell r="G834">
            <v>4015000</v>
          </cell>
          <cell r="H834">
            <v>2230</v>
          </cell>
          <cell r="I834">
            <v>1115000</v>
          </cell>
          <cell r="J834">
            <v>5800</v>
          </cell>
          <cell r="K834">
            <v>2900000</v>
          </cell>
          <cell r="L834">
            <v>0</v>
          </cell>
        </row>
        <row r="835">
          <cell r="A835">
            <v>833</v>
          </cell>
          <cell r="B835" t="str">
            <v xml:space="preserve">            자산홍</v>
          </cell>
          <cell r="C835" t="str">
            <v>H0.4*W0.4</v>
          </cell>
          <cell r="D835" t="str">
            <v>주</v>
          </cell>
          <cell r="E835">
            <v>500</v>
          </cell>
          <cell r="F835">
            <v>4450</v>
          </cell>
          <cell r="G835">
            <v>2225000</v>
          </cell>
          <cell r="H835">
            <v>2420</v>
          </cell>
          <cell r="I835">
            <v>1210000</v>
          </cell>
          <cell r="J835">
            <v>2030</v>
          </cell>
          <cell r="K835">
            <v>1015000</v>
          </cell>
          <cell r="L835">
            <v>0</v>
          </cell>
        </row>
        <row r="836">
          <cell r="A836">
            <v>834</v>
          </cell>
          <cell r="B836" t="str">
            <v xml:space="preserve">            줄  떼</v>
          </cell>
          <cell r="C836" t="str">
            <v>1/3</v>
          </cell>
          <cell r="D836" t="str">
            <v>M2</v>
          </cell>
          <cell r="E836">
            <v>2422</v>
          </cell>
          <cell r="F836">
            <v>3560</v>
          </cell>
          <cell r="G836">
            <v>8622320</v>
          </cell>
          <cell r="H836">
            <v>960</v>
          </cell>
          <cell r="I836">
            <v>2325120</v>
          </cell>
          <cell r="J836">
            <v>2600</v>
          </cell>
          <cell r="K836">
            <v>6297200</v>
          </cell>
          <cell r="L836">
            <v>0</v>
          </cell>
        </row>
        <row r="837">
          <cell r="A837">
            <v>835</v>
          </cell>
          <cell r="B837" t="str">
            <v xml:space="preserve">          2) 시설물공</v>
          </cell>
          <cell r="G837">
            <v>43242140</v>
          </cell>
          <cell r="H837">
            <v>0</v>
          </cell>
          <cell r="I837">
            <v>27283510</v>
          </cell>
          <cell r="J837">
            <v>0</v>
          </cell>
          <cell r="K837">
            <v>15932920</v>
          </cell>
          <cell r="L837">
            <v>0</v>
          </cell>
          <cell r="M837">
            <v>25710</v>
          </cell>
        </row>
        <row r="838">
          <cell r="A838">
            <v>836</v>
          </cell>
          <cell r="B838" t="str">
            <v xml:space="preserve">            사각쉘터B형</v>
          </cell>
          <cell r="C838" t="str">
            <v>5.0*5.0*H3.50</v>
          </cell>
          <cell r="D838" t="str">
            <v>개소</v>
          </cell>
          <cell r="E838">
            <v>3</v>
          </cell>
          <cell r="F838">
            <v>3376620</v>
          </cell>
          <cell r="G838">
            <v>10129860</v>
          </cell>
          <cell r="H838">
            <v>3249550</v>
          </cell>
          <cell r="I838">
            <v>9748650</v>
          </cell>
          <cell r="J838">
            <v>127050</v>
          </cell>
          <cell r="K838">
            <v>381150</v>
          </cell>
          <cell r="L838">
            <v>20</v>
          </cell>
          <cell r="M838">
            <v>60</v>
          </cell>
        </row>
        <row r="839">
          <cell r="A839">
            <v>837</v>
          </cell>
          <cell r="B839" t="str">
            <v xml:space="preserve">            평의자B형</v>
          </cell>
          <cell r="C839" t="str">
            <v>1.8*0.45*H0.395</v>
          </cell>
          <cell r="D839" t="str">
            <v>개소</v>
          </cell>
          <cell r="E839">
            <v>12</v>
          </cell>
          <cell r="F839">
            <v>241130</v>
          </cell>
          <cell r="G839">
            <v>2893560</v>
          </cell>
          <cell r="H839">
            <v>202040</v>
          </cell>
          <cell r="I839">
            <v>2424480</v>
          </cell>
          <cell r="J839">
            <v>39090</v>
          </cell>
          <cell r="K839">
            <v>469080</v>
          </cell>
          <cell r="L839">
            <v>0</v>
          </cell>
          <cell r="M839">
            <v>0</v>
          </cell>
        </row>
        <row r="840">
          <cell r="A840">
            <v>838</v>
          </cell>
          <cell r="B840" t="str">
            <v xml:space="preserve">            좌대벽B형</v>
          </cell>
          <cell r="C840" t="str">
            <v>W0.35*H0.4</v>
          </cell>
          <cell r="D840" t="str">
            <v>M</v>
          </cell>
          <cell r="E840">
            <v>95</v>
          </cell>
          <cell r="F840">
            <v>249160</v>
          </cell>
          <cell r="G840">
            <v>23670200</v>
          </cell>
          <cell r="H840">
            <v>94900</v>
          </cell>
          <cell r="I840">
            <v>9015500</v>
          </cell>
          <cell r="J840">
            <v>153990</v>
          </cell>
          <cell r="K840">
            <v>14629050</v>
          </cell>
          <cell r="L840">
            <v>270</v>
          </cell>
          <cell r="M840">
            <v>25650</v>
          </cell>
        </row>
        <row r="841">
          <cell r="A841">
            <v>839</v>
          </cell>
          <cell r="B841" t="str">
            <v xml:space="preserve">            볼라드A형</v>
          </cell>
          <cell r="C841" t="str">
            <v>Φ0.35*H0.4</v>
          </cell>
          <cell r="D841" t="str">
            <v>개</v>
          </cell>
          <cell r="E841">
            <v>44</v>
          </cell>
          <cell r="F841">
            <v>148830</v>
          </cell>
          <cell r="G841">
            <v>6548520</v>
          </cell>
          <cell r="H841">
            <v>138520</v>
          </cell>
          <cell r="I841">
            <v>6094880</v>
          </cell>
          <cell r="J841">
            <v>10310</v>
          </cell>
          <cell r="K841">
            <v>453640</v>
          </cell>
          <cell r="L841">
            <v>0</v>
          </cell>
          <cell r="M841">
            <v>0</v>
          </cell>
        </row>
        <row r="842">
          <cell r="A842">
            <v>840</v>
          </cell>
          <cell r="B842" t="str">
            <v xml:space="preserve">          3) 유지관리공</v>
          </cell>
          <cell r="G842">
            <v>1849680</v>
          </cell>
          <cell r="H842">
            <v>0</v>
          </cell>
          <cell r="I842">
            <v>48970</v>
          </cell>
          <cell r="J842">
            <v>0</v>
          </cell>
          <cell r="K842">
            <v>1800710</v>
          </cell>
          <cell r="L842">
            <v>0</v>
          </cell>
          <cell r="M842">
            <v>0</v>
          </cell>
        </row>
        <row r="843">
          <cell r="A843">
            <v>841</v>
          </cell>
          <cell r="B843" t="str">
            <v xml:space="preserve">            잔디시비</v>
          </cell>
          <cell r="C843" t="str">
            <v>1회</v>
          </cell>
          <cell r="D843" t="str">
            <v>M2</v>
          </cell>
          <cell r="E843">
            <v>4845</v>
          </cell>
          <cell r="F843">
            <v>20</v>
          </cell>
          <cell r="G843">
            <v>96900</v>
          </cell>
          <cell r="H843">
            <v>10</v>
          </cell>
          <cell r="I843">
            <v>48450</v>
          </cell>
          <cell r="J843">
            <v>10</v>
          </cell>
          <cell r="K843">
            <v>48450</v>
          </cell>
          <cell r="L843">
            <v>0</v>
          </cell>
          <cell r="M843">
            <v>0</v>
          </cell>
        </row>
        <row r="844">
          <cell r="A844">
            <v>842</v>
          </cell>
          <cell r="B844" t="str">
            <v xml:space="preserve">            잔디제초</v>
          </cell>
          <cell r="C844" t="str">
            <v>1회</v>
          </cell>
          <cell r="D844" t="str">
            <v>M2</v>
          </cell>
          <cell r="E844">
            <v>9690</v>
          </cell>
          <cell r="F844">
            <v>130</v>
          </cell>
          <cell r="G844">
            <v>1259700</v>
          </cell>
          <cell r="H844">
            <v>0</v>
          </cell>
          <cell r="J844">
            <v>130</v>
          </cell>
          <cell r="K844">
            <v>1259700</v>
          </cell>
          <cell r="L844">
            <v>0</v>
          </cell>
        </row>
        <row r="845">
          <cell r="A845">
            <v>843</v>
          </cell>
          <cell r="B845" t="str">
            <v xml:space="preserve">            잔디깍기</v>
          </cell>
          <cell r="C845" t="str">
            <v>1회</v>
          </cell>
          <cell r="D845" t="str">
            <v>M2</v>
          </cell>
          <cell r="E845">
            <v>9690</v>
          </cell>
          <cell r="F845">
            <v>50</v>
          </cell>
          <cell r="G845">
            <v>484500</v>
          </cell>
          <cell r="H845">
            <v>0</v>
          </cell>
          <cell r="J845">
            <v>50</v>
          </cell>
          <cell r="K845">
            <v>484500</v>
          </cell>
          <cell r="L845">
            <v>0</v>
          </cell>
          <cell r="M845">
            <v>0</v>
          </cell>
        </row>
        <row r="846">
          <cell r="A846">
            <v>844</v>
          </cell>
          <cell r="B846" t="str">
            <v xml:space="preserve">            병충해방제</v>
          </cell>
          <cell r="C846" t="str">
            <v>1회</v>
          </cell>
          <cell r="D846" t="str">
            <v>주</v>
          </cell>
          <cell r="E846">
            <v>26</v>
          </cell>
          <cell r="F846">
            <v>330</v>
          </cell>
          <cell r="G846">
            <v>8580</v>
          </cell>
          <cell r="H846">
            <v>20</v>
          </cell>
          <cell r="I846">
            <v>520</v>
          </cell>
          <cell r="J846">
            <v>310</v>
          </cell>
          <cell r="K846">
            <v>8060</v>
          </cell>
          <cell r="L846">
            <v>0</v>
          </cell>
        </row>
        <row r="847">
          <cell r="A847">
            <v>845</v>
          </cell>
          <cell r="B847" t="str">
            <v xml:space="preserve">       3.1.3 단독주택지</v>
          </cell>
          <cell r="G847">
            <v>63036230</v>
          </cell>
          <cell r="H847">
            <v>0</v>
          </cell>
          <cell r="I847">
            <v>38424290</v>
          </cell>
          <cell r="J847">
            <v>0</v>
          </cell>
          <cell r="K847">
            <v>24542460</v>
          </cell>
          <cell r="L847">
            <v>0</v>
          </cell>
          <cell r="M847">
            <v>69480</v>
          </cell>
        </row>
        <row r="848">
          <cell r="A848">
            <v>846</v>
          </cell>
          <cell r="B848" t="str">
            <v xml:space="preserve">          1) 식재공</v>
          </cell>
          <cell r="G848">
            <v>14086470</v>
          </cell>
          <cell r="H848">
            <v>0</v>
          </cell>
          <cell r="I848">
            <v>8451330</v>
          </cell>
          <cell r="J848">
            <v>0</v>
          </cell>
          <cell r="K848">
            <v>5635140</v>
          </cell>
          <cell r="L848">
            <v>0</v>
          </cell>
        </row>
        <row r="849">
          <cell r="A849">
            <v>847</v>
          </cell>
          <cell r="B849" t="str">
            <v xml:space="preserve">            칠엽수(A형)</v>
          </cell>
          <cell r="C849" t="str">
            <v>H3.0*R8</v>
          </cell>
          <cell r="D849" t="str">
            <v>주</v>
          </cell>
          <cell r="E849">
            <v>19</v>
          </cell>
          <cell r="F849">
            <v>133990</v>
          </cell>
          <cell r="G849">
            <v>2545810</v>
          </cell>
          <cell r="H849">
            <v>118800</v>
          </cell>
          <cell r="I849">
            <v>2257200</v>
          </cell>
          <cell r="J849">
            <v>15190</v>
          </cell>
          <cell r="K849">
            <v>288610</v>
          </cell>
          <cell r="L849">
            <v>0</v>
          </cell>
        </row>
        <row r="850">
          <cell r="A850">
            <v>848</v>
          </cell>
          <cell r="B850" t="str">
            <v xml:space="preserve">            회화나무</v>
          </cell>
          <cell r="C850" t="str">
            <v>H3.5*R8</v>
          </cell>
          <cell r="D850" t="str">
            <v>주</v>
          </cell>
          <cell r="E850">
            <v>10</v>
          </cell>
          <cell r="F850">
            <v>84430</v>
          </cell>
          <cell r="G850">
            <v>844300</v>
          </cell>
          <cell r="H850">
            <v>60150</v>
          </cell>
          <cell r="I850">
            <v>601500</v>
          </cell>
          <cell r="J850">
            <v>24280</v>
          </cell>
          <cell r="K850">
            <v>242800</v>
          </cell>
          <cell r="L850">
            <v>0</v>
          </cell>
        </row>
        <row r="851">
          <cell r="A851">
            <v>849</v>
          </cell>
          <cell r="B851" t="str">
            <v xml:space="preserve">            왕벗나무</v>
          </cell>
          <cell r="C851" t="str">
            <v>H4.0*B10</v>
          </cell>
          <cell r="D851" t="str">
            <v>주</v>
          </cell>
          <cell r="E851">
            <v>13</v>
          </cell>
          <cell r="F851">
            <v>199970</v>
          </cell>
          <cell r="G851">
            <v>2599610</v>
          </cell>
          <cell r="H851">
            <v>155770</v>
          </cell>
          <cell r="I851">
            <v>2025010</v>
          </cell>
          <cell r="J851">
            <v>44200</v>
          </cell>
          <cell r="K851">
            <v>574600</v>
          </cell>
          <cell r="L851">
            <v>0</v>
          </cell>
        </row>
        <row r="852">
          <cell r="A852">
            <v>850</v>
          </cell>
          <cell r="B852" t="str">
            <v xml:space="preserve">            살구나무</v>
          </cell>
          <cell r="C852" t="str">
            <v>H2.5*R6</v>
          </cell>
          <cell r="D852" t="str">
            <v>주</v>
          </cell>
          <cell r="E852">
            <v>4</v>
          </cell>
          <cell r="F852">
            <v>41750</v>
          </cell>
          <cell r="G852">
            <v>167000</v>
          </cell>
          <cell r="H852">
            <v>26560</v>
          </cell>
          <cell r="I852">
            <v>106240</v>
          </cell>
          <cell r="J852">
            <v>15190</v>
          </cell>
          <cell r="K852">
            <v>60760</v>
          </cell>
          <cell r="L852">
            <v>0</v>
          </cell>
        </row>
        <row r="853">
          <cell r="A853">
            <v>851</v>
          </cell>
          <cell r="B853" t="str">
            <v xml:space="preserve">            영산홍</v>
          </cell>
          <cell r="C853" t="str">
            <v>H0.4*W0.5</v>
          </cell>
          <cell r="D853" t="str">
            <v>주</v>
          </cell>
          <cell r="E853">
            <v>300</v>
          </cell>
          <cell r="F853">
            <v>5340</v>
          </cell>
          <cell r="G853">
            <v>1602000</v>
          </cell>
          <cell r="H853">
            <v>3310</v>
          </cell>
          <cell r="I853">
            <v>993000</v>
          </cell>
          <cell r="J853">
            <v>2030</v>
          </cell>
          <cell r="K853">
            <v>609000</v>
          </cell>
          <cell r="L853">
            <v>0</v>
          </cell>
        </row>
        <row r="854">
          <cell r="A854">
            <v>852</v>
          </cell>
          <cell r="B854" t="str">
            <v xml:space="preserve">            사철나무</v>
          </cell>
          <cell r="C854" t="str">
            <v>H1.0*W0.3</v>
          </cell>
          <cell r="D854" t="str">
            <v>주</v>
          </cell>
          <cell r="E854">
            <v>300</v>
          </cell>
          <cell r="F854">
            <v>4630</v>
          </cell>
          <cell r="G854">
            <v>1389000</v>
          </cell>
          <cell r="H854">
            <v>1350</v>
          </cell>
          <cell r="I854">
            <v>405000</v>
          </cell>
          <cell r="J854">
            <v>3280</v>
          </cell>
          <cell r="K854">
            <v>984000</v>
          </cell>
          <cell r="L854">
            <v>0</v>
          </cell>
        </row>
        <row r="855">
          <cell r="A855">
            <v>853</v>
          </cell>
          <cell r="B855" t="str">
            <v xml:space="preserve">            자산홍</v>
          </cell>
          <cell r="C855" t="str">
            <v>H0.4*W0.4</v>
          </cell>
          <cell r="D855" t="str">
            <v>주</v>
          </cell>
          <cell r="E855">
            <v>500</v>
          </cell>
          <cell r="F855">
            <v>4450</v>
          </cell>
          <cell r="G855">
            <v>2225000</v>
          </cell>
          <cell r="H855">
            <v>2420</v>
          </cell>
          <cell r="I855">
            <v>1210000</v>
          </cell>
          <cell r="J855">
            <v>2030</v>
          </cell>
          <cell r="K855">
            <v>1015000</v>
          </cell>
          <cell r="L855">
            <v>0</v>
          </cell>
        </row>
        <row r="856">
          <cell r="A856">
            <v>854</v>
          </cell>
          <cell r="B856" t="str">
            <v xml:space="preserve">            줄  떼</v>
          </cell>
          <cell r="C856" t="str">
            <v>1/3</v>
          </cell>
          <cell r="D856" t="str">
            <v>M2</v>
          </cell>
          <cell r="E856">
            <v>698</v>
          </cell>
          <cell r="F856">
            <v>3560</v>
          </cell>
          <cell r="G856">
            <v>2484880</v>
          </cell>
          <cell r="H856">
            <v>960</v>
          </cell>
          <cell r="I856">
            <v>670080</v>
          </cell>
          <cell r="J856">
            <v>2600</v>
          </cell>
          <cell r="K856">
            <v>1814800</v>
          </cell>
          <cell r="L856">
            <v>0</v>
          </cell>
        </row>
        <row r="857">
          <cell r="A857">
            <v>855</v>
          </cell>
          <cell r="B857" t="str">
            <v xml:space="preserve">            등나무</v>
          </cell>
          <cell r="C857" t="str">
            <v>R6*L3.0</v>
          </cell>
          <cell r="D857" t="str">
            <v>주</v>
          </cell>
          <cell r="E857">
            <v>3</v>
          </cell>
          <cell r="F857">
            <v>76290</v>
          </cell>
          <cell r="G857">
            <v>228870</v>
          </cell>
          <cell r="H857">
            <v>61100</v>
          </cell>
          <cell r="I857">
            <v>183300</v>
          </cell>
          <cell r="J857">
            <v>15190</v>
          </cell>
          <cell r="K857">
            <v>45570</v>
          </cell>
          <cell r="L857">
            <v>0</v>
          </cell>
        </row>
        <row r="858">
          <cell r="A858">
            <v>856</v>
          </cell>
          <cell r="B858" t="str">
            <v xml:space="preserve">          2) 시설물공</v>
          </cell>
          <cell r="G858">
            <v>48410640</v>
          </cell>
          <cell r="H858">
            <v>0</v>
          </cell>
          <cell r="I858">
            <v>29958840</v>
          </cell>
          <cell r="J858">
            <v>0</v>
          </cell>
          <cell r="K858">
            <v>18382320</v>
          </cell>
          <cell r="L858">
            <v>0</v>
          </cell>
          <cell r="M858">
            <v>69480</v>
          </cell>
        </row>
        <row r="859">
          <cell r="A859">
            <v>857</v>
          </cell>
          <cell r="B859" t="str">
            <v xml:space="preserve">            원형파고라</v>
          </cell>
          <cell r="C859" t="str">
            <v>W3.0*H2.70</v>
          </cell>
          <cell r="D859" t="str">
            <v>개소</v>
          </cell>
          <cell r="E859">
            <v>5</v>
          </cell>
          <cell r="F859">
            <v>2400790</v>
          </cell>
          <cell r="G859">
            <v>12003950</v>
          </cell>
          <cell r="H859">
            <v>2337210</v>
          </cell>
          <cell r="I859">
            <v>11686050</v>
          </cell>
          <cell r="J859">
            <v>63570</v>
          </cell>
          <cell r="K859">
            <v>317850</v>
          </cell>
          <cell r="L859">
            <v>10</v>
          </cell>
          <cell r="M859">
            <v>50</v>
          </cell>
        </row>
        <row r="860">
          <cell r="A860">
            <v>858</v>
          </cell>
          <cell r="B860" t="str">
            <v xml:space="preserve">            야외무대</v>
          </cell>
          <cell r="D860" t="str">
            <v>개</v>
          </cell>
          <cell r="E860">
            <v>1</v>
          </cell>
          <cell r="F860">
            <v>5405350</v>
          </cell>
          <cell r="G860">
            <v>5405350</v>
          </cell>
          <cell r="H860">
            <v>2755290</v>
          </cell>
          <cell r="I860">
            <v>2755290</v>
          </cell>
          <cell r="J860">
            <v>2614740</v>
          </cell>
          <cell r="K860">
            <v>2614740</v>
          </cell>
          <cell r="L860">
            <v>35320</v>
          </cell>
          <cell r="M860">
            <v>35320</v>
          </cell>
        </row>
        <row r="861">
          <cell r="A861">
            <v>859</v>
          </cell>
          <cell r="B861" t="str">
            <v xml:space="preserve">            전시벽</v>
          </cell>
          <cell r="C861" t="str">
            <v>H2.0*L3</v>
          </cell>
          <cell r="D861" t="str">
            <v>M</v>
          </cell>
          <cell r="E861">
            <v>6</v>
          </cell>
          <cell r="F861">
            <v>788630</v>
          </cell>
          <cell r="G861">
            <v>4731780</v>
          </cell>
          <cell r="H861">
            <v>552140</v>
          </cell>
          <cell r="I861">
            <v>3312840</v>
          </cell>
          <cell r="J861">
            <v>234810</v>
          </cell>
          <cell r="K861">
            <v>1408860</v>
          </cell>
          <cell r="L861">
            <v>1680</v>
          </cell>
          <cell r="M861">
            <v>10080</v>
          </cell>
        </row>
        <row r="862">
          <cell r="A862">
            <v>860</v>
          </cell>
          <cell r="B862" t="str">
            <v xml:space="preserve">            등의자B형</v>
          </cell>
          <cell r="C862" t="str">
            <v>1.8*0.668*H0.906</v>
          </cell>
          <cell r="D862" t="str">
            <v>개소</v>
          </cell>
          <cell r="E862">
            <v>4</v>
          </cell>
          <cell r="F862">
            <v>241130</v>
          </cell>
          <cell r="G862">
            <v>964520</v>
          </cell>
          <cell r="H862">
            <v>202040</v>
          </cell>
          <cell r="I862">
            <v>808160</v>
          </cell>
          <cell r="J862">
            <v>39090</v>
          </cell>
          <cell r="K862">
            <v>156360</v>
          </cell>
          <cell r="L862">
            <v>0</v>
          </cell>
          <cell r="M862">
            <v>0</v>
          </cell>
        </row>
        <row r="863">
          <cell r="A863">
            <v>861</v>
          </cell>
          <cell r="B863" t="str">
            <v xml:space="preserve">            평의자A형</v>
          </cell>
          <cell r="C863" t="str">
            <v>1.8*0.41*H0.43</v>
          </cell>
          <cell r="D863" t="str">
            <v>개소</v>
          </cell>
          <cell r="E863">
            <v>10</v>
          </cell>
          <cell r="F863">
            <v>177700</v>
          </cell>
          <cell r="G863">
            <v>1777000</v>
          </cell>
          <cell r="H863">
            <v>159760</v>
          </cell>
          <cell r="I863">
            <v>1597600</v>
          </cell>
          <cell r="J863">
            <v>17940</v>
          </cell>
          <cell r="K863">
            <v>179400</v>
          </cell>
          <cell r="L863">
            <v>0</v>
          </cell>
          <cell r="M863">
            <v>0</v>
          </cell>
        </row>
        <row r="864">
          <cell r="A864">
            <v>862</v>
          </cell>
          <cell r="B864" t="str">
            <v xml:space="preserve">            좌대벽B형</v>
          </cell>
          <cell r="C864" t="str">
            <v>W0.35*H0.4</v>
          </cell>
          <cell r="D864" t="str">
            <v>M</v>
          </cell>
          <cell r="E864">
            <v>89</v>
          </cell>
          <cell r="F864">
            <v>249160</v>
          </cell>
          <cell r="G864">
            <v>22175240</v>
          </cell>
          <cell r="H864">
            <v>94900</v>
          </cell>
          <cell r="I864">
            <v>8446100</v>
          </cell>
          <cell r="J864">
            <v>153990</v>
          </cell>
          <cell r="K864">
            <v>13705110</v>
          </cell>
          <cell r="L864">
            <v>270</v>
          </cell>
          <cell r="M864">
            <v>24030</v>
          </cell>
        </row>
        <row r="865">
          <cell r="A865">
            <v>863</v>
          </cell>
          <cell r="B865" t="str">
            <v xml:space="preserve">            볼라드B형</v>
          </cell>
          <cell r="C865" t="str">
            <v>0.4*0.4*0.4</v>
          </cell>
          <cell r="D865" t="str">
            <v>개</v>
          </cell>
          <cell r="E865">
            <v>19</v>
          </cell>
          <cell r="F865">
            <v>71200</v>
          </cell>
          <cell r="G865">
            <v>1352800</v>
          </cell>
          <cell r="H865">
            <v>71200</v>
          </cell>
          <cell r="I865">
            <v>1352800</v>
          </cell>
          <cell r="J865">
            <v>0</v>
          </cell>
          <cell r="L865">
            <v>0</v>
          </cell>
        </row>
        <row r="866">
          <cell r="A866">
            <v>864</v>
          </cell>
          <cell r="B866" t="str">
            <v xml:space="preserve">          3) 유지관리공</v>
          </cell>
          <cell r="G866">
            <v>539120</v>
          </cell>
          <cell r="H866">
            <v>0</v>
          </cell>
          <cell r="I866">
            <v>14120</v>
          </cell>
          <cell r="J866">
            <v>0</v>
          </cell>
          <cell r="K866">
            <v>525000</v>
          </cell>
          <cell r="L866">
            <v>0</v>
          </cell>
          <cell r="M866">
            <v>0</v>
          </cell>
        </row>
        <row r="867">
          <cell r="A867">
            <v>865</v>
          </cell>
          <cell r="B867" t="str">
            <v xml:space="preserve">            잔디시비</v>
          </cell>
          <cell r="C867" t="str">
            <v>1회</v>
          </cell>
          <cell r="D867" t="str">
            <v>M2</v>
          </cell>
          <cell r="E867">
            <v>1396</v>
          </cell>
          <cell r="F867">
            <v>20</v>
          </cell>
          <cell r="G867">
            <v>27920</v>
          </cell>
          <cell r="H867">
            <v>10</v>
          </cell>
          <cell r="I867">
            <v>13960</v>
          </cell>
          <cell r="J867">
            <v>10</v>
          </cell>
          <cell r="K867">
            <v>13960</v>
          </cell>
          <cell r="L867">
            <v>0</v>
          </cell>
          <cell r="M867">
            <v>0</v>
          </cell>
        </row>
        <row r="868">
          <cell r="A868">
            <v>866</v>
          </cell>
          <cell r="B868" t="str">
            <v xml:space="preserve">            잔디제초</v>
          </cell>
          <cell r="C868" t="str">
            <v>1회</v>
          </cell>
          <cell r="D868" t="str">
            <v>M2</v>
          </cell>
          <cell r="E868">
            <v>2792</v>
          </cell>
          <cell r="F868">
            <v>130</v>
          </cell>
          <cell r="G868">
            <v>362960</v>
          </cell>
          <cell r="H868">
            <v>0</v>
          </cell>
          <cell r="J868">
            <v>130</v>
          </cell>
          <cell r="K868">
            <v>362960</v>
          </cell>
          <cell r="L868">
            <v>0</v>
          </cell>
        </row>
        <row r="869">
          <cell r="A869">
            <v>867</v>
          </cell>
          <cell r="B869" t="str">
            <v xml:space="preserve">            잔디깍기</v>
          </cell>
          <cell r="C869" t="str">
            <v>1회</v>
          </cell>
          <cell r="D869" t="str">
            <v>M2</v>
          </cell>
          <cell r="E869">
            <v>2792</v>
          </cell>
          <cell r="F869">
            <v>50</v>
          </cell>
          <cell r="G869">
            <v>139600</v>
          </cell>
          <cell r="H869">
            <v>0</v>
          </cell>
          <cell r="J869">
            <v>50</v>
          </cell>
          <cell r="K869">
            <v>139600</v>
          </cell>
          <cell r="L869">
            <v>0</v>
          </cell>
          <cell r="M869">
            <v>0</v>
          </cell>
        </row>
        <row r="870">
          <cell r="A870">
            <v>868</v>
          </cell>
          <cell r="B870" t="str">
            <v xml:space="preserve">            병충해방제</v>
          </cell>
          <cell r="C870" t="str">
            <v>1회</v>
          </cell>
          <cell r="D870" t="str">
            <v>주</v>
          </cell>
          <cell r="E870">
            <v>8</v>
          </cell>
          <cell r="F870">
            <v>330</v>
          </cell>
          <cell r="G870">
            <v>2640</v>
          </cell>
          <cell r="H870">
            <v>20</v>
          </cell>
          <cell r="I870">
            <v>160</v>
          </cell>
          <cell r="J870">
            <v>310</v>
          </cell>
          <cell r="K870">
            <v>2480</v>
          </cell>
          <cell r="L870">
            <v>0</v>
          </cell>
        </row>
        <row r="871">
          <cell r="A871">
            <v>869</v>
          </cell>
          <cell r="B871" t="str">
            <v xml:space="preserve">            전정작업</v>
          </cell>
          <cell r="C871" t="str">
            <v>관목(1회/2년)</v>
          </cell>
          <cell r="D871" t="str">
            <v>주</v>
          </cell>
          <cell r="E871">
            <v>300</v>
          </cell>
          <cell r="F871">
            <v>20</v>
          </cell>
          <cell r="G871">
            <v>6000</v>
          </cell>
          <cell r="H871">
            <v>0</v>
          </cell>
          <cell r="J871">
            <v>20</v>
          </cell>
          <cell r="K871">
            <v>6000</v>
          </cell>
          <cell r="L871">
            <v>0</v>
          </cell>
        </row>
        <row r="872">
          <cell r="A872">
            <v>870</v>
          </cell>
          <cell r="B872" t="str">
            <v xml:space="preserve">   4. 녹지조성공사</v>
          </cell>
          <cell r="G872">
            <v>814799760</v>
          </cell>
          <cell r="H872">
            <v>0</v>
          </cell>
          <cell r="I872">
            <v>553417900</v>
          </cell>
          <cell r="J872">
            <v>0</v>
          </cell>
          <cell r="K872">
            <v>259937920</v>
          </cell>
          <cell r="L872">
            <v>0</v>
          </cell>
          <cell r="M872">
            <v>1443940</v>
          </cell>
        </row>
        <row r="873">
          <cell r="A873">
            <v>871</v>
          </cell>
          <cell r="B873" t="str">
            <v xml:space="preserve">      4.1 완충녹지</v>
          </cell>
          <cell r="G873">
            <v>446299140</v>
          </cell>
          <cell r="H873">
            <v>0</v>
          </cell>
          <cell r="I873">
            <v>294674620</v>
          </cell>
          <cell r="J873">
            <v>0</v>
          </cell>
          <cell r="K873">
            <v>151241930</v>
          </cell>
          <cell r="L873">
            <v>0</v>
          </cell>
          <cell r="M873">
            <v>382590</v>
          </cell>
        </row>
        <row r="874">
          <cell r="A874">
            <v>872</v>
          </cell>
          <cell r="B874" t="str">
            <v xml:space="preserve">       4.1.1 포장공</v>
          </cell>
          <cell r="G874">
            <v>62307250</v>
          </cell>
          <cell r="H874">
            <v>0</v>
          </cell>
          <cell r="I874">
            <v>37878660</v>
          </cell>
          <cell r="J874">
            <v>0</v>
          </cell>
          <cell r="K874">
            <v>24046000</v>
          </cell>
          <cell r="L874">
            <v>0</v>
          </cell>
          <cell r="M874">
            <v>382590</v>
          </cell>
        </row>
        <row r="875">
          <cell r="A875">
            <v>873</v>
          </cell>
          <cell r="B875" t="str">
            <v xml:space="preserve">          칼라투수콘크리트포장</v>
          </cell>
          <cell r="C875" t="str">
            <v>T=7CM</v>
          </cell>
          <cell r="D875" t="str">
            <v>M2</v>
          </cell>
          <cell r="E875">
            <v>3781</v>
          </cell>
          <cell r="F875">
            <v>10600</v>
          </cell>
          <cell r="G875">
            <v>40078600</v>
          </cell>
          <cell r="H875">
            <v>8010</v>
          </cell>
          <cell r="I875">
            <v>30285810</v>
          </cell>
          <cell r="J875">
            <v>2500</v>
          </cell>
          <cell r="K875">
            <v>9452500</v>
          </cell>
          <cell r="L875">
            <v>90</v>
          </cell>
          <cell r="M875">
            <v>340290</v>
          </cell>
        </row>
        <row r="876">
          <cell r="A876">
            <v>874</v>
          </cell>
          <cell r="B876" t="str">
            <v xml:space="preserve">          도로경계블럭</v>
          </cell>
          <cell r="C876" t="str">
            <v>120*120*1000</v>
          </cell>
          <cell r="D876" t="str">
            <v>M</v>
          </cell>
          <cell r="E876">
            <v>2115</v>
          </cell>
          <cell r="F876">
            <v>10510</v>
          </cell>
          <cell r="G876">
            <v>22228650</v>
          </cell>
          <cell r="H876">
            <v>3590</v>
          </cell>
          <cell r="I876">
            <v>7592850</v>
          </cell>
          <cell r="J876">
            <v>6900</v>
          </cell>
          <cell r="K876">
            <v>14593500</v>
          </cell>
          <cell r="L876">
            <v>20</v>
          </cell>
          <cell r="M876">
            <v>42300</v>
          </cell>
        </row>
        <row r="877">
          <cell r="A877">
            <v>875</v>
          </cell>
          <cell r="B877" t="str">
            <v xml:space="preserve">       4.1.2 식재공</v>
          </cell>
          <cell r="G877">
            <v>350099670</v>
          </cell>
          <cell r="H877">
            <v>0</v>
          </cell>
          <cell r="I877">
            <v>250484880</v>
          </cell>
          <cell r="J877">
            <v>0</v>
          </cell>
          <cell r="K877">
            <v>99614790</v>
          </cell>
          <cell r="L877">
            <v>0</v>
          </cell>
        </row>
        <row r="878">
          <cell r="A878">
            <v>876</v>
          </cell>
          <cell r="B878" t="str">
            <v xml:space="preserve">          해송(A형)</v>
          </cell>
          <cell r="C878" t="str">
            <v>H2.5*W0.8</v>
          </cell>
          <cell r="D878" t="str">
            <v>주</v>
          </cell>
          <cell r="E878">
            <v>3645</v>
          </cell>
          <cell r="F878">
            <v>35640</v>
          </cell>
          <cell r="G878">
            <v>129907800</v>
          </cell>
          <cell r="H878">
            <v>24890</v>
          </cell>
          <cell r="I878">
            <v>90724050</v>
          </cell>
          <cell r="J878">
            <v>10750</v>
          </cell>
          <cell r="K878">
            <v>39183750</v>
          </cell>
          <cell r="L878">
            <v>0</v>
          </cell>
        </row>
        <row r="879">
          <cell r="A879">
            <v>877</v>
          </cell>
          <cell r="B879" t="str">
            <v xml:space="preserve">          중국단풍</v>
          </cell>
          <cell r="C879" t="str">
            <v>H2.5*R5</v>
          </cell>
          <cell r="D879" t="str">
            <v>주</v>
          </cell>
          <cell r="E879">
            <v>2114</v>
          </cell>
          <cell r="F879">
            <v>29450</v>
          </cell>
          <cell r="G879">
            <v>62257300</v>
          </cell>
          <cell r="H879">
            <v>18330</v>
          </cell>
          <cell r="I879">
            <v>38749620</v>
          </cell>
          <cell r="J879">
            <v>11120</v>
          </cell>
          <cell r="K879">
            <v>23507680</v>
          </cell>
          <cell r="L879">
            <v>0</v>
          </cell>
        </row>
        <row r="880">
          <cell r="A880">
            <v>878</v>
          </cell>
          <cell r="B880" t="str">
            <v xml:space="preserve">          회화나무</v>
          </cell>
          <cell r="C880" t="str">
            <v>H3.0*R6</v>
          </cell>
          <cell r="D880" t="str">
            <v>주</v>
          </cell>
          <cell r="E880">
            <v>545</v>
          </cell>
          <cell r="F880">
            <v>42820</v>
          </cell>
          <cell r="G880">
            <v>23336900</v>
          </cell>
          <cell r="H880">
            <v>27630</v>
          </cell>
          <cell r="I880">
            <v>15058350</v>
          </cell>
          <cell r="J880">
            <v>15190</v>
          </cell>
          <cell r="K880">
            <v>8278550</v>
          </cell>
          <cell r="L880">
            <v>0</v>
          </cell>
        </row>
        <row r="881">
          <cell r="A881">
            <v>879</v>
          </cell>
          <cell r="B881" t="str">
            <v xml:space="preserve">          은행나무</v>
          </cell>
          <cell r="C881" t="str">
            <v>H3.0*B6</v>
          </cell>
          <cell r="D881" t="str">
            <v>주</v>
          </cell>
          <cell r="E881">
            <v>15</v>
          </cell>
          <cell r="F881">
            <v>52750</v>
          </cell>
          <cell r="G881">
            <v>791250</v>
          </cell>
          <cell r="H881">
            <v>31760</v>
          </cell>
          <cell r="I881">
            <v>476400</v>
          </cell>
          <cell r="J881">
            <v>20990</v>
          </cell>
          <cell r="K881">
            <v>314850</v>
          </cell>
          <cell r="L881">
            <v>0</v>
          </cell>
        </row>
        <row r="882">
          <cell r="A882">
            <v>880</v>
          </cell>
          <cell r="B882" t="str">
            <v xml:space="preserve">          자귀나무</v>
          </cell>
          <cell r="C882" t="str">
            <v>H2.5*R6</v>
          </cell>
          <cell r="D882" t="str">
            <v>주</v>
          </cell>
          <cell r="E882">
            <v>50</v>
          </cell>
          <cell r="F882">
            <v>49770</v>
          </cell>
          <cell r="G882">
            <v>2488500</v>
          </cell>
          <cell r="H882">
            <v>34580</v>
          </cell>
          <cell r="I882">
            <v>1729000</v>
          </cell>
          <cell r="J882">
            <v>15190</v>
          </cell>
          <cell r="K882">
            <v>759500</v>
          </cell>
          <cell r="L882">
            <v>0</v>
          </cell>
        </row>
        <row r="883">
          <cell r="A883">
            <v>881</v>
          </cell>
          <cell r="B883" t="str">
            <v xml:space="preserve">          꽃사과</v>
          </cell>
          <cell r="C883" t="str">
            <v>H2.5*R6</v>
          </cell>
          <cell r="D883" t="str">
            <v>주</v>
          </cell>
          <cell r="E883">
            <v>58</v>
          </cell>
          <cell r="F883">
            <v>61230</v>
          </cell>
          <cell r="G883">
            <v>3551340</v>
          </cell>
          <cell r="H883">
            <v>46040</v>
          </cell>
          <cell r="I883">
            <v>2670320</v>
          </cell>
          <cell r="J883">
            <v>15190</v>
          </cell>
          <cell r="K883">
            <v>881020</v>
          </cell>
          <cell r="L883">
            <v>0</v>
          </cell>
        </row>
        <row r="884">
          <cell r="A884">
            <v>882</v>
          </cell>
          <cell r="B884" t="str">
            <v xml:space="preserve">          팥배나무</v>
          </cell>
          <cell r="C884" t="str">
            <v>H3.5*R8</v>
          </cell>
          <cell r="D884" t="str">
            <v>주</v>
          </cell>
        </row>
        <row r="885">
          <cell r="A885">
            <v>883</v>
          </cell>
          <cell r="B885" t="str">
            <v xml:space="preserve">          해송(4년생)</v>
          </cell>
          <cell r="C885" t="str">
            <v>H1.2</v>
          </cell>
          <cell r="D885" t="str">
            <v>주</v>
          </cell>
          <cell r="E885">
            <v>2013</v>
          </cell>
          <cell r="F885">
            <v>6610</v>
          </cell>
          <cell r="G885">
            <v>13305930</v>
          </cell>
          <cell r="H885">
            <v>6230</v>
          </cell>
          <cell r="I885">
            <v>12540990</v>
          </cell>
          <cell r="J885">
            <v>380</v>
          </cell>
          <cell r="K885">
            <v>764940</v>
          </cell>
          <cell r="L885">
            <v>0</v>
          </cell>
        </row>
        <row r="886">
          <cell r="A886">
            <v>884</v>
          </cell>
          <cell r="B886" t="str">
            <v xml:space="preserve">          복합양잔디</v>
          </cell>
          <cell r="C886" t="str">
            <v>7종복합</v>
          </cell>
          <cell r="D886" t="str">
            <v>M2</v>
          </cell>
          <cell r="E886">
            <v>26031</v>
          </cell>
          <cell r="F886">
            <v>1950</v>
          </cell>
          <cell r="G886">
            <v>50760450</v>
          </cell>
          <cell r="H886">
            <v>1950</v>
          </cell>
          <cell r="I886">
            <v>50760450</v>
          </cell>
          <cell r="J886">
            <v>0</v>
          </cell>
          <cell r="L886">
            <v>0</v>
          </cell>
        </row>
        <row r="887">
          <cell r="A887">
            <v>885</v>
          </cell>
          <cell r="B887" t="str">
            <v xml:space="preserve">          거적덮기</v>
          </cell>
          <cell r="D887" t="str">
            <v>M2</v>
          </cell>
          <cell r="E887">
            <v>74070</v>
          </cell>
          <cell r="F887">
            <v>860</v>
          </cell>
          <cell r="G887">
            <v>63700200</v>
          </cell>
          <cell r="H887">
            <v>510</v>
          </cell>
          <cell r="I887">
            <v>37775700</v>
          </cell>
          <cell r="J887">
            <v>350</v>
          </cell>
          <cell r="K887">
            <v>25924500</v>
          </cell>
          <cell r="L887">
            <v>0</v>
          </cell>
        </row>
        <row r="888">
          <cell r="A888">
            <v>886</v>
          </cell>
          <cell r="B888" t="str">
            <v xml:space="preserve">       4.1.3 이식공</v>
          </cell>
          <cell r="G888">
            <v>25900000</v>
          </cell>
          <cell r="H888">
            <v>0</v>
          </cell>
          <cell r="I888">
            <v>6300000</v>
          </cell>
          <cell r="J888">
            <v>0</v>
          </cell>
          <cell r="K888">
            <v>19600000</v>
          </cell>
          <cell r="L888">
            <v>0</v>
          </cell>
          <cell r="M888">
            <v>0</v>
          </cell>
        </row>
        <row r="889">
          <cell r="A889">
            <v>887</v>
          </cell>
          <cell r="B889" t="str">
            <v xml:space="preserve">          수목이식(쥐똥나무)</v>
          </cell>
          <cell r="C889" t="str">
            <v>H0.8*W0.1,L0.5KM</v>
          </cell>
          <cell r="D889" t="str">
            <v>주</v>
          </cell>
          <cell r="E889">
            <v>35000</v>
          </cell>
          <cell r="F889">
            <v>740</v>
          </cell>
          <cell r="G889">
            <v>25900000</v>
          </cell>
          <cell r="H889">
            <v>180</v>
          </cell>
          <cell r="I889">
            <v>6300000</v>
          </cell>
          <cell r="J889">
            <v>560</v>
          </cell>
          <cell r="K889">
            <v>19600000</v>
          </cell>
          <cell r="L889">
            <v>0</v>
          </cell>
          <cell r="M889">
            <v>0</v>
          </cell>
        </row>
        <row r="890">
          <cell r="A890">
            <v>888</v>
          </cell>
          <cell r="B890" t="str">
            <v xml:space="preserve">         수목이식(리기다소나무)</v>
          </cell>
          <cell r="C890" t="str">
            <v>R10</v>
          </cell>
          <cell r="D890" t="str">
            <v>주</v>
          </cell>
        </row>
        <row r="891">
          <cell r="A891">
            <v>889</v>
          </cell>
          <cell r="B891" t="str">
            <v xml:space="preserve">         리기다소나무</v>
          </cell>
          <cell r="C891" t="str">
            <v>R15</v>
          </cell>
          <cell r="D891" t="str">
            <v>주</v>
          </cell>
        </row>
        <row r="892">
          <cell r="A892">
            <v>890</v>
          </cell>
          <cell r="B892" t="str">
            <v xml:space="preserve">         리기다소나무</v>
          </cell>
          <cell r="C892" t="str">
            <v>R20</v>
          </cell>
          <cell r="D892" t="str">
            <v>주</v>
          </cell>
        </row>
        <row r="893">
          <cell r="A893">
            <v>891</v>
          </cell>
          <cell r="B893" t="str">
            <v xml:space="preserve">         리기다소나무</v>
          </cell>
          <cell r="C893" t="str">
            <v>R25</v>
          </cell>
          <cell r="D893" t="str">
            <v>주</v>
          </cell>
        </row>
        <row r="894">
          <cell r="A894">
            <v>892</v>
          </cell>
          <cell r="B894" t="str">
            <v xml:space="preserve">         리기다소나무</v>
          </cell>
          <cell r="C894" t="str">
            <v>R30</v>
          </cell>
          <cell r="D894" t="str">
            <v>주</v>
          </cell>
        </row>
        <row r="895">
          <cell r="A895">
            <v>893</v>
          </cell>
          <cell r="B895" t="str">
            <v xml:space="preserve">       4.1.4 유지관리공</v>
          </cell>
          <cell r="G895">
            <v>7992220</v>
          </cell>
          <cell r="H895">
            <v>0</v>
          </cell>
          <cell r="I895">
            <v>11080</v>
          </cell>
          <cell r="J895">
            <v>0</v>
          </cell>
          <cell r="K895">
            <v>7981140</v>
          </cell>
          <cell r="L895">
            <v>0</v>
          </cell>
          <cell r="M895">
            <v>0</v>
          </cell>
        </row>
        <row r="896">
          <cell r="A896">
            <v>894</v>
          </cell>
          <cell r="B896" t="str">
            <v xml:space="preserve">          잔디깍기</v>
          </cell>
          <cell r="C896" t="str">
            <v>1회</v>
          </cell>
          <cell r="D896" t="str">
            <v>M2</v>
          </cell>
          <cell r="E896">
            <v>156188</v>
          </cell>
          <cell r="F896">
            <v>50</v>
          </cell>
          <cell r="G896">
            <v>7809400</v>
          </cell>
          <cell r="H896">
            <v>0</v>
          </cell>
          <cell r="J896">
            <v>50</v>
          </cell>
          <cell r="K896">
            <v>7809400</v>
          </cell>
          <cell r="L896">
            <v>0</v>
          </cell>
          <cell r="M896">
            <v>0</v>
          </cell>
        </row>
        <row r="897">
          <cell r="A897">
            <v>895</v>
          </cell>
          <cell r="B897" t="str">
            <v xml:space="preserve">          병충해방제</v>
          </cell>
          <cell r="C897" t="str">
            <v>1회</v>
          </cell>
          <cell r="D897" t="str">
            <v>주</v>
          </cell>
          <cell r="E897">
            <v>554</v>
          </cell>
          <cell r="F897">
            <v>330</v>
          </cell>
          <cell r="G897">
            <v>182820</v>
          </cell>
          <cell r="H897">
            <v>20</v>
          </cell>
          <cell r="I897">
            <v>11080</v>
          </cell>
          <cell r="J897">
            <v>310</v>
          </cell>
          <cell r="K897">
            <v>171740</v>
          </cell>
          <cell r="L897">
            <v>0</v>
          </cell>
        </row>
        <row r="898">
          <cell r="A898">
            <v>896</v>
          </cell>
          <cell r="B898" t="str">
            <v xml:space="preserve">      4.2 철도변녹지</v>
          </cell>
          <cell r="G898">
            <v>368500620</v>
          </cell>
          <cell r="H898">
            <v>0</v>
          </cell>
          <cell r="I898">
            <v>258743280</v>
          </cell>
          <cell r="J898">
            <v>0</v>
          </cell>
          <cell r="K898">
            <v>108695990</v>
          </cell>
          <cell r="L898">
            <v>0</v>
          </cell>
          <cell r="M898">
            <v>1061350</v>
          </cell>
        </row>
        <row r="899">
          <cell r="A899">
            <v>897</v>
          </cell>
          <cell r="B899" t="str">
            <v xml:space="preserve">       4.2.1 배수공</v>
          </cell>
          <cell r="G899">
            <v>33043300</v>
          </cell>
          <cell r="H899">
            <v>0</v>
          </cell>
          <cell r="I899">
            <v>28380080</v>
          </cell>
          <cell r="J899">
            <v>0</v>
          </cell>
          <cell r="K899">
            <v>4016120</v>
          </cell>
          <cell r="L899">
            <v>0</v>
          </cell>
          <cell r="M899">
            <v>647100</v>
          </cell>
        </row>
        <row r="900">
          <cell r="A900">
            <v>898</v>
          </cell>
          <cell r="B900" t="str">
            <v xml:space="preserve">          맹암거</v>
          </cell>
          <cell r="C900" t="str">
            <v>TYPE2</v>
          </cell>
          <cell r="D900" t="str">
            <v>M</v>
          </cell>
          <cell r="E900">
            <v>3664</v>
          </cell>
          <cell r="F900">
            <v>7200</v>
          </cell>
          <cell r="G900">
            <v>26380800</v>
          </cell>
          <cell r="H900">
            <v>6220</v>
          </cell>
          <cell r="I900">
            <v>22790080</v>
          </cell>
          <cell r="J900">
            <v>830</v>
          </cell>
          <cell r="K900">
            <v>3041120</v>
          </cell>
          <cell r="L900">
            <v>150</v>
          </cell>
          <cell r="M900">
            <v>549600</v>
          </cell>
        </row>
        <row r="901">
          <cell r="A901">
            <v>899</v>
          </cell>
          <cell r="B901" t="str">
            <v xml:space="preserve">          자갈배수층</v>
          </cell>
          <cell r="D901" t="str">
            <v>M</v>
          </cell>
          <cell r="E901">
            <v>3250</v>
          </cell>
          <cell r="F901">
            <v>2050</v>
          </cell>
          <cell r="G901">
            <v>6662500</v>
          </cell>
          <cell r="H901">
            <v>1720</v>
          </cell>
          <cell r="I901">
            <v>5590000</v>
          </cell>
          <cell r="J901">
            <v>300</v>
          </cell>
          <cell r="K901">
            <v>975000</v>
          </cell>
          <cell r="L901">
            <v>30</v>
          </cell>
          <cell r="M901">
            <v>97500</v>
          </cell>
        </row>
        <row r="902">
          <cell r="A902">
            <v>900</v>
          </cell>
          <cell r="B902" t="str">
            <v xml:space="preserve">       4.2.2 포장공</v>
          </cell>
          <cell r="G902">
            <v>72266090</v>
          </cell>
          <cell r="H902">
            <v>0</v>
          </cell>
          <cell r="I902">
            <v>42079240</v>
          </cell>
          <cell r="J902">
            <v>0</v>
          </cell>
          <cell r="K902">
            <v>29772600</v>
          </cell>
          <cell r="L902">
            <v>0</v>
          </cell>
          <cell r="M902">
            <v>414250</v>
          </cell>
        </row>
        <row r="903">
          <cell r="A903">
            <v>901</v>
          </cell>
          <cell r="B903" t="str">
            <v xml:space="preserve">          칼라투수콘크리트포장</v>
          </cell>
          <cell r="C903" t="str">
            <v>T=7CM</v>
          </cell>
          <cell r="D903" t="str">
            <v>M2</v>
          </cell>
          <cell r="E903">
            <v>3963</v>
          </cell>
          <cell r="F903">
            <v>10600</v>
          </cell>
          <cell r="G903">
            <v>42007800</v>
          </cell>
          <cell r="H903">
            <v>8010</v>
          </cell>
          <cell r="I903">
            <v>31743630</v>
          </cell>
          <cell r="J903">
            <v>2500</v>
          </cell>
          <cell r="K903">
            <v>9907500</v>
          </cell>
          <cell r="L903">
            <v>90</v>
          </cell>
          <cell r="M903">
            <v>356670</v>
          </cell>
        </row>
        <row r="904">
          <cell r="A904">
            <v>902</v>
          </cell>
          <cell r="B904" t="str">
            <v xml:space="preserve">          도로경계블럭</v>
          </cell>
          <cell r="C904" t="str">
            <v>120*120*1000</v>
          </cell>
          <cell r="D904" t="str">
            <v>M</v>
          </cell>
          <cell r="E904">
            <v>2879</v>
          </cell>
          <cell r="F904">
            <v>10510</v>
          </cell>
          <cell r="G904">
            <v>30258290</v>
          </cell>
          <cell r="H904">
            <v>3590</v>
          </cell>
          <cell r="I904">
            <v>10335610</v>
          </cell>
          <cell r="J904">
            <v>6900</v>
          </cell>
          <cell r="K904">
            <v>19865100</v>
          </cell>
          <cell r="L904">
            <v>20</v>
          </cell>
          <cell r="M904">
            <v>57580</v>
          </cell>
        </row>
        <row r="905">
          <cell r="A905">
            <v>903</v>
          </cell>
          <cell r="B905" t="str">
            <v xml:space="preserve">       4.2.3 식재공</v>
          </cell>
          <cell r="G905">
            <v>256261730</v>
          </cell>
          <cell r="H905">
            <v>0</v>
          </cell>
          <cell r="I905">
            <v>188278560</v>
          </cell>
          <cell r="J905">
            <v>0</v>
          </cell>
          <cell r="K905">
            <v>67983170</v>
          </cell>
          <cell r="L905">
            <v>0</v>
          </cell>
        </row>
        <row r="906">
          <cell r="A906">
            <v>904</v>
          </cell>
          <cell r="B906" t="str">
            <v xml:space="preserve">          해송(A형)</v>
          </cell>
          <cell r="C906" t="str">
            <v>H2.5*W0.8</v>
          </cell>
          <cell r="D906" t="str">
            <v>주</v>
          </cell>
          <cell r="E906">
            <v>1546</v>
          </cell>
          <cell r="F906">
            <v>35640</v>
          </cell>
          <cell r="G906">
            <v>55099440</v>
          </cell>
          <cell r="H906">
            <v>24890</v>
          </cell>
          <cell r="I906">
            <v>38479940</v>
          </cell>
          <cell r="J906">
            <v>10750</v>
          </cell>
          <cell r="K906">
            <v>16619500</v>
          </cell>
          <cell r="L906">
            <v>0</v>
          </cell>
        </row>
        <row r="907">
          <cell r="A907">
            <v>905</v>
          </cell>
          <cell r="B907" t="str">
            <v xml:space="preserve">          중국단풍</v>
          </cell>
          <cell r="C907" t="str">
            <v>H2.5*R5</v>
          </cell>
          <cell r="D907" t="str">
            <v>주</v>
          </cell>
          <cell r="E907">
            <v>713</v>
          </cell>
          <cell r="F907">
            <v>29450</v>
          </cell>
          <cell r="G907">
            <v>20997850</v>
          </cell>
          <cell r="H907">
            <v>18330</v>
          </cell>
          <cell r="I907">
            <v>13069290</v>
          </cell>
          <cell r="J907">
            <v>11120</v>
          </cell>
          <cell r="K907">
            <v>7928560</v>
          </cell>
          <cell r="L907">
            <v>0</v>
          </cell>
        </row>
        <row r="908">
          <cell r="A908">
            <v>906</v>
          </cell>
          <cell r="B908" t="str">
            <v xml:space="preserve">          회화나무</v>
          </cell>
          <cell r="C908" t="str">
            <v>H3.0*R6</v>
          </cell>
          <cell r="D908" t="str">
            <v>주</v>
          </cell>
          <cell r="E908">
            <v>445</v>
          </cell>
          <cell r="F908">
            <v>42820</v>
          </cell>
          <cell r="G908">
            <v>19054900</v>
          </cell>
          <cell r="H908">
            <v>27630</v>
          </cell>
          <cell r="I908">
            <v>12295350</v>
          </cell>
          <cell r="J908">
            <v>15190</v>
          </cell>
          <cell r="K908">
            <v>6759550</v>
          </cell>
          <cell r="L908">
            <v>0</v>
          </cell>
        </row>
        <row r="909">
          <cell r="A909">
            <v>907</v>
          </cell>
          <cell r="B909" t="str">
            <v xml:space="preserve">          은행나무</v>
          </cell>
          <cell r="C909" t="str">
            <v>H3.0*B6</v>
          </cell>
          <cell r="D909" t="str">
            <v>주</v>
          </cell>
          <cell r="E909">
            <v>10</v>
          </cell>
          <cell r="F909">
            <v>52750</v>
          </cell>
          <cell r="G909">
            <v>527500</v>
          </cell>
          <cell r="H909">
            <v>31760</v>
          </cell>
          <cell r="I909">
            <v>317600</v>
          </cell>
          <cell r="J909">
            <v>20990</v>
          </cell>
          <cell r="K909">
            <v>209900</v>
          </cell>
          <cell r="L909">
            <v>0</v>
          </cell>
        </row>
        <row r="910">
          <cell r="A910">
            <v>908</v>
          </cell>
          <cell r="B910" t="str">
            <v xml:space="preserve">          자귀나무</v>
          </cell>
          <cell r="C910" t="str">
            <v>H2.5*R6</v>
          </cell>
          <cell r="D910" t="str">
            <v>주</v>
          </cell>
          <cell r="E910">
            <v>16</v>
          </cell>
          <cell r="F910">
            <v>49770</v>
          </cell>
          <cell r="G910">
            <v>796320</v>
          </cell>
          <cell r="H910">
            <v>34580</v>
          </cell>
          <cell r="I910">
            <v>553280</v>
          </cell>
          <cell r="J910">
            <v>15190</v>
          </cell>
          <cell r="K910">
            <v>243040</v>
          </cell>
          <cell r="L910">
            <v>0</v>
          </cell>
        </row>
        <row r="911">
          <cell r="A911">
            <v>909</v>
          </cell>
          <cell r="B911" t="str">
            <v xml:space="preserve">          왕벗나무(A형)</v>
          </cell>
          <cell r="C911" t="str">
            <v>H3.5*B8</v>
          </cell>
          <cell r="D911" t="str">
            <v>주</v>
          </cell>
          <cell r="E911">
            <v>19</v>
          </cell>
          <cell r="F911">
            <v>108110</v>
          </cell>
          <cell r="G911">
            <v>2054090</v>
          </cell>
          <cell r="H911">
            <v>75520</v>
          </cell>
          <cell r="I911">
            <v>1434880</v>
          </cell>
          <cell r="J911">
            <v>32590</v>
          </cell>
          <cell r="K911">
            <v>619210</v>
          </cell>
          <cell r="L911">
            <v>0</v>
          </cell>
        </row>
        <row r="912">
          <cell r="A912">
            <v>910</v>
          </cell>
          <cell r="B912" t="str">
            <v xml:space="preserve">          느릅나무(A형)</v>
          </cell>
          <cell r="C912" t="str">
            <v>H4.0*R10</v>
          </cell>
          <cell r="D912" t="str">
            <v>주</v>
          </cell>
          <cell r="E912">
            <v>90</v>
          </cell>
          <cell r="F912">
            <v>119420</v>
          </cell>
          <cell r="G912">
            <v>10747800</v>
          </cell>
          <cell r="H912">
            <v>86050</v>
          </cell>
          <cell r="I912">
            <v>7744500</v>
          </cell>
          <cell r="J912">
            <v>33370</v>
          </cell>
          <cell r="K912">
            <v>3003300</v>
          </cell>
          <cell r="L912">
            <v>0</v>
          </cell>
        </row>
        <row r="913">
          <cell r="A913">
            <v>911</v>
          </cell>
          <cell r="B913" t="str">
            <v xml:space="preserve">          이팝나무</v>
          </cell>
          <cell r="C913" t="str">
            <v>H3.0*R8</v>
          </cell>
          <cell r="D913" t="str">
            <v>주</v>
          </cell>
          <cell r="E913">
            <v>60</v>
          </cell>
          <cell r="F913">
            <v>91290</v>
          </cell>
          <cell r="G913">
            <v>5477400</v>
          </cell>
          <cell r="H913">
            <v>67010</v>
          </cell>
          <cell r="I913">
            <v>4020600</v>
          </cell>
          <cell r="J913">
            <v>24280</v>
          </cell>
          <cell r="K913">
            <v>1456800</v>
          </cell>
          <cell r="L913">
            <v>0</v>
          </cell>
        </row>
        <row r="914">
          <cell r="A914">
            <v>912</v>
          </cell>
          <cell r="B914" t="str">
            <v xml:space="preserve">          해송(4년생)</v>
          </cell>
          <cell r="C914" t="str">
            <v>H1.2</v>
          </cell>
          <cell r="D914" t="str">
            <v>주</v>
          </cell>
          <cell r="E914">
            <v>2850</v>
          </cell>
          <cell r="F914">
            <v>6610</v>
          </cell>
          <cell r="G914">
            <v>18838500</v>
          </cell>
          <cell r="H914">
            <v>6230</v>
          </cell>
          <cell r="I914">
            <v>17755500</v>
          </cell>
          <cell r="J914">
            <v>380</v>
          </cell>
          <cell r="K914">
            <v>1083000</v>
          </cell>
          <cell r="L914">
            <v>0</v>
          </cell>
        </row>
        <row r="915">
          <cell r="A915">
            <v>913</v>
          </cell>
          <cell r="B915" t="str">
            <v xml:space="preserve">          참나무(2년생)</v>
          </cell>
          <cell r="C915" t="str">
            <v>H1.2</v>
          </cell>
          <cell r="D915" t="str">
            <v>주</v>
          </cell>
          <cell r="E915">
            <v>2072</v>
          </cell>
          <cell r="F915">
            <v>3030</v>
          </cell>
          <cell r="G915">
            <v>6278160</v>
          </cell>
          <cell r="H915">
            <v>2650</v>
          </cell>
          <cell r="I915">
            <v>5490800</v>
          </cell>
          <cell r="J915">
            <v>380</v>
          </cell>
          <cell r="K915">
            <v>787360</v>
          </cell>
          <cell r="L915">
            <v>0</v>
          </cell>
        </row>
        <row r="916">
          <cell r="A916">
            <v>914</v>
          </cell>
          <cell r="B916" t="str">
            <v xml:space="preserve">          복합양잔디</v>
          </cell>
          <cell r="C916" t="str">
            <v>7종복합</v>
          </cell>
          <cell r="D916" t="str">
            <v>M2</v>
          </cell>
          <cell r="E916">
            <v>22801</v>
          </cell>
          <cell r="F916">
            <v>1950</v>
          </cell>
          <cell r="G916">
            <v>44461950</v>
          </cell>
          <cell r="H916">
            <v>1950</v>
          </cell>
          <cell r="I916">
            <v>44461950</v>
          </cell>
          <cell r="J916">
            <v>0</v>
          </cell>
          <cell r="L916">
            <v>0</v>
          </cell>
        </row>
        <row r="917">
          <cell r="A917">
            <v>915</v>
          </cell>
          <cell r="B917" t="str">
            <v xml:space="preserve">          거적덮기</v>
          </cell>
          <cell r="D917" t="str">
            <v>M2</v>
          </cell>
          <cell r="E917">
            <v>83637</v>
          </cell>
          <cell r="F917">
            <v>860</v>
          </cell>
          <cell r="G917">
            <v>71927820</v>
          </cell>
          <cell r="H917">
            <v>510</v>
          </cell>
          <cell r="I917">
            <v>42654870</v>
          </cell>
          <cell r="J917">
            <v>350</v>
          </cell>
          <cell r="K917">
            <v>29272950</v>
          </cell>
          <cell r="L917">
            <v>0</v>
          </cell>
        </row>
        <row r="918">
          <cell r="A918">
            <v>916</v>
          </cell>
          <cell r="B918" t="str">
            <v xml:space="preserve">       4.2.4 유지관리공</v>
          </cell>
          <cell r="G918">
            <v>6929500</v>
          </cell>
          <cell r="H918">
            <v>0</v>
          </cell>
          <cell r="I918">
            <v>5400</v>
          </cell>
          <cell r="J918">
            <v>0</v>
          </cell>
          <cell r="K918">
            <v>6924100</v>
          </cell>
          <cell r="L918">
            <v>0</v>
          </cell>
          <cell r="M918">
            <v>0</v>
          </cell>
        </row>
        <row r="919">
          <cell r="A919">
            <v>917</v>
          </cell>
          <cell r="B919" t="str">
            <v xml:space="preserve">          잔디깍기</v>
          </cell>
          <cell r="C919" t="str">
            <v>1회</v>
          </cell>
          <cell r="D919" t="str">
            <v>M2</v>
          </cell>
          <cell r="E919">
            <v>136808</v>
          </cell>
          <cell r="F919">
            <v>50</v>
          </cell>
          <cell r="G919">
            <v>6840400</v>
          </cell>
          <cell r="H919">
            <v>0</v>
          </cell>
          <cell r="J919">
            <v>50</v>
          </cell>
          <cell r="K919">
            <v>6840400</v>
          </cell>
          <cell r="L919">
            <v>0</v>
          </cell>
          <cell r="M919">
            <v>0</v>
          </cell>
        </row>
        <row r="920">
          <cell r="A920">
            <v>918</v>
          </cell>
          <cell r="B920" t="str">
            <v xml:space="preserve">          병충해방제</v>
          </cell>
          <cell r="C920" t="str">
            <v>1회</v>
          </cell>
          <cell r="D920" t="str">
            <v>주</v>
          </cell>
          <cell r="E920">
            <v>270</v>
          </cell>
          <cell r="F920">
            <v>330</v>
          </cell>
          <cell r="G920">
            <v>89100</v>
          </cell>
          <cell r="H920">
            <v>20</v>
          </cell>
          <cell r="I920">
            <v>5400</v>
          </cell>
          <cell r="J920">
            <v>310</v>
          </cell>
          <cell r="K920">
            <v>83700</v>
          </cell>
          <cell r="L920">
            <v>0</v>
          </cell>
        </row>
        <row r="921">
          <cell r="A921">
            <v>919</v>
          </cell>
          <cell r="B921" t="str">
            <v xml:space="preserve">   5. 가로수조성공사</v>
          </cell>
          <cell r="G921">
            <v>297500780</v>
          </cell>
          <cell r="H921">
            <v>0</v>
          </cell>
          <cell r="I921">
            <v>217755920</v>
          </cell>
          <cell r="J921">
            <v>0</v>
          </cell>
          <cell r="K921">
            <v>79416420</v>
          </cell>
          <cell r="L921">
            <v>0</v>
          </cell>
          <cell r="M921">
            <v>328440</v>
          </cell>
        </row>
        <row r="922">
          <cell r="A922">
            <v>920</v>
          </cell>
          <cell r="B922" t="str">
            <v xml:space="preserve">      5.1 3생활권</v>
          </cell>
          <cell r="G922">
            <v>266043860</v>
          </cell>
          <cell r="H922">
            <v>0</v>
          </cell>
          <cell r="I922">
            <v>195272640</v>
          </cell>
          <cell r="J922">
            <v>0</v>
          </cell>
          <cell r="K922">
            <v>70479740</v>
          </cell>
          <cell r="L922">
            <v>0</v>
          </cell>
          <cell r="M922">
            <v>291480</v>
          </cell>
        </row>
        <row r="923">
          <cell r="A923">
            <v>921</v>
          </cell>
          <cell r="B923" t="str">
            <v xml:space="preserve">       5.1.1 식재공</v>
          </cell>
          <cell r="G923">
            <v>263762120</v>
          </cell>
          <cell r="H923">
            <v>0</v>
          </cell>
          <cell r="I923">
            <v>193723640</v>
          </cell>
          <cell r="J923">
            <v>0</v>
          </cell>
          <cell r="K923">
            <v>69747000</v>
          </cell>
          <cell r="L923">
            <v>0</v>
          </cell>
          <cell r="M923">
            <v>291480</v>
          </cell>
        </row>
        <row r="924">
          <cell r="A924">
            <v>922</v>
          </cell>
          <cell r="B924" t="str">
            <v xml:space="preserve">          느티나무(B형)</v>
          </cell>
          <cell r="C924" t="str">
            <v>H3.5*R10</v>
          </cell>
          <cell r="D924" t="str">
            <v>주</v>
          </cell>
          <cell r="E924">
            <v>415</v>
          </cell>
          <cell r="F924">
            <v>161340</v>
          </cell>
          <cell r="G924">
            <v>66956100</v>
          </cell>
          <cell r="H924">
            <v>127700</v>
          </cell>
          <cell r="I924">
            <v>52995500</v>
          </cell>
          <cell r="J924">
            <v>33500</v>
          </cell>
          <cell r="K924">
            <v>13902500</v>
          </cell>
          <cell r="L924">
            <v>140</v>
          </cell>
          <cell r="M924">
            <v>58100</v>
          </cell>
        </row>
        <row r="925">
          <cell r="A925">
            <v>923</v>
          </cell>
          <cell r="B925" t="str">
            <v xml:space="preserve">          중국단풍(B형)</v>
          </cell>
          <cell r="C925" t="str">
            <v>H3.5*R10</v>
          </cell>
          <cell r="D925" t="str">
            <v>주</v>
          </cell>
          <cell r="E925">
            <v>1667</v>
          </cell>
          <cell r="F925">
            <v>118060</v>
          </cell>
          <cell r="G925">
            <v>196806020</v>
          </cell>
          <cell r="H925">
            <v>84420</v>
          </cell>
          <cell r="I925">
            <v>140728140</v>
          </cell>
          <cell r="J925">
            <v>33500</v>
          </cell>
          <cell r="K925">
            <v>55844500</v>
          </cell>
          <cell r="L925">
            <v>140</v>
          </cell>
          <cell r="M925">
            <v>233380</v>
          </cell>
        </row>
        <row r="926">
          <cell r="A926">
            <v>924</v>
          </cell>
          <cell r="B926" t="str">
            <v xml:space="preserve">       5.1.2 유지관리공</v>
          </cell>
          <cell r="G926">
            <v>2281740</v>
          </cell>
          <cell r="H926">
            <v>0</v>
          </cell>
          <cell r="I926">
            <v>1549000</v>
          </cell>
          <cell r="J926">
            <v>0</v>
          </cell>
          <cell r="K926">
            <v>732740</v>
          </cell>
          <cell r="L926">
            <v>0</v>
          </cell>
          <cell r="M926">
            <v>0</v>
          </cell>
        </row>
        <row r="927">
          <cell r="A927">
            <v>925</v>
          </cell>
          <cell r="B927" t="str">
            <v xml:space="preserve">          관수</v>
          </cell>
          <cell r="C927" t="str">
            <v>1회</v>
          </cell>
          <cell r="D927" t="str">
            <v>주</v>
          </cell>
          <cell r="E927">
            <v>12492</v>
          </cell>
          <cell r="F927">
            <v>60</v>
          </cell>
          <cell r="G927">
            <v>749520</v>
          </cell>
          <cell r="H927">
            <v>20</v>
          </cell>
          <cell r="I927">
            <v>249840</v>
          </cell>
          <cell r="J927">
            <v>40</v>
          </cell>
          <cell r="K927">
            <v>499680</v>
          </cell>
          <cell r="L927">
            <v>0</v>
          </cell>
          <cell r="M927">
            <v>0</v>
          </cell>
        </row>
        <row r="928">
          <cell r="A928">
            <v>926</v>
          </cell>
          <cell r="B928" t="str">
            <v xml:space="preserve">          지주목관리</v>
          </cell>
          <cell r="C928" t="str">
            <v>재결속(1회/2년)</v>
          </cell>
          <cell r="D928" t="str">
            <v>주</v>
          </cell>
          <cell r="E928">
            <v>2082</v>
          </cell>
          <cell r="F928">
            <v>670</v>
          </cell>
          <cell r="G928">
            <v>1394940</v>
          </cell>
          <cell r="H928">
            <v>620</v>
          </cell>
          <cell r="I928">
            <v>1290840</v>
          </cell>
          <cell r="J928">
            <v>50</v>
          </cell>
          <cell r="K928">
            <v>104100</v>
          </cell>
          <cell r="L928">
            <v>0</v>
          </cell>
        </row>
        <row r="929">
          <cell r="A929">
            <v>927</v>
          </cell>
          <cell r="B929" t="str">
            <v xml:space="preserve">          병충해방제</v>
          </cell>
          <cell r="C929" t="str">
            <v>1회</v>
          </cell>
          <cell r="D929" t="str">
            <v>주</v>
          </cell>
          <cell r="E929">
            <v>416</v>
          </cell>
          <cell r="F929">
            <v>330</v>
          </cell>
          <cell r="G929">
            <v>137280</v>
          </cell>
          <cell r="H929">
            <v>20</v>
          </cell>
          <cell r="I929">
            <v>8320</v>
          </cell>
          <cell r="J929">
            <v>310</v>
          </cell>
          <cell r="K929">
            <v>128960</v>
          </cell>
          <cell r="L929">
            <v>0</v>
          </cell>
        </row>
        <row r="930">
          <cell r="A930">
            <v>928</v>
          </cell>
          <cell r="B930" t="str">
            <v xml:space="preserve">      5.2 이주단지</v>
          </cell>
          <cell r="G930">
            <v>31456920</v>
          </cell>
          <cell r="H930">
            <v>0</v>
          </cell>
          <cell r="I930">
            <v>22483280</v>
          </cell>
          <cell r="J930">
            <v>0</v>
          </cell>
          <cell r="K930">
            <v>8936680</v>
          </cell>
          <cell r="L930">
            <v>0</v>
          </cell>
          <cell r="M930">
            <v>36960</v>
          </cell>
        </row>
        <row r="931">
          <cell r="A931">
            <v>929</v>
          </cell>
          <cell r="B931" t="str">
            <v xml:space="preserve">       5.2.1 식재공</v>
          </cell>
          <cell r="G931">
            <v>31167840</v>
          </cell>
          <cell r="H931">
            <v>0</v>
          </cell>
          <cell r="I931">
            <v>22286880</v>
          </cell>
          <cell r="J931">
            <v>0</v>
          </cell>
          <cell r="K931">
            <v>8844000</v>
          </cell>
          <cell r="L931">
            <v>0</v>
          </cell>
          <cell r="M931">
            <v>36960</v>
          </cell>
        </row>
        <row r="932">
          <cell r="A932">
            <v>930</v>
          </cell>
          <cell r="B932" t="str">
            <v xml:space="preserve">          중국단풍(B형)</v>
          </cell>
          <cell r="C932" t="str">
            <v>H3.5*R10</v>
          </cell>
          <cell r="D932" t="str">
            <v>주</v>
          </cell>
          <cell r="E932">
            <v>264</v>
          </cell>
          <cell r="F932">
            <v>118060</v>
          </cell>
          <cell r="G932">
            <v>31167840</v>
          </cell>
          <cell r="H932">
            <v>84420</v>
          </cell>
          <cell r="I932">
            <v>22286880</v>
          </cell>
          <cell r="J932">
            <v>33500</v>
          </cell>
          <cell r="K932">
            <v>8844000</v>
          </cell>
          <cell r="L932">
            <v>140</v>
          </cell>
          <cell r="M932">
            <v>36960</v>
          </cell>
        </row>
        <row r="933">
          <cell r="A933">
            <v>931</v>
          </cell>
          <cell r="B933" t="str">
            <v xml:space="preserve">       5.2.2 유지관리공</v>
          </cell>
          <cell r="G933">
            <v>289080</v>
          </cell>
          <cell r="H933">
            <v>0</v>
          </cell>
          <cell r="I933">
            <v>196400</v>
          </cell>
          <cell r="J933">
            <v>0</v>
          </cell>
          <cell r="K933">
            <v>92680</v>
          </cell>
          <cell r="L933">
            <v>0</v>
          </cell>
          <cell r="M933">
            <v>0</v>
          </cell>
        </row>
        <row r="934">
          <cell r="A934">
            <v>932</v>
          </cell>
          <cell r="B934" t="str">
            <v xml:space="preserve">          관수</v>
          </cell>
          <cell r="C934" t="str">
            <v>1회</v>
          </cell>
          <cell r="D934" t="str">
            <v>주</v>
          </cell>
          <cell r="E934">
            <v>1584</v>
          </cell>
          <cell r="F934">
            <v>60</v>
          </cell>
          <cell r="G934">
            <v>95040</v>
          </cell>
          <cell r="H934">
            <v>20</v>
          </cell>
          <cell r="I934">
            <v>31680</v>
          </cell>
          <cell r="J934">
            <v>40</v>
          </cell>
          <cell r="K934">
            <v>63360</v>
          </cell>
          <cell r="L934">
            <v>0</v>
          </cell>
          <cell r="M934">
            <v>0</v>
          </cell>
        </row>
        <row r="935">
          <cell r="A935">
            <v>933</v>
          </cell>
          <cell r="B935" t="str">
            <v xml:space="preserve">          지주목관리</v>
          </cell>
          <cell r="C935" t="str">
            <v>재결속(1회/2년)</v>
          </cell>
          <cell r="D935" t="str">
            <v>주</v>
          </cell>
          <cell r="E935">
            <v>264</v>
          </cell>
          <cell r="F935">
            <v>670</v>
          </cell>
          <cell r="G935">
            <v>176880</v>
          </cell>
          <cell r="H935">
            <v>620</v>
          </cell>
          <cell r="I935">
            <v>163680</v>
          </cell>
          <cell r="J935">
            <v>50</v>
          </cell>
          <cell r="K935">
            <v>13200</v>
          </cell>
          <cell r="L935">
            <v>0</v>
          </cell>
        </row>
        <row r="936">
          <cell r="A936">
            <v>934</v>
          </cell>
          <cell r="B936" t="str">
            <v xml:space="preserve">          병충해방제</v>
          </cell>
          <cell r="C936" t="str">
            <v>1회</v>
          </cell>
          <cell r="D936" t="str">
            <v>주</v>
          </cell>
          <cell r="E936">
            <v>52</v>
          </cell>
          <cell r="F936">
            <v>330</v>
          </cell>
          <cell r="G936">
            <v>17160</v>
          </cell>
          <cell r="H936">
            <v>20</v>
          </cell>
          <cell r="I936">
            <v>1040</v>
          </cell>
          <cell r="J936">
            <v>310</v>
          </cell>
          <cell r="K936">
            <v>16120</v>
          </cell>
          <cell r="L936">
            <v>0</v>
          </cell>
        </row>
        <row r="937">
          <cell r="A937">
            <v>935</v>
          </cell>
          <cell r="B937" t="str">
            <v xml:space="preserve">   6. 중앙분리대조성공사</v>
          </cell>
          <cell r="G937">
            <v>31933280</v>
          </cell>
          <cell r="H937">
            <v>0</v>
          </cell>
          <cell r="I937">
            <v>22823920</v>
          </cell>
          <cell r="J937">
            <v>0</v>
          </cell>
          <cell r="K937">
            <v>9071840</v>
          </cell>
          <cell r="L937">
            <v>0</v>
          </cell>
          <cell r="M937">
            <v>37520</v>
          </cell>
        </row>
        <row r="938">
          <cell r="A938">
            <v>936</v>
          </cell>
          <cell r="B938" t="str">
            <v xml:space="preserve">      6.1 3생활권</v>
          </cell>
          <cell r="G938">
            <v>31933280</v>
          </cell>
          <cell r="H938">
            <v>0</v>
          </cell>
          <cell r="I938">
            <v>22823920</v>
          </cell>
          <cell r="J938">
            <v>0</v>
          </cell>
          <cell r="K938">
            <v>9071840</v>
          </cell>
          <cell r="L938">
            <v>0</v>
          </cell>
          <cell r="M938">
            <v>37520</v>
          </cell>
        </row>
        <row r="939">
          <cell r="A939">
            <v>937</v>
          </cell>
          <cell r="B939" t="str">
            <v xml:space="preserve">       6.1.1 식재공</v>
          </cell>
          <cell r="G939">
            <v>31640080</v>
          </cell>
          <cell r="H939">
            <v>0</v>
          </cell>
          <cell r="I939">
            <v>22624560</v>
          </cell>
          <cell r="J939">
            <v>0</v>
          </cell>
          <cell r="K939">
            <v>8978000</v>
          </cell>
          <cell r="L939">
            <v>0</v>
          </cell>
          <cell r="M939">
            <v>37520</v>
          </cell>
        </row>
        <row r="940">
          <cell r="A940">
            <v>938</v>
          </cell>
          <cell r="B940" t="str">
            <v xml:space="preserve">          중국단풍(B형)</v>
          </cell>
          <cell r="C940" t="str">
            <v>H3.5*R10</v>
          </cell>
          <cell r="D940" t="str">
            <v>주</v>
          </cell>
          <cell r="E940">
            <v>268</v>
          </cell>
          <cell r="F940">
            <v>118060</v>
          </cell>
          <cell r="G940">
            <v>31640080</v>
          </cell>
          <cell r="H940">
            <v>84420</v>
          </cell>
          <cell r="I940">
            <v>22624560</v>
          </cell>
          <cell r="J940">
            <v>33500</v>
          </cell>
          <cell r="K940">
            <v>8978000</v>
          </cell>
          <cell r="L940">
            <v>140</v>
          </cell>
          <cell r="M940">
            <v>37520</v>
          </cell>
        </row>
        <row r="941">
          <cell r="A941">
            <v>939</v>
          </cell>
          <cell r="B941" t="str">
            <v xml:space="preserve">       6.1.2 유지관리공</v>
          </cell>
          <cell r="G941">
            <v>293200</v>
          </cell>
          <cell r="H941">
            <v>0</v>
          </cell>
          <cell r="I941">
            <v>199360</v>
          </cell>
          <cell r="J941">
            <v>0</v>
          </cell>
          <cell r="K941">
            <v>93840</v>
          </cell>
          <cell r="L941">
            <v>0</v>
          </cell>
          <cell r="M941">
            <v>0</v>
          </cell>
        </row>
        <row r="942">
          <cell r="A942">
            <v>940</v>
          </cell>
          <cell r="B942" t="str">
            <v xml:space="preserve">          관수</v>
          </cell>
          <cell r="C942" t="str">
            <v>1회</v>
          </cell>
          <cell r="D942" t="str">
            <v>주</v>
          </cell>
          <cell r="E942">
            <v>1608</v>
          </cell>
          <cell r="F942">
            <v>60</v>
          </cell>
          <cell r="G942">
            <v>96480</v>
          </cell>
          <cell r="H942">
            <v>20</v>
          </cell>
          <cell r="I942">
            <v>32160</v>
          </cell>
          <cell r="J942">
            <v>40</v>
          </cell>
          <cell r="K942">
            <v>64320</v>
          </cell>
          <cell r="L942">
            <v>0</v>
          </cell>
          <cell r="M942">
            <v>0</v>
          </cell>
        </row>
        <row r="943">
          <cell r="A943">
            <v>941</v>
          </cell>
          <cell r="B943" t="str">
            <v xml:space="preserve">          지주목관리</v>
          </cell>
          <cell r="C943" t="str">
            <v>관목(1회/2년)</v>
          </cell>
          <cell r="D943" t="str">
            <v>주</v>
          </cell>
          <cell r="E943">
            <v>268</v>
          </cell>
          <cell r="F943">
            <v>670</v>
          </cell>
          <cell r="G943">
            <v>179560</v>
          </cell>
          <cell r="H943">
            <v>620</v>
          </cell>
          <cell r="I943">
            <v>166160</v>
          </cell>
          <cell r="J943">
            <v>50</v>
          </cell>
          <cell r="K943">
            <v>13400</v>
          </cell>
          <cell r="L943">
            <v>0</v>
          </cell>
        </row>
        <row r="944">
          <cell r="A944">
            <v>942</v>
          </cell>
          <cell r="B944" t="str">
            <v xml:space="preserve">          병충해방제</v>
          </cell>
          <cell r="C944" t="str">
            <v>1회</v>
          </cell>
          <cell r="D944" t="str">
            <v>주</v>
          </cell>
          <cell r="E944">
            <v>52</v>
          </cell>
          <cell r="F944">
            <v>330</v>
          </cell>
          <cell r="G944">
            <v>17160</v>
          </cell>
          <cell r="H944">
            <v>20</v>
          </cell>
          <cell r="I944">
            <v>1040</v>
          </cell>
          <cell r="J944">
            <v>310</v>
          </cell>
          <cell r="K944">
            <v>16120</v>
          </cell>
          <cell r="L944">
            <v>0</v>
          </cell>
        </row>
        <row r="945">
          <cell r="A945">
            <v>943</v>
          </cell>
          <cell r="B945" t="str">
            <v xml:space="preserve">   7. 건축공사</v>
          </cell>
          <cell r="G945">
            <v>454705952</v>
          </cell>
          <cell r="I945">
            <v>223568178</v>
          </cell>
          <cell r="K945">
            <v>224468822</v>
          </cell>
          <cell r="M945">
            <v>6668952</v>
          </cell>
        </row>
        <row r="946">
          <cell r="A946">
            <v>944</v>
          </cell>
          <cell r="B946" t="str">
            <v xml:space="preserve">      7.1 관리사무소</v>
          </cell>
          <cell r="D946" t="str">
            <v>동</v>
          </cell>
          <cell r="E946">
            <v>2</v>
          </cell>
          <cell r="F946">
            <v>89360814</v>
          </cell>
          <cell r="G946">
            <v>178721628</v>
          </cell>
          <cell r="H946">
            <v>44294627</v>
          </cell>
          <cell r="I946">
            <v>88589254</v>
          </cell>
          <cell r="J946">
            <v>43729643</v>
          </cell>
          <cell r="K946">
            <v>87459286</v>
          </cell>
          <cell r="L946">
            <v>1336544</v>
          </cell>
          <cell r="M946">
            <v>2673088</v>
          </cell>
        </row>
        <row r="947">
          <cell r="A947">
            <v>945</v>
          </cell>
          <cell r="B947" t="str">
            <v xml:space="preserve">      7.2 화장실</v>
          </cell>
          <cell r="D947" t="str">
            <v>동</v>
          </cell>
          <cell r="E947">
            <v>4</v>
          </cell>
          <cell r="F947">
            <v>68996081</v>
          </cell>
          <cell r="G947">
            <v>275984324</v>
          </cell>
          <cell r="H947">
            <v>33744731</v>
          </cell>
          <cell r="I947">
            <v>134978924</v>
          </cell>
          <cell r="J947">
            <v>34252384</v>
          </cell>
          <cell r="K947">
            <v>137009536</v>
          </cell>
          <cell r="L947">
            <v>998966</v>
          </cell>
          <cell r="M947">
            <v>3995864</v>
          </cell>
        </row>
        <row r="948">
          <cell r="A948">
            <v>946</v>
          </cell>
          <cell r="B948" t="str">
            <v xml:space="preserve">   1. 관리사무소</v>
          </cell>
          <cell r="G948">
            <v>89360813</v>
          </cell>
          <cell r="H948">
            <v>0</v>
          </cell>
          <cell r="I948">
            <v>44294627</v>
          </cell>
          <cell r="J948">
            <v>0</v>
          </cell>
          <cell r="K948">
            <v>43729643</v>
          </cell>
          <cell r="L948">
            <v>0</v>
          </cell>
          <cell r="M948">
            <v>1336544</v>
          </cell>
        </row>
        <row r="949">
          <cell r="A949">
            <v>947</v>
          </cell>
          <cell r="B949" t="str">
            <v xml:space="preserve">    1) 가설공사</v>
          </cell>
          <cell r="G949">
            <v>1267882</v>
          </cell>
          <cell r="H949">
            <v>0</v>
          </cell>
          <cell r="I949">
            <v>95883</v>
          </cell>
          <cell r="J949">
            <v>0</v>
          </cell>
          <cell r="K949">
            <v>1171999.45</v>
          </cell>
          <cell r="L949">
            <v>0</v>
          </cell>
        </row>
        <row r="950">
          <cell r="A950">
            <v>948</v>
          </cell>
          <cell r="B950" t="str">
            <v xml:space="preserve">       수평규준틀설치</v>
          </cell>
          <cell r="C950" t="str">
            <v>귀</v>
          </cell>
          <cell r="D950" t="str">
            <v>개소</v>
          </cell>
          <cell r="E950">
            <v>6</v>
          </cell>
          <cell r="F950">
            <v>33140</v>
          </cell>
          <cell r="G950">
            <v>198840</v>
          </cell>
          <cell r="H950">
            <v>4450</v>
          </cell>
          <cell r="I950">
            <v>26700</v>
          </cell>
          <cell r="J950">
            <v>28690</v>
          </cell>
          <cell r="K950">
            <v>172140</v>
          </cell>
          <cell r="L950">
            <v>0</v>
          </cell>
        </row>
        <row r="951">
          <cell r="A951">
            <v>949</v>
          </cell>
          <cell r="B951" t="str">
            <v xml:space="preserve">       수평규준틀설치</v>
          </cell>
          <cell r="C951" t="str">
            <v>평</v>
          </cell>
          <cell r="D951" t="str">
            <v>개소</v>
          </cell>
          <cell r="E951">
            <v>6</v>
          </cell>
          <cell r="F951">
            <v>19270</v>
          </cell>
          <cell r="G951">
            <v>115620</v>
          </cell>
          <cell r="H951">
            <v>2830</v>
          </cell>
          <cell r="I951">
            <v>16980</v>
          </cell>
          <cell r="J951">
            <v>16440</v>
          </cell>
          <cell r="K951">
            <v>98640</v>
          </cell>
          <cell r="L951">
            <v>0</v>
          </cell>
        </row>
        <row r="952">
          <cell r="A952">
            <v>950</v>
          </cell>
          <cell r="B952" t="str">
            <v xml:space="preserve">       먹메김</v>
          </cell>
          <cell r="C952" t="str">
            <v>사무소</v>
          </cell>
          <cell r="D952" t="str">
            <v>M2</v>
          </cell>
          <cell r="E952">
            <v>76.77</v>
          </cell>
          <cell r="F952">
            <v>2650</v>
          </cell>
          <cell r="G952">
            <v>203440</v>
          </cell>
          <cell r="H952">
            <v>0</v>
          </cell>
          <cell r="I952">
            <v>0</v>
          </cell>
          <cell r="J952">
            <v>2650</v>
          </cell>
          <cell r="K952">
            <v>203440</v>
          </cell>
          <cell r="L952">
            <v>0</v>
          </cell>
        </row>
        <row r="953">
          <cell r="A953">
            <v>951</v>
          </cell>
          <cell r="B953" t="str">
            <v xml:space="preserve">       강관동바리</v>
          </cell>
          <cell r="C953" t="str">
            <v>15일 라멘조</v>
          </cell>
          <cell r="D953" t="str">
            <v>M2</v>
          </cell>
          <cell r="E953">
            <v>111.61799999999999</v>
          </cell>
          <cell r="F953">
            <v>2740</v>
          </cell>
          <cell r="G953">
            <v>305833</v>
          </cell>
          <cell r="H953">
            <v>90</v>
          </cell>
          <cell r="I953">
            <v>10046</v>
          </cell>
          <cell r="J953">
            <v>2650</v>
          </cell>
          <cell r="K953">
            <v>295787</v>
          </cell>
          <cell r="L953">
            <v>0</v>
          </cell>
        </row>
        <row r="954">
          <cell r="A954">
            <v>952</v>
          </cell>
          <cell r="B954" t="str">
            <v xml:space="preserve">       강관조립식말비계</v>
          </cell>
          <cell r="C954" t="str">
            <v>이동식 3개월</v>
          </cell>
          <cell r="D954" t="str">
            <v>대</v>
          </cell>
          <cell r="E954">
            <v>2</v>
          </cell>
          <cell r="F954">
            <v>46130</v>
          </cell>
          <cell r="G954">
            <v>92260</v>
          </cell>
          <cell r="H954">
            <v>18140</v>
          </cell>
          <cell r="I954">
            <v>36280</v>
          </cell>
          <cell r="J954">
            <v>27990</v>
          </cell>
          <cell r="K954">
            <v>55980</v>
          </cell>
          <cell r="L954">
            <v>0</v>
          </cell>
        </row>
        <row r="955">
          <cell r="A955">
            <v>953</v>
          </cell>
          <cell r="B955" t="str">
            <v xml:space="preserve">       건축물보양</v>
          </cell>
          <cell r="C955" t="str">
            <v>CON'C면 살수</v>
          </cell>
          <cell r="D955" t="str">
            <v>M2</v>
          </cell>
          <cell r="E955">
            <v>200.79</v>
          </cell>
          <cell r="F955">
            <v>110</v>
          </cell>
          <cell r="G955">
            <v>22086</v>
          </cell>
          <cell r="H955">
            <v>0</v>
          </cell>
          <cell r="J955">
            <v>110</v>
          </cell>
          <cell r="K955">
            <v>22086</v>
          </cell>
          <cell r="L955">
            <v>0</v>
          </cell>
        </row>
        <row r="956">
          <cell r="A956">
            <v>954</v>
          </cell>
          <cell r="B956" t="str">
            <v xml:space="preserve">       건축물보양</v>
          </cell>
          <cell r="C956" t="str">
            <v>타일석재테라죠</v>
          </cell>
          <cell r="D956" t="str">
            <v>M2</v>
          </cell>
          <cell r="E956">
            <v>45.209000000000003</v>
          </cell>
          <cell r="F956">
            <v>180</v>
          </cell>
          <cell r="G956">
            <v>8137</v>
          </cell>
          <cell r="H956">
            <v>130</v>
          </cell>
          <cell r="I956">
            <v>5877</v>
          </cell>
          <cell r="J956">
            <v>50</v>
          </cell>
          <cell r="K956">
            <v>2260.4500000000003</v>
          </cell>
          <cell r="L956">
            <v>0</v>
          </cell>
        </row>
        <row r="957">
          <cell r="A957">
            <v>955</v>
          </cell>
          <cell r="B957" t="str">
            <v xml:space="preserve">       현장정리</v>
          </cell>
          <cell r="C957" t="str">
            <v>RC조</v>
          </cell>
          <cell r="D957" t="str">
            <v>M2</v>
          </cell>
          <cell r="E957">
            <v>76.77</v>
          </cell>
          <cell r="F957">
            <v>4190</v>
          </cell>
          <cell r="G957">
            <v>321666</v>
          </cell>
          <cell r="H957">
            <v>0</v>
          </cell>
          <cell r="J957">
            <v>4190</v>
          </cell>
          <cell r="K957">
            <v>321666</v>
          </cell>
          <cell r="L957">
            <v>0</v>
          </cell>
        </row>
        <row r="958">
          <cell r="A958">
            <v>956</v>
          </cell>
          <cell r="B958" t="str">
            <v xml:space="preserve">    2) 토공 및 지정공사</v>
          </cell>
          <cell r="G958">
            <v>2146899</v>
          </cell>
          <cell r="H958">
            <v>0</v>
          </cell>
          <cell r="I958">
            <v>1178041</v>
          </cell>
          <cell r="J958">
            <v>0</v>
          </cell>
          <cell r="K958">
            <v>555166</v>
          </cell>
          <cell r="L958">
            <v>0</v>
          </cell>
          <cell r="M958">
            <v>413692</v>
          </cell>
        </row>
        <row r="959">
          <cell r="A959">
            <v>957</v>
          </cell>
          <cell r="B959" t="str">
            <v xml:space="preserve">       터파기(기계, 토사)</v>
          </cell>
          <cell r="C959" t="str">
            <v>백호 1.0M3</v>
          </cell>
          <cell r="D959" t="str">
            <v>M3</v>
          </cell>
          <cell r="E959">
            <v>230.66399999999999</v>
          </cell>
          <cell r="F959">
            <v>520</v>
          </cell>
          <cell r="G959">
            <v>119945</v>
          </cell>
          <cell r="H959">
            <v>120</v>
          </cell>
          <cell r="I959">
            <v>27680</v>
          </cell>
          <cell r="J959">
            <v>190</v>
          </cell>
          <cell r="K959">
            <v>43826</v>
          </cell>
          <cell r="L959">
            <v>210</v>
          </cell>
          <cell r="M959">
            <v>48439</v>
          </cell>
        </row>
        <row r="960">
          <cell r="A960">
            <v>958</v>
          </cell>
          <cell r="B960" t="str">
            <v xml:space="preserve">       되메우기(기계, 토사)</v>
          </cell>
          <cell r="C960" t="str">
            <v>백호 1.0M3</v>
          </cell>
          <cell r="D960" t="str">
            <v>M3</v>
          </cell>
          <cell r="E960">
            <v>110.538</v>
          </cell>
          <cell r="F960">
            <v>340</v>
          </cell>
          <cell r="G960">
            <v>37582</v>
          </cell>
          <cell r="H960">
            <v>80</v>
          </cell>
          <cell r="I960">
            <v>8843</v>
          </cell>
          <cell r="J960">
            <v>120</v>
          </cell>
          <cell r="K960">
            <v>13264</v>
          </cell>
          <cell r="L960">
            <v>140</v>
          </cell>
          <cell r="M960">
            <v>15475</v>
          </cell>
        </row>
        <row r="961">
          <cell r="A961">
            <v>959</v>
          </cell>
          <cell r="B961" t="str">
            <v xml:space="preserve">       잔토처리(기계, 토사)</v>
          </cell>
          <cell r="C961" t="str">
            <v>백호 1.0M3</v>
          </cell>
          <cell r="D961" t="str">
            <v>M3</v>
          </cell>
          <cell r="E961">
            <v>120.126</v>
          </cell>
          <cell r="F961">
            <v>270</v>
          </cell>
          <cell r="G961">
            <v>32434</v>
          </cell>
          <cell r="H961">
            <v>60</v>
          </cell>
          <cell r="I961">
            <v>7209</v>
          </cell>
          <cell r="J961">
            <v>100</v>
          </cell>
          <cell r="K961">
            <v>12012</v>
          </cell>
          <cell r="L961">
            <v>110</v>
          </cell>
          <cell r="M961">
            <v>13213</v>
          </cell>
        </row>
        <row r="962">
          <cell r="A962">
            <v>960</v>
          </cell>
          <cell r="B962" t="str">
            <v xml:space="preserve">       잡석깔기지정</v>
          </cell>
          <cell r="C962" t="str">
            <v>백호우+램머</v>
          </cell>
          <cell r="D962" t="str">
            <v>M3</v>
          </cell>
          <cell r="E962">
            <v>19.202000000000002</v>
          </cell>
          <cell r="F962">
            <v>2930</v>
          </cell>
          <cell r="G962">
            <v>56261</v>
          </cell>
          <cell r="H962">
            <v>310</v>
          </cell>
          <cell r="I962">
            <v>5952</v>
          </cell>
          <cell r="J962">
            <v>2050</v>
          </cell>
          <cell r="K962">
            <v>39364</v>
          </cell>
          <cell r="L962">
            <v>570</v>
          </cell>
          <cell r="M962">
            <v>10945</v>
          </cell>
        </row>
        <row r="963">
          <cell r="A963">
            <v>961</v>
          </cell>
          <cell r="B963" t="str">
            <v xml:space="preserve">       PE필름깔기</v>
          </cell>
          <cell r="C963" t="str">
            <v>바닥 0.03MM*2겹</v>
          </cell>
          <cell r="D963" t="str">
            <v>M2</v>
          </cell>
          <cell r="E963">
            <v>26.391999999999999</v>
          </cell>
          <cell r="F963">
            <v>450</v>
          </cell>
          <cell r="G963">
            <v>11876</v>
          </cell>
          <cell r="H963">
            <v>170</v>
          </cell>
          <cell r="I963">
            <v>4487</v>
          </cell>
          <cell r="J963">
            <v>280</v>
          </cell>
          <cell r="K963">
            <v>7389</v>
          </cell>
          <cell r="L963">
            <v>0</v>
          </cell>
        </row>
        <row r="964">
          <cell r="A964">
            <v>962</v>
          </cell>
          <cell r="B964" t="str">
            <v xml:space="preserve">       스치로폴깔기</v>
          </cell>
          <cell r="C964" t="str">
            <v>바닥 T=50MM</v>
          </cell>
          <cell r="D964" t="str">
            <v>M2</v>
          </cell>
          <cell r="E964">
            <v>26.391999999999999</v>
          </cell>
          <cell r="F964">
            <v>2810</v>
          </cell>
          <cell r="G964">
            <v>74161</v>
          </cell>
          <cell r="H964">
            <v>2440</v>
          </cell>
          <cell r="I964">
            <v>64396</v>
          </cell>
          <cell r="J964">
            <v>370</v>
          </cell>
          <cell r="K964">
            <v>9765</v>
          </cell>
          <cell r="L964">
            <v>0</v>
          </cell>
        </row>
        <row r="965">
          <cell r="A965">
            <v>963</v>
          </cell>
          <cell r="B965" t="str">
            <v xml:space="preserve">       P.C파일</v>
          </cell>
          <cell r="C965" t="str">
            <v>Φ350*17M</v>
          </cell>
          <cell r="D965" t="str">
            <v>본</v>
          </cell>
          <cell r="E965">
            <v>6</v>
          </cell>
          <cell r="F965">
            <v>169810</v>
          </cell>
          <cell r="G965">
            <v>1018860</v>
          </cell>
          <cell r="H965">
            <v>169810</v>
          </cell>
          <cell r="I965">
            <v>1018860</v>
          </cell>
          <cell r="J965">
            <v>0</v>
          </cell>
          <cell r="L965">
            <v>0</v>
          </cell>
        </row>
        <row r="966">
          <cell r="A966">
            <v>964</v>
          </cell>
          <cell r="B966" t="str">
            <v xml:space="preserve">       파일항타</v>
          </cell>
          <cell r="C966" t="str">
            <v>Φ350*17M</v>
          </cell>
          <cell r="D966" t="str">
            <v>본</v>
          </cell>
          <cell r="E966">
            <v>6</v>
          </cell>
          <cell r="F966">
            <v>125630</v>
          </cell>
          <cell r="G966">
            <v>753780</v>
          </cell>
          <cell r="H966">
            <v>6449</v>
          </cell>
          <cell r="I966">
            <v>38694</v>
          </cell>
          <cell r="J966">
            <v>65321</v>
          </cell>
          <cell r="K966">
            <v>391926</v>
          </cell>
          <cell r="L966">
            <v>53860</v>
          </cell>
          <cell r="M966">
            <v>323160</v>
          </cell>
        </row>
        <row r="967">
          <cell r="A967">
            <v>965</v>
          </cell>
          <cell r="B967" t="str">
            <v xml:space="preserve">       PILE두부정리</v>
          </cell>
          <cell r="C967" t="str">
            <v>Φ350</v>
          </cell>
          <cell r="D967" t="str">
            <v>개소</v>
          </cell>
          <cell r="E967">
            <v>6</v>
          </cell>
          <cell r="F967">
            <v>7000</v>
          </cell>
          <cell r="G967">
            <v>42000</v>
          </cell>
          <cell r="H967">
            <v>320</v>
          </cell>
          <cell r="I967">
            <v>1920</v>
          </cell>
          <cell r="J967">
            <v>6270</v>
          </cell>
          <cell r="K967">
            <v>37620</v>
          </cell>
          <cell r="L967">
            <v>410</v>
          </cell>
          <cell r="M967">
            <v>2460</v>
          </cell>
        </row>
        <row r="968">
          <cell r="A968">
            <v>966</v>
          </cell>
          <cell r="B968" t="str">
            <v xml:space="preserve">    3) 철근콘크리트공사</v>
          </cell>
          <cell r="G968">
            <v>20035844</v>
          </cell>
          <cell r="H968">
            <v>0</v>
          </cell>
          <cell r="I968">
            <v>8924435</v>
          </cell>
          <cell r="J968">
            <v>0</v>
          </cell>
          <cell r="K968">
            <v>10654936</v>
          </cell>
          <cell r="L968">
            <v>0</v>
          </cell>
          <cell r="M968">
            <v>456473</v>
          </cell>
        </row>
        <row r="969">
          <cell r="A969">
            <v>967</v>
          </cell>
          <cell r="B969" t="str">
            <v xml:space="preserve">      레미콘</v>
          </cell>
          <cell r="C969" t="str">
            <v>25-210-12</v>
          </cell>
          <cell r="D969" t="str">
            <v>M3</v>
          </cell>
          <cell r="E969">
            <v>99.691000000000003</v>
          </cell>
          <cell r="F969">
            <v>34300</v>
          </cell>
          <cell r="G969">
            <v>3419401</v>
          </cell>
          <cell r="H969">
            <v>34300</v>
          </cell>
          <cell r="I969">
            <v>3419401</v>
          </cell>
          <cell r="J969">
            <v>0</v>
          </cell>
          <cell r="L969">
            <v>0</v>
          </cell>
        </row>
        <row r="970">
          <cell r="A970">
            <v>968</v>
          </cell>
          <cell r="B970" t="str">
            <v xml:space="preserve">      레미콘</v>
          </cell>
          <cell r="C970" t="str">
            <v>25-180-8</v>
          </cell>
          <cell r="D970" t="str">
            <v>M3</v>
          </cell>
          <cell r="E970">
            <v>10.795</v>
          </cell>
          <cell r="F970">
            <v>30590</v>
          </cell>
          <cell r="G970">
            <v>330219</v>
          </cell>
          <cell r="H970">
            <v>30590</v>
          </cell>
          <cell r="I970">
            <v>330219</v>
          </cell>
          <cell r="J970">
            <v>0</v>
          </cell>
          <cell r="L970">
            <v>0</v>
          </cell>
        </row>
        <row r="971">
          <cell r="A971">
            <v>969</v>
          </cell>
          <cell r="B971" t="str">
            <v xml:space="preserve">      CON＇C 펌프카타설</v>
          </cell>
          <cell r="C971" t="str">
            <v>철/붐  일&lt;100M3</v>
          </cell>
          <cell r="D971" t="str">
            <v>M3</v>
          </cell>
          <cell r="E971">
            <v>98.703999999999994</v>
          </cell>
          <cell r="F971">
            <v>10040</v>
          </cell>
          <cell r="G971">
            <v>990988</v>
          </cell>
          <cell r="H971">
            <v>500</v>
          </cell>
          <cell r="I971">
            <v>49353</v>
          </cell>
          <cell r="J971">
            <v>5480</v>
          </cell>
          <cell r="K971">
            <v>540897</v>
          </cell>
          <cell r="L971">
            <v>4060</v>
          </cell>
          <cell r="M971">
            <v>400738</v>
          </cell>
        </row>
        <row r="972">
          <cell r="A972">
            <v>970</v>
          </cell>
          <cell r="B972" t="str">
            <v xml:space="preserve">      CON＇C 펌프카타설</v>
          </cell>
          <cell r="C972" t="str">
            <v>무근/붐  일&lt;50M3</v>
          </cell>
          <cell r="D972" t="str">
            <v>M3</v>
          </cell>
          <cell r="E972">
            <v>10.583</v>
          </cell>
          <cell r="F972">
            <v>10500</v>
          </cell>
          <cell r="G972">
            <v>111121</v>
          </cell>
          <cell r="H972">
            <v>620</v>
          </cell>
          <cell r="I972">
            <v>6562</v>
          </cell>
          <cell r="J972">
            <v>4800</v>
          </cell>
          <cell r="K972">
            <v>50798</v>
          </cell>
          <cell r="L972">
            <v>5080</v>
          </cell>
          <cell r="M972">
            <v>53761</v>
          </cell>
        </row>
        <row r="973">
          <cell r="A973">
            <v>971</v>
          </cell>
          <cell r="B973" t="str">
            <v xml:space="preserve">      합판거푸집</v>
          </cell>
          <cell r="C973" t="str">
            <v>3회</v>
          </cell>
          <cell r="D973" t="str">
            <v>M2</v>
          </cell>
          <cell r="E973">
            <v>610.57000000000005</v>
          </cell>
          <cell r="F973">
            <v>14630</v>
          </cell>
          <cell r="G973">
            <v>8932639</v>
          </cell>
          <cell r="H973">
            <v>3940</v>
          </cell>
          <cell r="I973">
            <v>2405646</v>
          </cell>
          <cell r="J973">
            <v>10690</v>
          </cell>
          <cell r="K973">
            <v>6526993</v>
          </cell>
          <cell r="L973">
            <v>0</v>
          </cell>
        </row>
        <row r="974">
          <cell r="A974">
            <v>972</v>
          </cell>
          <cell r="B974" t="str">
            <v xml:space="preserve">      합판거푸집</v>
          </cell>
          <cell r="C974" t="str">
            <v>4회</v>
          </cell>
          <cell r="D974" t="str">
            <v>M2</v>
          </cell>
          <cell r="E974">
            <v>135.30000000000001</v>
          </cell>
          <cell r="F974">
            <v>11880</v>
          </cell>
          <cell r="G974">
            <v>1607364</v>
          </cell>
          <cell r="H974">
            <v>3440</v>
          </cell>
          <cell r="I974">
            <v>465432</v>
          </cell>
          <cell r="J974">
            <v>8440</v>
          </cell>
          <cell r="K974">
            <v>1141932</v>
          </cell>
          <cell r="L974">
            <v>0</v>
          </cell>
        </row>
        <row r="975">
          <cell r="A975">
            <v>973</v>
          </cell>
          <cell r="B975" t="str">
            <v xml:space="preserve">      철근 SD40</v>
          </cell>
          <cell r="C975" t="str">
            <v>HD10</v>
          </cell>
          <cell r="D975" t="str">
            <v>TON</v>
          </cell>
          <cell r="E975">
            <v>4.8979999999999997</v>
          </cell>
          <cell r="F975">
            <v>231480</v>
          </cell>
          <cell r="G975">
            <v>1133789</v>
          </cell>
          <cell r="H975">
            <v>231480</v>
          </cell>
          <cell r="I975">
            <v>1133789</v>
          </cell>
          <cell r="J975">
            <v>0</v>
          </cell>
          <cell r="L975">
            <v>0</v>
          </cell>
        </row>
        <row r="976">
          <cell r="A976">
            <v>974</v>
          </cell>
          <cell r="B976" t="str">
            <v xml:space="preserve">      철근 SD40</v>
          </cell>
          <cell r="C976" t="str">
            <v>HD13</v>
          </cell>
          <cell r="D976" t="str">
            <v>TON</v>
          </cell>
          <cell r="E976">
            <v>0.63900000000000001</v>
          </cell>
          <cell r="F976">
            <v>227240</v>
          </cell>
          <cell r="G976">
            <v>145206</v>
          </cell>
          <cell r="H976">
            <v>227240</v>
          </cell>
          <cell r="I976">
            <v>145206</v>
          </cell>
          <cell r="J976">
            <v>0</v>
          </cell>
          <cell r="L976">
            <v>0</v>
          </cell>
        </row>
        <row r="977">
          <cell r="A977">
            <v>975</v>
          </cell>
          <cell r="B977" t="str">
            <v xml:space="preserve">      철근 SD40</v>
          </cell>
          <cell r="C977" t="str">
            <v>HD16</v>
          </cell>
          <cell r="D977" t="str">
            <v>TON</v>
          </cell>
          <cell r="E977">
            <v>2.8319999999999999</v>
          </cell>
          <cell r="F977">
            <v>223480</v>
          </cell>
          <cell r="G977">
            <v>632895</v>
          </cell>
          <cell r="H977">
            <v>223480</v>
          </cell>
          <cell r="I977">
            <v>632895</v>
          </cell>
          <cell r="J977">
            <v>0</v>
          </cell>
          <cell r="L977">
            <v>0</v>
          </cell>
        </row>
        <row r="978">
          <cell r="A978">
            <v>976</v>
          </cell>
          <cell r="B978" t="str">
            <v xml:space="preserve">      철근계 SD40</v>
          </cell>
          <cell r="D978" t="str">
            <v>TON</v>
          </cell>
          <cell r="E978">
            <v>8.3689999999999998</v>
          </cell>
          <cell r="G978">
            <v>0</v>
          </cell>
          <cell r="H978">
            <v>0</v>
          </cell>
          <cell r="J978">
            <v>0</v>
          </cell>
          <cell r="L978">
            <v>0</v>
          </cell>
        </row>
        <row r="979">
          <cell r="A979">
            <v>977</v>
          </cell>
          <cell r="B979" t="str">
            <v xml:space="preserve">      철근가공조립</v>
          </cell>
          <cell r="C979" t="str">
            <v>보통</v>
          </cell>
          <cell r="D979" t="str">
            <v>TON</v>
          </cell>
          <cell r="E979">
            <v>8.125</v>
          </cell>
          <cell r="F979">
            <v>279990</v>
          </cell>
          <cell r="G979">
            <v>2274918</v>
          </cell>
          <cell r="H979">
            <v>3000</v>
          </cell>
          <cell r="I979">
            <v>24375</v>
          </cell>
          <cell r="J979">
            <v>276990</v>
          </cell>
          <cell r="K979">
            <v>2250543</v>
          </cell>
          <cell r="L979">
            <v>0</v>
          </cell>
          <cell r="M979">
            <v>0</v>
          </cell>
        </row>
        <row r="980">
          <cell r="A980">
            <v>978</v>
          </cell>
          <cell r="B980" t="str">
            <v xml:space="preserve">      진동기사용료</v>
          </cell>
          <cell r="C980" t="str">
            <v>엔진식3.5HP</v>
          </cell>
          <cell r="D980" t="str">
            <v>M3</v>
          </cell>
          <cell r="E980">
            <v>98.703999999999994</v>
          </cell>
          <cell r="F980">
            <v>180</v>
          </cell>
          <cell r="G980">
            <v>17766</v>
          </cell>
          <cell r="H980">
            <v>160</v>
          </cell>
          <cell r="I980">
            <v>15792</v>
          </cell>
          <cell r="J980">
            <v>0</v>
          </cell>
          <cell r="L980">
            <v>20</v>
          </cell>
          <cell r="M980">
            <v>1974</v>
          </cell>
        </row>
        <row r="981">
          <cell r="A981">
            <v>979</v>
          </cell>
          <cell r="B981" t="str">
            <v xml:space="preserve">      스페이셔</v>
          </cell>
          <cell r="C981" t="str">
            <v>스라브 하</v>
          </cell>
          <cell r="D981" t="str">
            <v>EA</v>
          </cell>
          <cell r="E981">
            <v>112</v>
          </cell>
          <cell r="F981">
            <v>20</v>
          </cell>
          <cell r="G981">
            <v>2240</v>
          </cell>
          <cell r="H981">
            <v>0</v>
          </cell>
          <cell r="I981">
            <v>0</v>
          </cell>
          <cell r="J981">
            <v>20</v>
          </cell>
          <cell r="K981">
            <v>2240</v>
          </cell>
          <cell r="L981">
            <v>0</v>
          </cell>
        </row>
        <row r="982">
          <cell r="A982">
            <v>980</v>
          </cell>
          <cell r="B982" t="str">
            <v xml:space="preserve">      스페이셔</v>
          </cell>
          <cell r="C982" t="str">
            <v>기초및스라브 상</v>
          </cell>
          <cell r="D982" t="str">
            <v>EA</v>
          </cell>
          <cell r="E982">
            <v>99</v>
          </cell>
          <cell r="F982">
            <v>40</v>
          </cell>
          <cell r="G982">
            <v>3960</v>
          </cell>
          <cell r="H982">
            <v>40</v>
          </cell>
          <cell r="I982">
            <v>3960</v>
          </cell>
          <cell r="J982">
            <v>0</v>
          </cell>
          <cell r="L982">
            <v>0</v>
          </cell>
        </row>
        <row r="983">
          <cell r="A983">
            <v>981</v>
          </cell>
          <cell r="B983" t="str">
            <v xml:space="preserve">      스페이셔</v>
          </cell>
          <cell r="C983" t="str">
            <v>옹벽, 도너츠형</v>
          </cell>
          <cell r="D983" t="str">
            <v>EA</v>
          </cell>
          <cell r="E983">
            <v>478</v>
          </cell>
          <cell r="F983">
            <v>20</v>
          </cell>
          <cell r="G983">
            <v>9560</v>
          </cell>
          <cell r="H983">
            <v>20</v>
          </cell>
          <cell r="I983">
            <v>9560</v>
          </cell>
          <cell r="J983">
            <v>0</v>
          </cell>
          <cell r="L983">
            <v>0</v>
          </cell>
        </row>
        <row r="984">
          <cell r="A984">
            <v>982</v>
          </cell>
          <cell r="B984" t="str">
            <v xml:space="preserve">      스치로폴설치</v>
          </cell>
          <cell r="C984" t="str">
            <v>T80MM바닥타</v>
          </cell>
          <cell r="D984" t="str">
            <v>M2</v>
          </cell>
          <cell r="E984">
            <v>82.287000000000006</v>
          </cell>
          <cell r="F984">
            <v>5150</v>
          </cell>
          <cell r="G984">
            <v>423778</v>
          </cell>
          <cell r="H984">
            <v>3430</v>
          </cell>
          <cell r="I984">
            <v>282245</v>
          </cell>
          <cell r="J984">
            <v>1720</v>
          </cell>
          <cell r="K984">
            <v>141533</v>
          </cell>
          <cell r="L984">
            <v>0</v>
          </cell>
        </row>
        <row r="985">
          <cell r="A985">
            <v>983</v>
          </cell>
          <cell r="B985" t="str">
            <v xml:space="preserve">    4) 조적공사</v>
          </cell>
          <cell r="G985">
            <v>395153</v>
          </cell>
          <cell r="H985">
            <v>0</v>
          </cell>
          <cell r="I985">
            <v>75300</v>
          </cell>
          <cell r="J985">
            <v>0</v>
          </cell>
          <cell r="K985">
            <v>319853</v>
          </cell>
          <cell r="L985">
            <v>0</v>
          </cell>
        </row>
        <row r="986">
          <cell r="A986">
            <v>984</v>
          </cell>
          <cell r="B986" t="str">
            <v xml:space="preserve">      시멘트벽돌</v>
          </cell>
          <cell r="C986" t="str">
            <v>190*90*57</v>
          </cell>
          <cell r="D986" t="str">
            <v>매</v>
          </cell>
          <cell r="E986">
            <v>2510</v>
          </cell>
          <cell r="F986">
            <v>30</v>
          </cell>
          <cell r="G986">
            <v>75300</v>
          </cell>
          <cell r="H986">
            <v>30</v>
          </cell>
          <cell r="I986">
            <v>75300</v>
          </cell>
          <cell r="J986">
            <v>0</v>
          </cell>
          <cell r="L986">
            <v>0</v>
          </cell>
        </row>
        <row r="987">
          <cell r="A987">
            <v>985</v>
          </cell>
          <cell r="B987" t="str">
            <v xml:space="preserve">      시멘트벽돌쌓기</v>
          </cell>
          <cell r="C987" t="str">
            <v>0.5B H≤3.6</v>
          </cell>
          <cell r="D987" t="str">
            <v>천매</v>
          </cell>
          <cell r="E987">
            <v>2.39</v>
          </cell>
          <cell r="F987">
            <v>119840</v>
          </cell>
          <cell r="G987">
            <v>286417</v>
          </cell>
          <cell r="H987">
            <v>0</v>
          </cell>
          <cell r="J987">
            <v>119840</v>
          </cell>
          <cell r="K987">
            <v>286417</v>
          </cell>
          <cell r="L987">
            <v>0</v>
          </cell>
        </row>
        <row r="988">
          <cell r="A988">
            <v>986</v>
          </cell>
          <cell r="B988" t="str">
            <v xml:space="preserve">      벽돌소운반</v>
          </cell>
          <cell r="C988" t="str">
            <v>1층</v>
          </cell>
          <cell r="D988" t="str">
            <v>천매</v>
          </cell>
          <cell r="E988">
            <v>2.39</v>
          </cell>
          <cell r="F988">
            <v>13990</v>
          </cell>
          <cell r="G988">
            <v>33436</v>
          </cell>
          <cell r="H988">
            <v>0</v>
          </cell>
          <cell r="J988">
            <v>13990</v>
          </cell>
          <cell r="K988">
            <v>33436</v>
          </cell>
          <cell r="L988">
            <v>0</v>
          </cell>
        </row>
        <row r="989">
          <cell r="A989">
            <v>987</v>
          </cell>
          <cell r="B989" t="str">
            <v xml:space="preserve">    5) 방수공사</v>
          </cell>
          <cell r="G989">
            <v>5766829</v>
          </cell>
          <cell r="H989">
            <v>0</v>
          </cell>
          <cell r="I989">
            <v>311232</v>
          </cell>
          <cell r="J989">
            <v>0</v>
          </cell>
          <cell r="K989">
            <v>5455597</v>
          </cell>
          <cell r="L989">
            <v>0</v>
          </cell>
        </row>
        <row r="990">
          <cell r="A990">
            <v>988</v>
          </cell>
          <cell r="B990" t="str">
            <v xml:space="preserve">      시멘트액체방수</v>
          </cell>
          <cell r="C990" t="str">
            <v>C종</v>
          </cell>
          <cell r="D990" t="str">
            <v>M2</v>
          </cell>
          <cell r="E990">
            <v>343</v>
          </cell>
          <cell r="F990">
            <v>12490</v>
          </cell>
          <cell r="G990">
            <v>4284070</v>
          </cell>
          <cell r="H990">
            <v>150</v>
          </cell>
          <cell r="I990">
            <v>51450</v>
          </cell>
          <cell r="J990">
            <v>12340</v>
          </cell>
          <cell r="K990">
            <v>4232620</v>
          </cell>
          <cell r="L990">
            <v>0</v>
          </cell>
        </row>
        <row r="991">
          <cell r="A991">
            <v>989</v>
          </cell>
          <cell r="B991" t="str">
            <v xml:space="preserve">      보호몰탈</v>
          </cell>
          <cell r="C991" t="str">
            <v>바닥 T20MM</v>
          </cell>
          <cell r="D991" t="str">
            <v>M2</v>
          </cell>
          <cell r="E991">
            <v>118.52800000000001</v>
          </cell>
          <cell r="F991">
            <v>3660</v>
          </cell>
          <cell r="G991">
            <v>433812</v>
          </cell>
          <cell r="H991">
            <v>0</v>
          </cell>
          <cell r="J991">
            <v>3660</v>
          </cell>
          <cell r="K991">
            <v>433812</v>
          </cell>
          <cell r="L991">
            <v>0</v>
          </cell>
        </row>
        <row r="992">
          <cell r="A992">
            <v>990</v>
          </cell>
          <cell r="B992" t="str">
            <v xml:space="preserve">      보호몰탈</v>
          </cell>
          <cell r="C992" t="str">
            <v>벽  T18MM</v>
          </cell>
          <cell r="D992" t="str">
            <v>M2</v>
          </cell>
          <cell r="E992">
            <v>90.504000000000005</v>
          </cell>
          <cell r="F992">
            <v>5150</v>
          </cell>
          <cell r="G992">
            <v>466095</v>
          </cell>
          <cell r="H992">
            <v>0</v>
          </cell>
          <cell r="J992">
            <v>5150</v>
          </cell>
          <cell r="K992">
            <v>466095</v>
          </cell>
          <cell r="L992">
            <v>0</v>
          </cell>
        </row>
        <row r="993">
          <cell r="A993">
            <v>991</v>
          </cell>
          <cell r="B993" t="str">
            <v xml:space="preserve">      수밀코킹</v>
          </cell>
          <cell r="C993" t="str">
            <v>6*6 위생</v>
          </cell>
          <cell r="D993" t="str">
            <v>M</v>
          </cell>
          <cell r="E993">
            <v>16.8</v>
          </cell>
          <cell r="F993">
            <v>2090</v>
          </cell>
          <cell r="G993">
            <v>35112</v>
          </cell>
          <cell r="H993">
            <v>440</v>
          </cell>
          <cell r="I993">
            <v>7392</v>
          </cell>
          <cell r="J993">
            <v>1650</v>
          </cell>
          <cell r="K993">
            <v>27720</v>
          </cell>
          <cell r="L993">
            <v>0</v>
          </cell>
        </row>
        <row r="994">
          <cell r="A994">
            <v>992</v>
          </cell>
          <cell r="B994" t="str">
            <v xml:space="preserve">      수밀코킹</v>
          </cell>
          <cell r="C994" t="str">
            <v>10*10 창호주위</v>
          </cell>
          <cell r="D994" t="str">
            <v>M</v>
          </cell>
          <cell r="E994">
            <v>179</v>
          </cell>
          <cell r="F994">
            <v>3060</v>
          </cell>
          <cell r="G994">
            <v>547740</v>
          </cell>
          <cell r="H994">
            <v>1410</v>
          </cell>
          <cell r="I994">
            <v>252390</v>
          </cell>
          <cell r="J994">
            <v>1650</v>
          </cell>
          <cell r="K994">
            <v>295350</v>
          </cell>
          <cell r="L994">
            <v>0</v>
          </cell>
        </row>
        <row r="995">
          <cell r="A995">
            <v>993</v>
          </cell>
          <cell r="B995" t="str">
            <v xml:space="preserve">    6) 타일공사</v>
          </cell>
          <cell r="G995">
            <v>3450946</v>
          </cell>
          <cell r="H995">
            <v>0</v>
          </cell>
          <cell r="I995">
            <v>955106</v>
          </cell>
          <cell r="J995">
            <v>0</v>
          </cell>
          <cell r="K995">
            <v>2495840</v>
          </cell>
          <cell r="L995">
            <v>0</v>
          </cell>
        </row>
        <row r="996">
          <cell r="A996">
            <v>994</v>
          </cell>
          <cell r="B996" t="str">
            <v xml:space="preserve">      자기질바닥타일</v>
          </cell>
          <cell r="C996" t="str">
            <v>200*200 압착M5</v>
          </cell>
          <cell r="D996" t="str">
            <v>M2</v>
          </cell>
          <cell r="E996">
            <v>31.873999999999999</v>
          </cell>
          <cell r="F996">
            <v>18620</v>
          </cell>
          <cell r="G996">
            <v>593493</v>
          </cell>
          <cell r="H996">
            <v>6540</v>
          </cell>
          <cell r="I996">
            <v>208456</v>
          </cell>
          <cell r="J996">
            <v>12080</v>
          </cell>
          <cell r="K996">
            <v>385037</v>
          </cell>
          <cell r="L996">
            <v>0</v>
          </cell>
        </row>
        <row r="997">
          <cell r="A997">
            <v>995</v>
          </cell>
          <cell r="B997" t="str">
            <v xml:space="preserve">      자기질벽타일</v>
          </cell>
          <cell r="C997" t="str">
            <v>200*200 압착M5</v>
          </cell>
          <cell r="D997" t="str">
            <v>M2</v>
          </cell>
          <cell r="E997">
            <v>109</v>
          </cell>
          <cell r="F997">
            <v>21530</v>
          </cell>
          <cell r="G997">
            <v>2346770</v>
          </cell>
          <cell r="H997">
            <v>6850</v>
          </cell>
          <cell r="I997">
            <v>746650</v>
          </cell>
          <cell r="J997">
            <v>14680</v>
          </cell>
          <cell r="K997">
            <v>1600120</v>
          </cell>
          <cell r="L997">
            <v>0</v>
          </cell>
        </row>
        <row r="998">
          <cell r="A998">
            <v>996</v>
          </cell>
          <cell r="B998" t="str">
            <v xml:space="preserve">      타일바탕몰탈</v>
          </cell>
          <cell r="C998" t="str">
            <v>바닥 T35MM</v>
          </cell>
          <cell r="D998" t="str">
            <v>M2</v>
          </cell>
          <cell r="E998">
            <v>55</v>
          </cell>
          <cell r="F998">
            <v>4080</v>
          </cell>
          <cell r="G998">
            <v>224400</v>
          </cell>
          <cell r="H998">
            <v>0</v>
          </cell>
          <cell r="J998">
            <v>4080</v>
          </cell>
          <cell r="K998">
            <v>224400</v>
          </cell>
          <cell r="L998">
            <v>0</v>
          </cell>
        </row>
        <row r="999">
          <cell r="A999">
            <v>997</v>
          </cell>
          <cell r="B999" t="str">
            <v xml:space="preserve">      타일바탕몰탈</v>
          </cell>
          <cell r="C999" t="str">
            <v>바닥 T18MM</v>
          </cell>
          <cell r="D999" t="str">
            <v>M2</v>
          </cell>
          <cell r="E999">
            <v>55.588999999999999</v>
          </cell>
          <cell r="F999">
            <v>5150</v>
          </cell>
          <cell r="G999">
            <v>286283</v>
          </cell>
          <cell r="H999">
            <v>0</v>
          </cell>
          <cell r="J999">
            <v>5150</v>
          </cell>
          <cell r="K999">
            <v>286283</v>
          </cell>
          <cell r="L999">
            <v>0</v>
          </cell>
        </row>
        <row r="1000">
          <cell r="A1000">
            <v>998</v>
          </cell>
          <cell r="B1000" t="str">
            <v xml:space="preserve">    7) 석공사</v>
          </cell>
          <cell r="G1000">
            <v>2293754</v>
          </cell>
          <cell r="H1000">
            <v>0</v>
          </cell>
          <cell r="I1000">
            <v>1195339</v>
          </cell>
          <cell r="J1000">
            <v>0</v>
          </cell>
          <cell r="K1000">
            <v>1094869</v>
          </cell>
          <cell r="L1000">
            <v>0</v>
          </cell>
          <cell r="M1000">
            <v>3546</v>
          </cell>
        </row>
        <row r="1001">
          <cell r="A1001">
            <v>999</v>
          </cell>
          <cell r="B1001" t="str">
            <v xml:space="preserve">      화강석버너구이바닥</v>
          </cell>
          <cell r="C1001" t="str">
            <v>포천석 T30*M30</v>
          </cell>
          <cell r="D1001" t="str">
            <v>M2</v>
          </cell>
          <cell r="E1001">
            <v>7.74</v>
          </cell>
          <cell r="F1001">
            <v>63140</v>
          </cell>
          <cell r="G1001">
            <v>488703</v>
          </cell>
          <cell r="H1001">
            <v>29560</v>
          </cell>
          <cell r="I1001">
            <v>228794</v>
          </cell>
          <cell r="J1001">
            <v>33580</v>
          </cell>
          <cell r="K1001">
            <v>259909</v>
          </cell>
          <cell r="L1001">
            <v>0</v>
          </cell>
        </row>
        <row r="1002">
          <cell r="A1002">
            <v>1000</v>
          </cell>
          <cell r="B1002" t="str">
            <v xml:space="preserve">      화강석물갈기바닥</v>
          </cell>
          <cell r="C1002" t="str">
            <v>포천석 T30*M30</v>
          </cell>
          <cell r="D1002" t="str">
            <v>M2</v>
          </cell>
          <cell r="E1002">
            <v>5.5949999999999998</v>
          </cell>
          <cell r="F1002">
            <v>64070</v>
          </cell>
          <cell r="G1002">
            <v>358471</v>
          </cell>
          <cell r="H1002">
            <v>30490</v>
          </cell>
          <cell r="I1002">
            <v>170591</v>
          </cell>
          <cell r="J1002">
            <v>33580</v>
          </cell>
          <cell r="K1002">
            <v>187880</v>
          </cell>
          <cell r="L1002">
            <v>0</v>
          </cell>
        </row>
        <row r="1003">
          <cell r="A1003">
            <v>1001</v>
          </cell>
          <cell r="B1003" t="str">
            <v xml:space="preserve">      화강석물갈기창대</v>
          </cell>
          <cell r="C1003" t="str">
            <v>포천석T30*W150*M30</v>
          </cell>
          <cell r="D1003" t="str">
            <v>M</v>
          </cell>
          <cell r="E1003">
            <v>8.25</v>
          </cell>
          <cell r="F1003">
            <v>39770</v>
          </cell>
          <cell r="G1003">
            <v>328102</v>
          </cell>
          <cell r="H1003">
            <v>14280</v>
          </cell>
          <cell r="I1003">
            <v>117810</v>
          </cell>
          <cell r="J1003">
            <v>25490</v>
          </cell>
          <cell r="K1003">
            <v>210292</v>
          </cell>
          <cell r="L1003">
            <v>0</v>
          </cell>
        </row>
        <row r="1004">
          <cell r="A1004">
            <v>1002</v>
          </cell>
          <cell r="B1004" t="str">
            <v xml:space="preserve">      화강석물갈기창대</v>
          </cell>
          <cell r="C1004" t="str">
            <v>포천석T30*W190*M30</v>
          </cell>
          <cell r="D1004" t="str">
            <v>M</v>
          </cell>
          <cell r="E1004">
            <v>3.6</v>
          </cell>
          <cell r="F1004">
            <v>42260</v>
          </cell>
          <cell r="G1004">
            <v>152136</v>
          </cell>
          <cell r="H1004">
            <v>15510</v>
          </cell>
          <cell r="I1004">
            <v>55836</v>
          </cell>
          <cell r="J1004">
            <v>26750</v>
          </cell>
          <cell r="K1004">
            <v>96300</v>
          </cell>
          <cell r="L1004">
            <v>0</v>
          </cell>
        </row>
        <row r="1005">
          <cell r="A1005">
            <v>1003</v>
          </cell>
          <cell r="B1005" t="str">
            <v xml:space="preserve">      화강석물갈기창대</v>
          </cell>
          <cell r="C1005" t="str">
            <v>포천석T30*W90*건(L</v>
          </cell>
          <cell r="D1005" t="str">
            <v>M</v>
          </cell>
          <cell r="E1005">
            <v>3.6</v>
          </cell>
          <cell r="F1005">
            <v>30130</v>
          </cell>
          <cell r="G1005">
            <v>108468</v>
          </cell>
          <cell r="H1005">
            <v>10780</v>
          </cell>
          <cell r="I1005">
            <v>38808</v>
          </cell>
          <cell r="J1005">
            <v>19350</v>
          </cell>
          <cell r="K1005">
            <v>69660</v>
          </cell>
          <cell r="L1005">
            <v>0</v>
          </cell>
        </row>
        <row r="1006">
          <cell r="A1006">
            <v>1004</v>
          </cell>
          <cell r="B1006" t="str">
            <v xml:space="preserve">      화강석버너구이통석</v>
          </cell>
          <cell r="C1006" t="str">
            <v>포천석T100*W300*M30</v>
          </cell>
          <cell r="D1006" t="str">
            <v>M</v>
          </cell>
          <cell r="E1006">
            <v>3.2</v>
          </cell>
          <cell r="F1006">
            <v>30180</v>
          </cell>
          <cell r="G1006">
            <v>96576</v>
          </cell>
          <cell r="H1006">
            <v>19640</v>
          </cell>
          <cell r="I1006">
            <v>62848</v>
          </cell>
          <cell r="J1006">
            <v>10380</v>
          </cell>
          <cell r="K1006">
            <v>33216</v>
          </cell>
          <cell r="L1006">
            <v>160</v>
          </cell>
          <cell r="M1006">
            <v>512</v>
          </cell>
        </row>
        <row r="1007">
          <cell r="A1007">
            <v>1005</v>
          </cell>
          <cell r="B1007" t="str">
            <v xml:space="preserve">      화강석버너구이통석</v>
          </cell>
          <cell r="C1007" t="str">
            <v>포천석T200*W300*M30</v>
          </cell>
          <cell r="D1007" t="str">
            <v>M</v>
          </cell>
          <cell r="E1007">
            <v>7.4</v>
          </cell>
          <cell r="F1007">
            <v>43660</v>
          </cell>
          <cell r="G1007">
            <v>323084</v>
          </cell>
          <cell r="H1007">
            <v>32500</v>
          </cell>
          <cell r="I1007">
            <v>240500</v>
          </cell>
          <cell r="J1007">
            <v>10750</v>
          </cell>
          <cell r="K1007">
            <v>79550</v>
          </cell>
          <cell r="L1007">
            <v>410</v>
          </cell>
          <cell r="M1007">
            <v>3034</v>
          </cell>
        </row>
        <row r="1008">
          <cell r="A1008">
            <v>1006</v>
          </cell>
          <cell r="B1008" t="str">
            <v xml:space="preserve">      화강석물갈기SILL</v>
          </cell>
          <cell r="C1008" t="str">
            <v>포천석T30*W100*M30</v>
          </cell>
          <cell r="D1008" t="str">
            <v>M</v>
          </cell>
          <cell r="E1008">
            <v>3.65</v>
          </cell>
          <cell r="F1008">
            <v>8050</v>
          </cell>
          <cell r="G1008">
            <v>29382</v>
          </cell>
          <cell r="H1008">
            <v>3040</v>
          </cell>
          <cell r="I1008">
            <v>11096</v>
          </cell>
          <cell r="J1008">
            <v>5010</v>
          </cell>
          <cell r="K1008">
            <v>18286</v>
          </cell>
          <cell r="L1008">
            <v>0</v>
          </cell>
        </row>
        <row r="1009">
          <cell r="A1009">
            <v>1007</v>
          </cell>
          <cell r="B1009" t="str">
            <v xml:space="preserve">      마블세면대</v>
          </cell>
          <cell r="C1009" t="str">
            <v>W=600 T=18MM</v>
          </cell>
          <cell r="D1009" t="str">
            <v>M</v>
          </cell>
          <cell r="E1009">
            <v>3.2</v>
          </cell>
          <cell r="F1009">
            <v>127760</v>
          </cell>
          <cell r="G1009">
            <v>408832</v>
          </cell>
          <cell r="H1009">
            <v>84080</v>
          </cell>
          <cell r="I1009">
            <v>269056</v>
          </cell>
          <cell r="J1009">
            <v>43680</v>
          </cell>
          <cell r="K1009">
            <v>139776</v>
          </cell>
          <cell r="L1009">
            <v>0</v>
          </cell>
        </row>
        <row r="1010">
          <cell r="A1010">
            <v>1008</v>
          </cell>
          <cell r="B1010" t="str">
            <v xml:space="preserve">    8) 금속공사</v>
          </cell>
          <cell r="G1010">
            <v>2198233</v>
          </cell>
          <cell r="H1010">
            <v>0</v>
          </cell>
          <cell r="I1010">
            <v>438201</v>
          </cell>
          <cell r="J1010">
            <v>0</v>
          </cell>
          <cell r="K1010">
            <v>1760032</v>
          </cell>
          <cell r="L1010">
            <v>0</v>
          </cell>
        </row>
        <row r="1011">
          <cell r="A1011">
            <v>1009</v>
          </cell>
          <cell r="B1011" t="str">
            <v xml:space="preserve">      경량철골천정틀</v>
          </cell>
          <cell r="C1011" t="str">
            <v>M-BAR</v>
          </cell>
          <cell r="D1011" t="str">
            <v>M2</v>
          </cell>
          <cell r="E1011">
            <v>65.745000000000005</v>
          </cell>
          <cell r="F1011">
            <v>21340</v>
          </cell>
          <cell r="G1011">
            <v>1402998</v>
          </cell>
          <cell r="H1011">
            <v>2080</v>
          </cell>
          <cell r="I1011">
            <v>136750</v>
          </cell>
          <cell r="J1011">
            <v>19260</v>
          </cell>
          <cell r="K1011">
            <v>1266248</v>
          </cell>
          <cell r="L1011">
            <v>0</v>
          </cell>
        </row>
        <row r="1012">
          <cell r="A1012">
            <v>1010</v>
          </cell>
          <cell r="B1012" t="str">
            <v xml:space="preserve">      AL몰딩설치</v>
          </cell>
          <cell r="C1012" t="str">
            <v>MZ-30*25*1.5</v>
          </cell>
          <cell r="D1012" t="str">
            <v>M</v>
          </cell>
          <cell r="E1012">
            <v>87.75</v>
          </cell>
          <cell r="F1012">
            <v>2850</v>
          </cell>
          <cell r="G1012">
            <v>250087</v>
          </cell>
          <cell r="H1012">
            <v>1130</v>
          </cell>
          <cell r="I1012">
            <v>99157</v>
          </cell>
          <cell r="J1012">
            <v>1720</v>
          </cell>
          <cell r="K1012">
            <v>150930</v>
          </cell>
          <cell r="L1012">
            <v>0</v>
          </cell>
        </row>
        <row r="1013">
          <cell r="A1013">
            <v>1011</v>
          </cell>
          <cell r="B1013" t="str">
            <v xml:space="preserve">      와이어메쉬깔기</v>
          </cell>
          <cell r="C1013" t="str">
            <v>#8-150*150</v>
          </cell>
          <cell r="D1013" t="str">
            <v>M2</v>
          </cell>
          <cell r="E1013">
            <v>8.9939999999999998</v>
          </cell>
          <cell r="F1013">
            <v>1530</v>
          </cell>
          <cell r="G1013">
            <v>13760</v>
          </cell>
          <cell r="H1013">
            <v>720</v>
          </cell>
          <cell r="I1013">
            <v>6475</v>
          </cell>
          <cell r="J1013">
            <v>810</v>
          </cell>
          <cell r="K1013">
            <v>7285</v>
          </cell>
          <cell r="L1013">
            <v>0</v>
          </cell>
        </row>
        <row r="1014">
          <cell r="A1014">
            <v>1012</v>
          </cell>
          <cell r="B1014" t="str">
            <v xml:space="preserve">      AL걸레받이비드</v>
          </cell>
          <cell r="C1014" t="str">
            <v>AL 10*10*30</v>
          </cell>
          <cell r="D1014" t="str">
            <v>M</v>
          </cell>
          <cell r="E1014">
            <v>25.2</v>
          </cell>
          <cell r="F1014">
            <v>2330</v>
          </cell>
          <cell r="G1014">
            <v>58716</v>
          </cell>
          <cell r="H1014">
            <v>600</v>
          </cell>
          <cell r="I1014">
            <v>15120</v>
          </cell>
          <cell r="J1014">
            <v>1730</v>
          </cell>
          <cell r="K1014">
            <v>43596</v>
          </cell>
          <cell r="L1014">
            <v>0</v>
          </cell>
        </row>
        <row r="1015">
          <cell r="A1015">
            <v>1013</v>
          </cell>
          <cell r="B1015" t="str">
            <v xml:space="preserve">      ST＇L 커텐박스설치</v>
          </cell>
          <cell r="C1015" t="str">
            <v>100*100</v>
          </cell>
          <cell r="D1015" t="str">
            <v>M</v>
          </cell>
          <cell r="E1015">
            <v>8.5500000000000007</v>
          </cell>
          <cell r="F1015">
            <v>9840</v>
          </cell>
          <cell r="G1015">
            <v>84132</v>
          </cell>
          <cell r="H1015">
            <v>2380</v>
          </cell>
          <cell r="I1015">
            <v>20349</v>
          </cell>
          <cell r="J1015">
            <v>7460</v>
          </cell>
          <cell r="K1015">
            <v>63783</v>
          </cell>
          <cell r="L1015">
            <v>0</v>
          </cell>
        </row>
        <row r="1016">
          <cell r="A1016">
            <v>1014</v>
          </cell>
          <cell r="B1016" t="str">
            <v xml:space="preserve">      SST＇L  PIT사다리</v>
          </cell>
          <cell r="C1016" t="str">
            <v>Φ31+31  W400*H1400</v>
          </cell>
          <cell r="D1016" t="str">
            <v>개소</v>
          </cell>
          <cell r="E1016">
            <v>1</v>
          </cell>
          <cell r="F1016">
            <v>39540</v>
          </cell>
          <cell r="G1016">
            <v>39540</v>
          </cell>
          <cell r="H1016">
            <v>19820</v>
          </cell>
          <cell r="I1016">
            <v>19820</v>
          </cell>
          <cell r="J1016">
            <v>19720</v>
          </cell>
          <cell r="K1016">
            <v>19720</v>
          </cell>
          <cell r="L1016">
            <v>0</v>
          </cell>
        </row>
        <row r="1017">
          <cell r="A1017">
            <v>1015</v>
          </cell>
          <cell r="B1017" t="str">
            <v xml:space="preserve">      SST＇L  홀난간대</v>
          </cell>
          <cell r="C1017" t="str">
            <v>Φ31*3+31*L1450*H85</v>
          </cell>
          <cell r="D1017" t="str">
            <v>EA</v>
          </cell>
          <cell r="E1017">
            <v>3</v>
          </cell>
          <cell r="F1017">
            <v>52340</v>
          </cell>
          <cell r="G1017">
            <v>157020</v>
          </cell>
          <cell r="H1017">
            <v>25010</v>
          </cell>
          <cell r="I1017">
            <v>75030</v>
          </cell>
          <cell r="J1017">
            <v>27330</v>
          </cell>
          <cell r="K1017">
            <v>81990</v>
          </cell>
          <cell r="L1017">
            <v>0</v>
          </cell>
        </row>
        <row r="1018">
          <cell r="A1018">
            <v>1016</v>
          </cell>
          <cell r="B1018" t="str">
            <v xml:space="preserve">      SST＇L  홀난간대</v>
          </cell>
          <cell r="C1018" t="str">
            <v>Φ31*3+31*L3250*H85</v>
          </cell>
          <cell r="D1018" t="str">
            <v>EA</v>
          </cell>
          <cell r="E1018">
            <v>1</v>
          </cell>
          <cell r="F1018">
            <v>104350</v>
          </cell>
          <cell r="G1018">
            <v>104350</v>
          </cell>
          <cell r="H1018">
            <v>49200</v>
          </cell>
          <cell r="I1018">
            <v>49200</v>
          </cell>
          <cell r="J1018">
            <v>55150</v>
          </cell>
          <cell r="K1018">
            <v>55150</v>
          </cell>
          <cell r="L1018">
            <v>0</v>
          </cell>
        </row>
        <row r="1019">
          <cell r="A1019">
            <v>1017</v>
          </cell>
          <cell r="B1019" t="str">
            <v xml:space="preserve">      집수정점검뚜껑</v>
          </cell>
          <cell r="C1019" t="str">
            <v>CH-PL 600*600*3.2T</v>
          </cell>
          <cell r="D1019" t="str">
            <v>개소</v>
          </cell>
          <cell r="E1019">
            <v>1</v>
          </cell>
          <cell r="F1019">
            <v>87630</v>
          </cell>
          <cell r="G1019">
            <v>87630</v>
          </cell>
          <cell r="H1019">
            <v>16300</v>
          </cell>
          <cell r="I1019">
            <v>16300</v>
          </cell>
          <cell r="J1019">
            <v>71330</v>
          </cell>
          <cell r="K1019">
            <v>71330</v>
          </cell>
          <cell r="L1019">
            <v>0</v>
          </cell>
        </row>
        <row r="1020">
          <cell r="A1020">
            <v>1018</v>
          </cell>
          <cell r="B1020" t="str">
            <v xml:space="preserve">    9) 미장공사</v>
          </cell>
          <cell r="G1020">
            <v>1352166</v>
          </cell>
          <cell r="H1020">
            <v>0</v>
          </cell>
          <cell r="I1020">
            <v>13884</v>
          </cell>
          <cell r="J1020">
            <v>0</v>
          </cell>
          <cell r="K1020">
            <v>1338282</v>
          </cell>
          <cell r="L1020">
            <v>0</v>
          </cell>
        </row>
        <row r="1021">
          <cell r="A1021">
            <v>1019</v>
          </cell>
          <cell r="B1021" t="str">
            <v xml:space="preserve">      시멘트몰탈</v>
          </cell>
          <cell r="C1021" t="str">
            <v>바닥 27MM</v>
          </cell>
          <cell r="D1021" t="str">
            <v>M2</v>
          </cell>
          <cell r="E1021">
            <v>22.658000000000001</v>
          </cell>
          <cell r="F1021">
            <v>4630</v>
          </cell>
          <cell r="G1021">
            <v>104906</v>
          </cell>
          <cell r="H1021">
            <v>0</v>
          </cell>
          <cell r="J1021">
            <v>4630</v>
          </cell>
          <cell r="K1021">
            <v>104906</v>
          </cell>
          <cell r="L1021">
            <v>0</v>
          </cell>
        </row>
        <row r="1022">
          <cell r="A1022">
            <v>1020</v>
          </cell>
          <cell r="B1022" t="str">
            <v xml:space="preserve">      시멘트몰탈</v>
          </cell>
          <cell r="C1022" t="str">
            <v>바닥 18MM</v>
          </cell>
          <cell r="D1022" t="str">
            <v>M2</v>
          </cell>
          <cell r="E1022">
            <v>77.094999999999999</v>
          </cell>
          <cell r="F1022">
            <v>10580</v>
          </cell>
          <cell r="G1022">
            <v>815665</v>
          </cell>
          <cell r="H1022">
            <v>0</v>
          </cell>
          <cell r="J1022">
            <v>10580</v>
          </cell>
          <cell r="K1022">
            <v>815665</v>
          </cell>
          <cell r="L1022">
            <v>0</v>
          </cell>
        </row>
        <row r="1023">
          <cell r="A1023">
            <v>1021</v>
          </cell>
          <cell r="B1023" t="str">
            <v xml:space="preserve">      구배몰탈</v>
          </cell>
          <cell r="C1023" t="str">
            <v>바닥 55MM</v>
          </cell>
          <cell r="D1023" t="str">
            <v>M2</v>
          </cell>
          <cell r="E1023">
            <v>43.2</v>
          </cell>
          <cell r="F1023">
            <v>4640</v>
          </cell>
          <cell r="G1023">
            <v>200448</v>
          </cell>
          <cell r="H1023">
            <v>0</v>
          </cell>
          <cell r="J1023">
            <v>4640</v>
          </cell>
          <cell r="K1023">
            <v>200448</v>
          </cell>
          <cell r="L1023">
            <v>0</v>
          </cell>
        </row>
        <row r="1024">
          <cell r="A1024">
            <v>1022</v>
          </cell>
          <cell r="B1024" t="str">
            <v xml:space="preserve">      쇠흙손마감</v>
          </cell>
          <cell r="C1024" t="str">
            <v>콘크리트면</v>
          </cell>
          <cell r="D1024" t="str">
            <v>M2</v>
          </cell>
          <cell r="E1024">
            <v>1.702</v>
          </cell>
          <cell r="F1024">
            <v>2470</v>
          </cell>
          <cell r="G1024">
            <v>4203</v>
          </cell>
          <cell r="H1024">
            <v>0</v>
          </cell>
          <cell r="J1024">
            <v>2470</v>
          </cell>
          <cell r="K1024">
            <v>4203</v>
          </cell>
          <cell r="L1024">
            <v>0</v>
          </cell>
        </row>
        <row r="1025">
          <cell r="A1025">
            <v>1023</v>
          </cell>
          <cell r="B1025" t="str">
            <v xml:space="preserve">      콘크리트면처리</v>
          </cell>
          <cell r="C1025" t="str">
            <v>내천정</v>
          </cell>
          <cell r="D1025" t="str">
            <v>M2</v>
          </cell>
          <cell r="E1025">
            <v>17.635999999999999</v>
          </cell>
          <cell r="F1025">
            <v>2760</v>
          </cell>
          <cell r="G1025">
            <v>48675</v>
          </cell>
          <cell r="H1025">
            <v>10</v>
          </cell>
          <cell r="I1025">
            <v>176</v>
          </cell>
          <cell r="J1025">
            <v>2750</v>
          </cell>
          <cell r="K1025">
            <v>48499</v>
          </cell>
          <cell r="L1025">
            <v>0</v>
          </cell>
        </row>
        <row r="1026">
          <cell r="A1026">
            <v>1024</v>
          </cell>
          <cell r="B1026" t="str">
            <v xml:space="preserve">      판넬히팅(T=100)</v>
          </cell>
          <cell r="C1026" t="str">
            <v>몰탈30+단열재50</v>
          </cell>
          <cell r="D1026" t="str">
            <v>M2</v>
          </cell>
          <cell r="E1026">
            <v>5.6180000000000003</v>
          </cell>
          <cell r="F1026">
            <v>7530</v>
          </cell>
          <cell r="G1026">
            <v>42303</v>
          </cell>
          <cell r="H1026">
            <v>2440</v>
          </cell>
          <cell r="I1026">
            <v>13708</v>
          </cell>
          <cell r="J1026">
            <v>5090</v>
          </cell>
          <cell r="K1026">
            <v>28595</v>
          </cell>
          <cell r="L1026">
            <v>0</v>
          </cell>
        </row>
        <row r="1027">
          <cell r="A1027">
            <v>1025</v>
          </cell>
          <cell r="B1027" t="str">
            <v xml:space="preserve">      창틀주위충진몰탈</v>
          </cell>
          <cell r="D1027" t="str">
            <v>M</v>
          </cell>
          <cell r="E1027">
            <v>105.4</v>
          </cell>
          <cell r="F1027">
            <v>1290</v>
          </cell>
          <cell r="G1027">
            <v>135966</v>
          </cell>
          <cell r="H1027">
            <v>0</v>
          </cell>
          <cell r="J1027">
            <v>1290</v>
          </cell>
          <cell r="K1027">
            <v>135966</v>
          </cell>
          <cell r="L1027">
            <v>0</v>
          </cell>
        </row>
        <row r="1028">
          <cell r="A1028">
            <v>1026</v>
          </cell>
          <cell r="B1028" t="str">
            <v xml:space="preserve">   10) 창호공사</v>
          </cell>
          <cell r="G1028">
            <v>2754206</v>
          </cell>
          <cell r="H1028">
            <v>0</v>
          </cell>
          <cell r="I1028">
            <v>1631786</v>
          </cell>
          <cell r="J1028">
            <v>0</v>
          </cell>
          <cell r="K1028">
            <v>1122420</v>
          </cell>
          <cell r="L1028">
            <v>0</v>
          </cell>
        </row>
        <row r="1029">
          <cell r="A1029">
            <v>1027</v>
          </cell>
          <cell r="B1029" t="str">
            <v xml:space="preserve">      AW01 [SL+FIX]</v>
          </cell>
          <cell r="C1029" t="str">
            <v>3.6*1.65</v>
          </cell>
          <cell r="D1029" t="str">
            <v>개소</v>
          </cell>
          <cell r="E1029">
            <v>1</v>
          </cell>
          <cell r="F1029">
            <v>264370</v>
          </cell>
          <cell r="G1029">
            <v>264370</v>
          </cell>
          <cell r="H1029">
            <v>159550</v>
          </cell>
          <cell r="I1029">
            <v>159550</v>
          </cell>
          <cell r="J1029">
            <v>104820</v>
          </cell>
          <cell r="K1029">
            <v>104820</v>
          </cell>
          <cell r="L1029">
            <v>0</v>
          </cell>
        </row>
        <row r="1030">
          <cell r="A1030">
            <v>1028</v>
          </cell>
          <cell r="B1030" t="str">
            <v xml:space="preserve">      AW02 [SL+FIX]</v>
          </cell>
          <cell r="C1030" t="str">
            <v>0.9*1.4</v>
          </cell>
          <cell r="D1030" t="str">
            <v>개소</v>
          </cell>
          <cell r="E1030">
            <v>4</v>
          </cell>
          <cell r="F1030">
            <v>79930</v>
          </cell>
          <cell r="G1030">
            <v>319720</v>
          </cell>
          <cell r="H1030">
            <v>42680</v>
          </cell>
          <cell r="I1030">
            <v>170720</v>
          </cell>
          <cell r="J1030">
            <v>37250</v>
          </cell>
          <cell r="K1030">
            <v>149000</v>
          </cell>
          <cell r="L1030">
            <v>0</v>
          </cell>
        </row>
        <row r="1031">
          <cell r="A1031">
            <v>1029</v>
          </cell>
          <cell r="B1031" t="str">
            <v xml:space="preserve">      AW03 [FIX+PROJ.]</v>
          </cell>
          <cell r="C1031" t="str">
            <v>0.45*1.4</v>
          </cell>
          <cell r="D1031" t="str">
            <v>개소</v>
          </cell>
          <cell r="E1031">
            <v>2</v>
          </cell>
          <cell r="F1031">
            <v>51340</v>
          </cell>
          <cell r="G1031">
            <v>102680</v>
          </cell>
          <cell r="H1031">
            <v>24700</v>
          </cell>
          <cell r="I1031">
            <v>49400</v>
          </cell>
          <cell r="J1031">
            <v>26640</v>
          </cell>
          <cell r="K1031">
            <v>53280</v>
          </cell>
          <cell r="L1031">
            <v>0</v>
          </cell>
        </row>
        <row r="1032">
          <cell r="A1032">
            <v>1030</v>
          </cell>
          <cell r="B1032" t="str">
            <v xml:space="preserve">      AW04 [FIX+PROJ.]</v>
          </cell>
          <cell r="C1032" t="str">
            <v>0.45*0.9</v>
          </cell>
          <cell r="D1032" t="str">
            <v>개소</v>
          </cell>
          <cell r="E1032">
            <v>2</v>
          </cell>
          <cell r="F1032">
            <v>42540</v>
          </cell>
          <cell r="G1032">
            <v>85080</v>
          </cell>
          <cell r="H1032">
            <v>20230</v>
          </cell>
          <cell r="I1032">
            <v>40460</v>
          </cell>
          <cell r="J1032">
            <v>22310</v>
          </cell>
          <cell r="K1032">
            <v>44620</v>
          </cell>
          <cell r="L1032">
            <v>0</v>
          </cell>
        </row>
        <row r="1033">
          <cell r="A1033">
            <v>1031</v>
          </cell>
          <cell r="B1033" t="str">
            <v xml:space="preserve">      AW05 [PROJ.]</v>
          </cell>
          <cell r="C1033" t="str">
            <v>0.45*0.45</v>
          </cell>
          <cell r="D1033" t="str">
            <v>개소</v>
          </cell>
          <cell r="E1033">
            <v>2</v>
          </cell>
          <cell r="F1033">
            <v>32690</v>
          </cell>
          <cell r="G1033">
            <v>65380</v>
          </cell>
          <cell r="H1033">
            <v>12570</v>
          </cell>
          <cell r="I1033">
            <v>25140</v>
          </cell>
          <cell r="J1033">
            <v>20120</v>
          </cell>
          <cell r="K1033">
            <v>40240</v>
          </cell>
          <cell r="L1033">
            <v>0</v>
          </cell>
        </row>
        <row r="1034">
          <cell r="A1034">
            <v>1032</v>
          </cell>
          <cell r="B1034" t="str">
            <v xml:space="preserve">      AW06 [FIX]</v>
          </cell>
          <cell r="C1034" t="str">
            <v>0.45*0.45</v>
          </cell>
          <cell r="D1034" t="str">
            <v>개소</v>
          </cell>
          <cell r="E1034">
            <v>5</v>
          </cell>
          <cell r="F1034">
            <v>15950</v>
          </cell>
          <cell r="G1034">
            <v>79750</v>
          </cell>
          <cell r="H1034">
            <v>8120</v>
          </cell>
          <cell r="I1034">
            <v>40600</v>
          </cell>
          <cell r="J1034">
            <v>7830</v>
          </cell>
          <cell r="K1034">
            <v>39150</v>
          </cell>
          <cell r="L1034">
            <v>0</v>
          </cell>
        </row>
        <row r="1035">
          <cell r="A1035">
            <v>1033</v>
          </cell>
          <cell r="B1035" t="str">
            <v xml:space="preserve">      SD01 [45*200]</v>
          </cell>
          <cell r="C1035" t="str">
            <v>0.9*2.1</v>
          </cell>
          <cell r="D1035" t="str">
            <v>EA</v>
          </cell>
          <cell r="E1035">
            <v>3</v>
          </cell>
          <cell r="F1035">
            <v>169810</v>
          </cell>
          <cell r="G1035">
            <v>509430</v>
          </cell>
          <cell r="H1035">
            <v>31180</v>
          </cell>
          <cell r="I1035">
            <v>93540</v>
          </cell>
          <cell r="J1035">
            <v>138630</v>
          </cell>
          <cell r="K1035">
            <v>415890</v>
          </cell>
          <cell r="L1035">
            <v>0</v>
          </cell>
        </row>
        <row r="1036">
          <cell r="A1036">
            <v>1034</v>
          </cell>
          <cell r="B1036" t="str">
            <v xml:space="preserve">      SD02 [45*200]</v>
          </cell>
          <cell r="C1036" t="str">
            <v>0.65*2.1</v>
          </cell>
          <cell r="D1036" t="str">
            <v>EA</v>
          </cell>
          <cell r="E1036">
            <v>2</v>
          </cell>
          <cell r="F1036">
            <v>144730</v>
          </cell>
          <cell r="G1036">
            <v>289460</v>
          </cell>
          <cell r="H1036">
            <v>25400</v>
          </cell>
          <cell r="I1036">
            <v>50800</v>
          </cell>
          <cell r="J1036">
            <v>119330</v>
          </cell>
          <cell r="K1036">
            <v>238660</v>
          </cell>
          <cell r="L1036">
            <v>0</v>
          </cell>
        </row>
        <row r="1037">
          <cell r="A1037">
            <v>1035</v>
          </cell>
          <cell r="B1037" t="str">
            <v xml:space="preserve">      SSD01 [45*100]</v>
          </cell>
          <cell r="C1037" t="str">
            <v>1.0*2.1</v>
          </cell>
          <cell r="D1037" t="str">
            <v>EA</v>
          </cell>
          <cell r="E1037">
            <v>3</v>
          </cell>
          <cell r="F1037">
            <v>145650</v>
          </cell>
          <cell r="G1037">
            <v>436950</v>
          </cell>
          <cell r="H1037">
            <v>145650</v>
          </cell>
          <cell r="I1037">
            <v>436950</v>
          </cell>
          <cell r="J1037">
            <v>0</v>
          </cell>
          <cell r="L1037">
            <v>0</v>
          </cell>
        </row>
        <row r="1038">
          <cell r="A1038">
            <v>1036</v>
          </cell>
          <cell r="B1038" t="str">
            <v xml:space="preserve">      AL그릴방범창</v>
          </cell>
          <cell r="C1038" t="str">
            <v>0.45*0.9</v>
          </cell>
          <cell r="D1038" t="str">
            <v>EA</v>
          </cell>
          <cell r="E1038">
            <v>2</v>
          </cell>
          <cell r="F1038">
            <v>7820</v>
          </cell>
          <cell r="G1038">
            <v>15640</v>
          </cell>
          <cell r="H1038">
            <v>7820</v>
          </cell>
          <cell r="I1038">
            <v>15640</v>
          </cell>
          <cell r="J1038">
            <v>0</v>
          </cell>
          <cell r="L1038">
            <v>0</v>
          </cell>
        </row>
        <row r="1039">
          <cell r="A1039">
            <v>1037</v>
          </cell>
          <cell r="B1039" t="str">
            <v xml:space="preserve">      AL그릴방범창</v>
          </cell>
          <cell r="C1039" t="str">
            <v>0.95*1.4</v>
          </cell>
          <cell r="D1039" t="str">
            <v>EA</v>
          </cell>
          <cell r="E1039">
            <v>4</v>
          </cell>
          <cell r="F1039">
            <v>24340</v>
          </cell>
          <cell r="G1039">
            <v>97360</v>
          </cell>
          <cell r="H1039">
            <v>24340</v>
          </cell>
          <cell r="I1039">
            <v>97360</v>
          </cell>
          <cell r="J1039">
            <v>0</v>
          </cell>
          <cell r="L1039">
            <v>0</v>
          </cell>
        </row>
        <row r="1040">
          <cell r="A1040">
            <v>1038</v>
          </cell>
          <cell r="B1040" t="str">
            <v xml:space="preserve">      AL그릴방범창</v>
          </cell>
          <cell r="C1040" t="str">
            <v>0.45*1.4</v>
          </cell>
          <cell r="D1040" t="str">
            <v>EA</v>
          </cell>
          <cell r="E1040">
            <v>2</v>
          </cell>
          <cell r="F1040">
            <v>12170</v>
          </cell>
          <cell r="G1040">
            <v>24340</v>
          </cell>
          <cell r="H1040">
            <v>12170</v>
          </cell>
          <cell r="I1040">
            <v>24340</v>
          </cell>
          <cell r="J1040">
            <v>0</v>
          </cell>
          <cell r="L1040">
            <v>0</v>
          </cell>
        </row>
        <row r="1041">
          <cell r="A1041">
            <v>1039</v>
          </cell>
          <cell r="B1041" t="str">
            <v xml:space="preserve">      AL그릴방범창</v>
          </cell>
          <cell r="C1041" t="str">
            <v>3.65*1.65</v>
          </cell>
          <cell r="D1041" t="str">
            <v>EA</v>
          </cell>
          <cell r="E1041">
            <v>1</v>
          </cell>
          <cell r="F1041">
            <v>114760</v>
          </cell>
          <cell r="G1041">
            <v>114760</v>
          </cell>
          <cell r="H1041">
            <v>114760</v>
          </cell>
          <cell r="I1041">
            <v>114760</v>
          </cell>
          <cell r="J1041">
            <v>0</v>
          </cell>
          <cell r="L1041">
            <v>0</v>
          </cell>
        </row>
        <row r="1042">
          <cell r="A1042">
            <v>1040</v>
          </cell>
          <cell r="B1042" t="str">
            <v xml:space="preserve">      AL그릴방범창</v>
          </cell>
          <cell r="C1042" t="str">
            <v>0.45*0.45</v>
          </cell>
          <cell r="D1042" t="str">
            <v>EA</v>
          </cell>
          <cell r="E1042">
            <v>7</v>
          </cell>
          <cell r="F1042">
            <v>3910</v>
          </cell>
          <cell r="G1042">
            <v>27370</v>
          </cell>
          <cell r="H1042">
            <v>3910</v>
          </cell>
          <cell r="I1042">
            <v>27370</v>
          </cell>
          <cell r="J1042">
            <v>0</v>
          </cell>
          <cell r="L1042">
            <v>0</v>
          </cell>
        </row>
        <row r="1043">
          <cell r="A1043">
            <v>1041</v>
          </cell>
          <cell r="B1043" t="str">
            <v xml:space="preserve">      도아체크달기</v>
          </cell>
          <cell r="C1043" t="str">
            <v>강재</v>
          </cell>
          <cell r="D1043" t="str">
            <v>개소</v>
          </cell>
          <cell r="E1043">
            <v>4</v>
          </cell>
          <cell r="F1043">
            <v>4700</v>
          </cell>
          <cell r="G1043">
            <v>18800</v>
          </cell>
          <cell r="H1043">
            <v>130</v>
          </cell>
          <cell r="I1043">
            <v>520</v>
          </cell>
          <cell r="J1043">
            <v>4570</v>
          </cell>
          <cell r="K1043">
            <v>18280</v>
          </cell>
          <cell r="L1043">
            <v>0</v>
          </cell>
        </row>
        <row r="1044">
          <cell r="A1044">
            <v>1042</v>
          </cell>
          <cell r="B1044" t="str">
            <v xml:space="preserve">      후로아힌지달기</v>
          </cell>
          <cell r="D1044" t="str">
            <v>개소</v>
          </cell>
          <cell r="E1044">
            <v>3</v>
          </cell>
          <cell r="F1044">
            <v>6340</v>
          </cell>
          <cell r="G1044">
            <v>19020</v>
          </cell>
          <cell r="H1044">
            <v>180</v>
          </cell>
          <cell r="I1044">
            <v>540</v>
          </cell>
          <cell r="J1044">
            <v>6160</v>
          </cell>
          <cell r="K1044">
            <v>18480</v>
          </cell>
          <cell r="L1044">
            <v>0</v>
          </cell>
        </row>
        <row r="1045">
          <cell r="A1045">
            <v>1043</v>
          </cell>
          <cell r="B1045" t="str">
            <v xml:space="preserve">      후로아힌지</v>
          </cell>
          <cell r="C1045" t="str">
            <v>강화유리용</v>
          </cell>
          <cell r="D1045" t="str">
            <v>조</v>
          </cell>
          <cell r="E1045">
            <v>3</v>
          </cell>
          <cell r="F1045">
            <v>36960</v>
          </cell>
          <cell r="G1045">
            <v>110880</v>
          </cell>
          <cell r="H1045">
            <v>36960</v>
          </cell>
          <cell r="I1045">
            <v>110880</v>
          </cell>
          <cell r="J1045">
            <v>0</v>
          </cell>
          <cell r="L1045">
            <v>0</v>
          </cell>
        </row>
        <row r="1046">
          <cell r="A1046">
            <v>1044</v>
          </cell>
          <cell r="B1046" t="str">
            <v xml:space="preserve">      도아록</v>
          </cell>
          <cell r="C1046" t="str">
            <v>철문용</v>
          </cell>
          <cell r="D1046" t="str">
            <v>조</v>
          </cell>
          <cell r="E1046">
            <v>5</v>
          </cell>
          <cell r="F1046">
            <v>5460</v>
          </cell>
          <cell r="G1046">
            <v>27300</v>
          </cell>
          <cell r="H1046">
            <v>5460</v>
          </cell>
          <cell r="I1046">
            <v>27300</v>
          </cell>
          <cell r="J1046">
            <v>0</v>
          </cell>
          <cell r="L1046">
            <v>0</v>
          </cell>
        </row>
        <row r="1047">
          <cell r="A1047">
            <v>1045</v>
          </cell>
          <cell r="B1047" t="str">
            <v xml:space="preserve">      도아체크</v>
          </cell>
          <cell r="C1047" t="str">
            <v>40∼65KG 표준 중</v>
          </cell>
          <cell r="D1047" t="str">
            <v>개소</v>
          </cell>
          <cell r="E1047">
            <v>4</v>
          </cell>
          <cell r="F1047">
            <v>15120</v>
          </cell>
          <cell r="G1047">
            <v>60480</v>
          </cell>
          <cell r="H1047">
            <v>15120</v>
          </cell>
          <cell r="I1047">
            <v>60480</v>
          </cell>
          <cell r="J1047">
            <v>0</v>
          </cell>
          <cell r="L1047">
            <v>0</v>
          </cell>
        </row>
        <row r="1048">
          <cell r="A1048">
            <v>1046</v>
          </cell>
          <cell r="B1048" t="str">
            <v xml:space="preserve">      SST＇L 정첩</v>
          </cell>
          <cell r="C1048" t="str">
            <v>4˝*4˝3T</v>
          </cell>
          <cell r="D1048" t="str">
            <v>EA</v>
          </cell>
          <cell r="E1048">
            <v>15</v>
          </cell>
          <cell r="F1048">
            <v>2940</v>
          </cell>
          <cell r="G1048">
            <v>44100</v>
          </cell>
          <cell r="H1048">
            <v>2940</v>
          </cell>
          <cell r="I1048">
            <v>44100</v>
          </cell>
          <cell r="J1048">
            <v>0</v>
          </cell>
          <cell r="L1048">
            <v>0</v>
          </cell>
        </row>
        <row r="1049">
          <cell r="A1049">
            <v>1047</v>
          </cell>
          <cell r="B1049" t="str">
            <v xml:space="preserve">      AL방충망</v>
          </cell>
          <cell r="D1049" t="str">
            <v>M2</v>
          </cell>
          <cell r="E1049">
            <v>2.0219999999999998</v>
          </cell>
          <cell r="F1049">
            <v>19820</v>
          </cell>
          <cell r="G1049">
            <v>40076</v>
          </cell>
          <cell r="H1049">
            <v>19820</v>
          </cell>
          <cell r="I1049">
            <v>40076</v>
          </cell>
          <cell r="J1049">
            <v>0</v>
          </cell>
          <cell r="L1049">
            <v>0</v>
          </cell>
        </row>
        <row r="1050">
          <cell r="A1050">
            <v>1048</v>
          </cell>
          <cell r="B1050" t="str">
            <v xml:space="preserve">      도어스톱</v>
          </cell>
          <cell r="C1050" t="str">
            <v>말굽형, 중</v>
          </cell>
          <cell r="D1050" t="str">
            <v>EA</v>
          </cell>
          <cell r="E1050">
            <v>1</v>
          </cell>
          <cell r="F1050">
            <v>1260</v>
          </cell>
          <cell r="G1050">
            <v>1260</v>
          </cell>
          <cell r="H1050">
            <v>1260</v>
          </cell>
          <cell r="I1050">
            <v>1260</v>
          </cell>
          <cell r="J1050">
            <v>0</v>
          </cell>
          <cell r="L1050">
            <v>0</v>
          </cell>
        </row>
        <row r="1051">
          <cell r="A1051">
            <v>1049</v>
          </cell>
          <cell r="B1051" t="str">
            <v xml:space="preserve">   11) 유리공사</v>
          </cell>
          <cell r="G1051">
            <v>761414</v>
          </cell>
          <cell r="H1051">
            <v>0</v>
          </cell>
          <cell r="I1051">
            <v>585447</v>
          </cell>
          <cell r="J1051">
            <v>0</v>
          </cell>
          <cell r="K1051">
            <v>175967</v>
          </cell>
          <cell r="L1051">
            <v>0</v>
          </cell>
        </row>
        <row r="1052">
          <cell r="A1052">
            <v>1050</v>
          </cell>
          <cell r="B1052" t="str">
            <v xml:space="preserve">      칼라복층유리</v>
          </cell>
          <cell r="C1052" t="str">
            <v>T=12[3*6A*3]</v>
          </cell>
          <cell r="D1052" t="str">
            <v>M2</v>
          </cell>
          <cell r="E1052">
            <v>14.616</v>
          </cell>
          <cell r="F1052">
            <v>16270</v>
          </cell>
          <cell r="G1052">
            <v>237802</v>
          </cell>
          <cell r="H1052">
            <v>16270</v>
          </cell>
          <cell r="I1052">
            <v>237802</v>
          </cell>
          <cell r="J1052">
            <v>0</v>
          </cell>
          <cell r="L1052">
            <v>0</v>
          </cell>
        </row>
        <row r="1053">
          <cell r="A1053">
            <v>1051</v>
          </cell>
          <cell r="B1053" t="str">
            <v xml:space="preserve">      칼라강화유리도어</v>
          </cell>
          <cell r="C1053" t="str">
            <v>1000*2100*10T</v>
          </cell>
          <cell r="D1053" t="str">
            <v>개소</v>
          </cell>
          <cell r="E1053">
            <v>3</v>
          </cell>
          <cell r="F1053">
            <v>102960</v>
          </cell>
          <cell r="G1053">
            <v>308880</v>
          </cell>
          <cell r="H1053">
            <v>102960</v>
          </cell>
          <cell r="I1053">
            <v>308880</v>
          </cell>
          <cell r="J1053">
            <v>0</v>
          </cell>
          <cell r="L1053">
            <v>0</v>
          </cell>
        </row>
        <row r="1054">
          <cell r="A1054">
            <v>1052</v>
          </cell>
          <cell r="B1054" t="str">
            <v xml:space="preserve">      유리키우고닦기</v>
          </cell>
          <cell r="C1054" t="str">
            <v>복층유리 T12MM</v>
          </cell>
          <cell r="D1054" t="str">
            <v>M2</v>
          </cell>
          <cell r="E1054">
            <v>14.471</v>
          </cell>
          <cell r="F1054">
            <v>12230</v>
          </cell>
          <cell r="G1054">
            <v>176980</v>
          </cell>
          <cell r="H1054">
            <v>70</v>
          </cell>
          <cell r="I1054">
            <v>1013</v>
          </cell>
          <cell r="J1054">
            <v>12160</v>
          </cell>
          <cell r="K1054">
            <v>175967</v>
          </cell>
          <cell r="L1054">
            <v>0</v>
          </cell>
        </row>
        <row r="1055">
          <cell r="A1055">
            <v>1053</v>
          </cell>
          <cell r="B1055" t="str">
            <v xml:space="preserve">      수밀코킹</v>
          </cell>
          <cell r="C1055" t="str">
            <v>복층유리 5*5</v>
          </cell>
          <cell r="D1055" t="str">
            <v>M</v>
          </cell>
          <cell r="E1055">
            <v>171.6</v>
          </cell>
          <cell r="F1055">
            <v>220</v>
          </cell>
          <cell r="G1055">
            <v>37752</v>
          </cell>
          <cell r="H1055">
            <v>220</v>
          </cell>
          <cell r="I1055">
            <v>37752</v>
          </cell>
          <cell r="J1055">
            <v>0</v>
          </cell>
          <cell r="L1055">
            <v>0</v>
          </cell>
        </row>
        <row r="1056">
          <cell r="A1056">
            <v>1054</v>
          </cell>
          <cell r="B1056" t="str">
            <v xml:space="preserve">   12) 도장공사</v>
          </cell>
          <cell r="G1056">
            <v>634816</v>
          </cell>
          <cell r="H1056">
            <v>0</v>
          </cell>
          <cell r="I1056">
            <v>517958</v>
          </cell>
          <cell r="J1056">
            <v>0</v>
          </cell>
          <cell r="K1056">
            <v>116858</v>
          </cell>
          <cell r="L1056">
            <v>0</v>
          </cell>
        </row>
        <row r="1057">
          <cell r="A1057">
            <v>1055</v>
          </cell>
          <cell r="B1057" t="str">
            <v xml:space="preserve">      수성페인트칠</v>
          </cell>
          <cell r="C1057" t="str">
            <v>몰탈면 내벽3회</v>
          </cell>
          <cell r="D1057" t="str">
            <v>M2</v>
          </cell>
          <cell r="E1057">
            <v>17.07</v>
          </cell>
          <cell r="F1057">
            <v>3930</v>
          </cell>
          <cell r="G1057">
            <v>67085</v>
          </cell>
          <cell r="H1057">
            <v>860</v>
          </cell>
          <cell r="I1057">
            <v>14681</v>
          </cell>
          <cell r="J1057">
            <v>3070</v>
          </cell>
          <cell r="K1057">
            <v>52404</v>
          </cell>
          <cell r="L1057">
            <v>0</v>
          </cell>
        </row>
        <row r="1058">
          <cell r="A1058">
            <v>1056</v>
          </cell>
          <cell r="B1058" t="str">
            <v xml:space="preserve">      세라믹페인트칠</v>
          </cell>
          <cell r="C1058" t="str">
            <v>걸레받이2회</v>
          </cell>
          <cell r="D1058" t="str">
            <v>M2</v>
          </cell>
          <cell r="E1058">
            <v>2.5299999999999998</v>
          </cell>
          <cell r="F1058">
            <v>3790</v>
          </cell>
          <cell r="G1058">
            <v>9588</v>
          </cell>
          <cell r="H1058">
            <v>890</v>
          </cell>
          <cell r="I1058">
            <v>2251</v>
          </cell>
          <cell r="J1058">
            <v>2900</v>
          </cell>
          <cell r="K1058">
            <v>7337</v>
          </cell>
          <cell r="L1058">
            <v>0</v>
          </cell>
        </row>
        <row r="1059">
          <cell r="A1059">
            <v>1057</v>
          </cell>
          <cell r="B1059" t="str">
            <v xml:space="preserve">      소부페이트칠</v>
          </cell>
          <cell r="C1059" t="str">
            <v>철재면2회</v>
          </cell>
          <cell r="D1059" t="str">
            <v>M2</v>
          </cell>
          <cell r="E1059">
            <v>20.998999999999999</v>
          </cell>
          <cell r="F1059">
            <v>3180</v>
          </cell>
          <cell r="G1059">
            <v>66776</v>
          </cell>
          <cell r="H1059">
            <v>460</v>
          </cell>
          <cell r="I1059">
            <v>9659</v>
          </cell>
          <cell r="J1059">
            <v>2720</v>
          </cell>
          <cell r="K1059">
            <v>57117</v>
          </cell>
          <cell r="L1059">
            <v>0</v>
          </cell>
        </row>
        <row r="1060">
          <cell r="A1060">
            <v>1058</v>
          </cell>
          <cell r="B1060" t="str">
            <v xml:space="preserve">      아크릴계본타일</v>
          </cell>
          <cell r="C1060" t="str">
            <v>내벽</v>
          </cell>
          <cell r="D1060" t="str">
            <v>M2</v>
          </cell>
          <cell r="E1060">
            <v>36.945</v>
          </cell>
          <cell r="F1060">
            <v>7140</v>
          </cell>
          <cell r="G1060">
            <v>263787</v>
          </cell>
          <cell r="H1060">
            <v>7140</v>
          </cell>
          <cell r="I1060">
            <v>263787</v>
          </cell>
          <cell r="J1060">
            <v>0</v>
          </cell>
          <cell r="L1060">
            <v>0</v>
          </cell>
        </row>
        <row r="1061">
          <cell r="A1061">
            <v>1059</v>
          </cell>
          <cell r="B1061" t="str">
            <v xml:space="preserve">      아크릴계본타일</v>
          </cell>
          <cell r="C1061" t="str">
            <v>내천정</v>
          </cell>
          <cell r="D1061" t="str">
            <v>M2</v>
          </cell>
          <cell r="E1061">
            <v>31.873999999999999</v>
          </cell>
          <cell r="F1061">
            <v>7140</v>
          </cell>
          <cell r="G1061">
            <v>227580</v>
          </cell>
          <cell r="H1061">
            <v>7140</v>
          </cell>
          <cell r="I1061">
            <v>227580</v>
          </cell>
          <cell r="J1061">
            <v>0</v>
          </cell>
          <cell r="L1061">
            <v>0</v>
          </cell>
        </row>
        <row r="1062">
          <cell r="A1062">
            <v>1060</v>
          </cell>
          <cell r="B1062" t="str">
            <v xml:space="preserve">   13) 수장공사</v>
          </cell>
          <cell r="G1062">
            <v>6761864</v>
          </cell>
          <cell r="H1062">
            <v>0</v>
          </cell>
          <cell r="I1062">
            <v>6581937</v>
          </cell>
          <cell r="J1062">
            <v>0</v>
          </cell>
          <cell r="K1062">
            <v>179927</v>
          </cell>
          <cell r="L1062">
            <v>0</v>
          </cell>
        </row>
        <row r="1063">
          <cell r="A1063">
            <v>1061</v>
          </cell>
          <cell r="B1063" t="str">
            <v xml:space="preserve">      석고보드</v>
          </cell>
          <cell r="C1063" t="str">
            <v>T=12MM</v>
          </cell>
          <cell r="D1063" t="str">
            <v>M2</v>
          </cell>
          <cell r="E1063">
            <v>5.875</v>
          </cell>
          <cell r="F1063">
            <v>1690</v>
          </cell>
          <cell r="G1063">
            <v>9928</v>
          </cell>
          <cell r="H1063">
            <v>1690</v>
          </cell>
          <cell r="I1063">
            <v>9928</v>
          </cell>
          <cell r="J1063">
            <v>0</v>
          </cell>
          <cell r="L1063">
            <v>0</v>
          </cell>
        </row>
        <row r="1064">
          <cell r="A1064">
            <v>1062</v>
          </cell>
          <cell r="B1064" t="str">
            <v xml:space="preserve">      규산질계텍스</v>
          </cell>
          <cell r="C1064" t="str">
            <v>303*606*6T</v>
          </cell>
          <cell r="D1064" t="str">
            <v>M2</v>
          </cell>
          <cell r="E1064">
            <v>29.69</v>
          </cell>
          <cell r="F1064">
            <v>2730</v>
          </cell>
          <cell r="G1064">
            <v>81053</v>
          </cell>
          <cell r="H1064">
            <v>2730</v>
          </cell>
          <cell r="I1064">
            <v>81053</v>
          </cell>
          <cell r="J1064">
            <v>0</v>
          </cell>
          <cell r="L1064">
            <v>0</v>
          </cell>
        </row>
        <row r="1065">
          <cell r="A1065">
            <v>1063</v>
          </cell>
          <cell r="B1065" t="str">
            <v xml:space="preserve">      방수석고보드</v>
          </cell>
          <cell r="C1065" t="str">
            <v>T=12MM</v>
          </cell>
          <cell r="D1065" t="str">
            <v>M2</v>
          </cell>
          <cell r="E1065">
            <v>33.468000000000004</v>
          </cell>
          <cell r="F1065">
            <v>3790</v>
          </cell>
          <cell r="G1065">
            <v>126843</v>
          </cell>
          <cell r="H1065">
            <v>3790</v>
          </cell>
          <cell r="I1065">
            <v>126843</v>
          </cell>
          <cell r="J1065">
            <v>0</v>
          </cell>
          <cell r="L1065">
            <v>0</v>
          </cell>
        </row>
        <row r="1066">
          <cell r="A1066">
            <v>1064</v>
          </cell>
          <cell r="B1066" t="str">
            <v xml:space="preserve">      무석면비닐타일</v>
          </cell>
          <cell r="C1066" t="str">
            <v>300*300*3T</v>
          </cell>
          <cell r="D1066" t="str">
            <v>M2</v>
          </cell>
          <cell r="E1066">
            <v>22.658000000000001</v>
          </cell>
          <cell r="F1066">
            <v>10200</v>
          </cell>
          <cell r="G1066">
            <v>231111</v>
          </cell>
          <cell r="H1066">
            <v>5970</v>
          </cell>
          <cell r="I1066">
            <v>135268</v>
          </cell>
          <cell r="J1066">
            <v>4230</v>
          </cell>
          <cell r="K1066">
            <v>95843</v>
          </cell>
          <cell r="L1066">
            <v>0</v>
          </cell>
        </row>
        <row r="1067">
          <cell r="A1067">
            <v>1065</v>
          </cell>
          <cell r="B1067" t="str">
            <v xml:space="preserve">      비닐시트깔기</v>
          </cell>
          <cell r="C1067" t="str">
            <v>바닥, T=3MM</v>
          </cell>
          <cell r="D1067" t="str">
            <v>M2</v>
          </cell>
          <cell r="E1067">
            <v>6.3789999999999996</v>
          </cell>
          <cell r="F1067">
            <v>20500</v>
          </cell>
          <cell r="G1067">
            <v>130769</v>
          </cell>
          <cell r="H1067">
            <v>18440</v>
          </cell>
          <cell r="I1067">
            <v>117629</v>
          </cell>
          <cell r="J1067">
            <v>2060</v>
          </cell>
          <cell r="K1067">
            <v>13140</v>
          </cell>
          <cell r="L1067">
            <v>0</v>
          </cell>
        </row>
        <row r="1068">
          <cell r="A1068">
            <v>1066</v>
          </cell>
          <cell r="B1068" t="str">
            <v xml:space="preserve">      비닐벽지붙이기</v>
          </cell>
          <cell r="C1068" t="str">
            <v>중발포, 몰탈면</v>
          </cell>
          <cell r="D1068" t="str">
            <v>M2</v>
          </cell>
          <cell r="E1068">
            <v>19.02</v>
          </cell>
          <cell r="F1068">
            <v>5030</v>
          </cell>
          <cell r="G1068">
            <v>95670</v>
          </cell>
          <cell r="H1068">
            <v>1300</v>
          </cell>
          <cell r="I1068">
            <v>24726</v>
          </cell>
          <cell r="J1068">
            <v>3730</v>
          </cell>
          <cell r="K1068">
            <v>70944</v>
          </cell>
          <cell r="L1068">
            <v>0</v>
          </cell>
        </row>
        <row r="1069">
          <cell r="A1069">
            <v>1067</v>
          </cell>
          <cell r="B1069" t="str">
            <v xml:space="preserve">      P.V.C 홀딩도어</v>
          </cell>
          <cell r="C1069" t="str">
            <v>한겹</v>
          </cell>
          <cell r="D1069" t="str">
            <v>M2</v>
          </cell>
          <cell r="E1069">
            <v>3.3119999999999998</v>
          </cell>
          <cell r="F1069">
            <v>15120</v>
          </cell>
          <cell r="G1069">
            <v>50077</v>
          </cell>
          <cell r="H1069">
            <v>15120</v>
          </cell>
          <cell r="I1069">
            <v>50077</v>
          </cell>
          <cell r="J1069">
            <v>0</v>
          </cell>
          <cell r="L1069">
            <v>0</v>
          </cell>
        </row>
        <row r="1070">
          <cell r="A1070">
            <v>1068</v>
          </cell>
          <cell r="B1070" t="str">
            <v xml:space="preserve">      DRY VIT</v>
          </cell>
          <cell r="C1070" t="str">
            <v>TOTAL SYSTEM</v>
          </cell>
          <cell r="D1070" t="str">
            <v>M2</v>
          </cell>
          <cell r="E1070">
            <v>125.988</v>
          </cell>
          <cell r="F1070">
            <v>31830</v>
          </cell>
          <cell r="G1070">
            <v>4010198</v>
          </cell>
          <cell r="H1070">
            <v>31830</v>
          </cell>
          <cell r="I1070">
            <v>4010198</v>
          </cell>
          <cell r="J1070">
            <v>0</v>
          </cell>
          <cell r="L1070">
            <v>0</v>
          </cell>
        </row>
        <row r="1071">
          <cell r="A1071">
            <v>1069</v>
          </cell>
          <cell r="B1071" t="str">
            <v xml:space="preserve">      DRY VIT</v>
          </cell>
          <cell r="C1071" t="str">
            <v>마감 SYSTEM</v>
          </cell>
          <cell r="D1071" t="str">
            <v>M2</v>
          </cell>
          <cell r="E1071">
            <v>64.570999999999998</v>
          </cell>
          <cell r="F1071">
            <v>13440</v>
          </cell>
          <cell r="G1071">
            <v>867834</v>
          </cell>
          <cell r="H1071">
            <v>13440</v>
          </cell>
          <cell r="I1071">
            <v>867834</v>
          </cell>
          <cell r="J1071">
            <v>0</v>
          </cell>
          <cell r="L1071">
            <v>0</v>
          </cell>
        </row>
        <row r="1072">
          <cell r="A1072">
            <v>1070</v>
          </cell>
          <cell r="B1072" t="str">
            <v xml:space="preserve">      화장실칸막이</v>
          </cell>
          <cell r="C1072" t="str">
            <v>T20MM, 큐비클</v>
          </cell>
          <cell r="D1072" t="str">
            <v>M2</v>
          </cell>
          <cell r="E1072">
            <v>30.645</v>
          </cell>
          <cell r="F1072">
            <v>37800</v>
          </cell>
          <cell r="G1072">
            <v>1158381</v>
          </cell>
          <cell r="H1072">
            <v>37800</v>
          </cell>
          <cell r="I1072">
            <v>1158381</v>
          </cell>
          <cell r="J1072">
            <v>0</v>
          </cell>
          <cell r="L1072">
            <v>0</v>
          </cell>
        </row>
        <row r="1073">
          <cell r="A1073">
            <v>1071</v>
          </cell>
          <cell r="B1073" t="str">
            <v xml:space="preserve">   14) 지붕 및 홈통공사</v>
          </cell>
          <cell r="G1073">
            <v>1794490</v>
          </cell>
          <cell r="H1073">
            <v>0</v>
          </cell>
          <cell r="I1073">
            <v>1431790</v>
          </cell>
          <cell r="J1073">
            <v>0</v>
          </cell>
          <cell r="K1073">
            <v>362700</v>
          </cell>
          <cell r="L1073">
            <v>0</v>
          </cell>
        </row>
        <row r="1074">
          <cell r="A1074">
            <v>1072</v>
          </cell>
          <cell r="B1074" t="str">
            <v xml:space="preserve">      아스팔트싱글잇기</v>
          </cell>
          <cell r="C1074" t="str">
            <v>콘크리트바탕</v>
          </cell>
          <cell r="D1074" t="str">
            <v>M2</v>
          </cell>
          <cell r="E1074">
            <v>118.52800000000001</v>
          </cell>
          <cell r="F1074">
            <v>7140</v>
          </cell>
          <cell r="G1074">
            <v>846289</v>
          </cell>
          <cell r="H1074">
            <v>7140</v>
          </cell>
          <cell r="I1074">
            <v>846289</v>
          </cell>
          <cell r="J1074">
            <v>0</v>
          </cell>
          <cell r="L1074">
            <v>0</v>
          </cell>
        </row>
        <row r="1075">
          <cell r="A1075">
            <v>1073</v>
          </cell>
          <cell r="B1075" t="str">
            <v xml:space="preserve">      동판후레싱(처마)</v>
          </cell>
          <cell r="C1075" t="str">
            <v>100*50*240*50*100*0</v>
          </cell>
          <cell r="D1075" t="str">
            <v>M</v>
          </cell>
          <cell r="E1075">
            <v>57.3</v>
          </cell>
          <cell r="F1075">
            <v>15090</v>
          </cell>
          <cell r="G1075">
            <v>864657</v>
          </cell>
          <cell r="H1075">
            <v>9310</v>
          </cell>
          <cell r="I1075">
            <v>533463</v>
          </cell>
          <cell r="J1075">
            <v>5780</v>
          </cell>
          <cell r="K1075">
            <v>331194</v>
          </cell>
          <cell r="L1075">
            <v>0</v>
          </cell>
        </row>
        <row r="1076">
          <cell r="A1076">
            <v>1074</v>
          </cell>
          <cell r="B1076" t="str">
            <v xml:space="preserve">      동판후레싱</v>
          </cell>
          <cell r="C1076" t="str">
            <v>100*50*100*0.5T</v>
          </cell>
          <cell r="D1076" t="str">
            <v>M</v>
          </cell>
          <cell r="E1076">
            <v>11.8</v>
          </cell>
          <cell r="F1076">
            <v>7080</v>
          </cell>
          <cell r="G1076">
            <v>83544</v>
          </cell>
          <cell r="H1076">
            <v>4410</v>
          </cell>
          <cell r="I1076">
            <v>52038</v>
          </cell>
          <cell r="J1076">
            <v>2670</v>
          </cell>
          <cell r="K1076">
            <v>31506</v>
          </cell>
          <cell r="L1076">
            <v>0</v>
          </cell>
        </row>
        <row r="1077">
          <cell r="A1077">
            <v>1075</v>
          </cell>
          <cell r="B1077" t="str">
            <v xml:space="preserve">   15) 잡공사</v>
          </cell>
          <cell r="G1077">
            <v>170280</v>
          </cell>
          <cell r="H1077">
            <v>0</v>
          </cell>
          <cell r="I1077">
            <v>82580</v>
          </cell>
          <cell r="J1077">
            <v>0</v>
          </cell>
          <cell r="K1077">
            <v>87700</v>
          </cell>
          <cell r="L1077">
            <v>0</v>
          </cell>
        </row>
        <row r="1078">
          <cell r="A1078">
            <v>1076</v>
          </cell>
          <cell r="B1078" t="str">
            <v xml:space="preserve">      방습거울설치</v>
          </cell>
          <cell r="C1078" t="str">
            <v>1600*1000*5t</v>
          </cell>
          <cell r="D1078" t="str">
            <v>개소</v>
          </cell>
          <cell r="E1078">
            <v>2</v>
          </cell>
          <cell r="F1078">
            <v>85140</v>
          </cell>
          <cell r="G1078">
            <v>170280</v>
          </cell>
          <cell r="H1078">
            <v>41290</v>
          </cell>
          <cell r="I1078">
            <v>82580</v>
          </cell>
          <cell r="J1078">
            <v>43850</v>
          </cell>
          <cell r="K1078">
            <v>87700</v>
          </cell>
          <cell r="L1078">
            <v>0</v>
          </cell>
        </row>
        <row r="1079">
          <cell r="A1079">
            <v>1077</v>
          </cell>
          <cell r="B1079" t="str">
            <v xml:space="preserve">   16) 골재비 및 운반비</v>
          </cell>
          <cell r="G1079">
            <v>1301693</v>
          </cell>
          <cell r="H1079">
            <v>0</v>
          </cell>
          <cell r="I1079">
            <v>1095073</v>
          </cell>
          <cell r="J1079">
            <v>0</v>
          </cell>
          <cell r="L1079">
            <v>0</v>
          </cell>
          <cell r="M1079">
            <v>206620</v>
          </cell>
        </row>
        <row r="1080">
          <cell r="A1080">
            <v>1078</v>
          </cell>
          <cell r="B1080" t="str">
            <v xml:space="preserve">      시멘트</v>
          </cell>
          <cell r="C1080" t="str">
            <v>40KG</v>
          </cell>
          <cell r="D1080" t="str">
            <v>포</v>
          </cell>
          <cell r="E1080">
            <v>298</v>
          </cell>
          <cell r="F1080">
            <v>1910</v>
          </cell>
          <cell r="G1080">
            <v>569180</v>
          </cell>
          <cell r="H1080">
            <v>1910</v>
          </cell>
          <cell r="I1080">
            <v>569180</v>
          </cell>
          <cell r="J1080">
            <v>0</v>
          </cell>
          <cell r="L1080">
            <v>0</v>
          </cell>
        </row>
        <row r="1081">
          <cell r="A1081">
            <v>1079</v>
          </cell>
          <cell r="B1081" t="str">
            <v xml:space="preserve">      모래</v>
          </cell>
          <cell r="C1081" t="str">
            <v>도착도</v>
          </cell>
          <cell r="D1081" t="str">
            <v>M3</v>
          </cell>
          <cell r="E1081">
            <v>21.45</v>
          </cell>
          <cell r="F1081">
            <v>10080</v>
          </cell>
          <cell r="G1081">
            <v>216216</v>
          </cell>
          <cell r="H1081">
            <v>10080</v>
          </cell>
          <cell r="I1081">
            <v>216216</v>
          </cell>
          <cell r="J1081">
            <v>0</v>
          </cell>
          <cell r="L1081">
            <v>0</v>
          </cell>
        </row>
        <row r="1082">
          <cell r="A1082">
            <v>1080</v>
          </cell>
          <cell r="B1082" t="str">
            <v xml:space="preserve">      자갈</v>
          </cell>
          <cell r="C1082" t="str">
            <v>도착도</v>
          </cell>
          <cell r="D1082" t="str">
            <v>M3</v>
          </cell>
          <cell r="E1082">
            <v>5.76</v>
          </cell>
          <cell r="F1082">
            <v>16800</v>
          </cell>
          <cell r="G1082">
            <v>96768</v>
          </cell>
          <cell r="H1082">
            <v>16800</v>
          </cell>
          <cell r="I1082">
            <v>96768</v>
          </cell>
          <cell r="J1082">
            <v>0</v>
          </cell>
          <cell r="L1082">
            <v>0</v>
          </cell>
        </row>
        <row r="1083">
          <cell r="A1083">
            <v>1081</v>
          </cell>
          <cell r="B1083" t="str">
            <v xml:space="preserve">      잡석</v>
          </cell>
          <cell r="C1083" t="str">
            <v>도착도</v>
          </cell>
          <cell r="D1083" t="str">
            <v>M3</v>
          </cell>
          <cell r="E1083">
            <v>21.122</v>
          </cell>
          <cell r="F1083">
            <v>10080</v>
          </cell>
          <cell r="G1083">
            <v>212909</v>
          </cell>
          <cell r="H1083">
            <v>10080</v>
          </cell>
          <cell r="I1083">
            <v>212909</v>
          </cell>
          <cell r="J1083">
            <v>0</v>
          </cell>
          <cell r="L1083">
            <v>0</v>
          </cell>
        </row>
        <row r="1084">
          <cell r="A1084">
            <v>1082</v>
          </cell>
          <cell r="B1084" t="str">
            <v xml:space="preserve">      시멘트운반비</v>
          </cell>
          <cell r="C1084" t="str">
            <v>인력+D T10.5</v>
          </cell>
          <cell r="D1084" t="str">
            <v>포</v>
          </cell>
          <cell r="E1084">
            <v>298</v>
          </cell>
          <cell r="F1084">
            <v>360</v>
          </cell>
          <cell r="G1084">
            <v>107280</v>
          </cell>
          <cell r="H1084">
            <v>0</v>
          </cell>
          <cell r="J1084">
            <v>0</v>
          </cell>
          <cell r="L1084">
            <v>360</v>
          </cell>
          <cell r="M1084">
            <v>107280</v>
          </cell>
        </row>
        <row r="1085">
          <cell r="A1085">
            <v>1083</v>
          </cell>
          <cell r="B1085" t="str">
            <v xml:space="preserve">      철근운반비</v>
          </cell>
          <cell r="C1085" t="str">
            <v>인력+D T10.5</v>
          </cell>
          <cell r="D1085" t="str">
            <v>TON</v>
          </cell>
          <cell r="E1085">
            <v>8.3689999999999998</v>
          </cell>
          <cell r="F1085">
            <v>11870</v>
          </cell>
          <cell r="G1085">
            <v>99340</v>
          </cell>
          <cell r="H1085">
            <v>0</v>
          </cell>
          <cell r="J1085">
            <v>0</v>
          </cell>
          <cell r="L1085">
            <v>11870</v>
          </cell>
          <cell r="M1085">
            <v>99340</v>
          </cell>
        </row>
        <row r="1086">
          <cell r="A1086">
            <v>1084</v>
          </cell>
          <cell r="B1086" t="str">
            <v xml:space="preserve">   17) 전기공사</v>
          </cell>
          <cell r="G1086">
            <v>6877236</v>
          </cell>
          <cell r="H1086">
            <v>0</v>
          </cell>
          <cell r="I1086">
            <v>4165600</v>
          </cell>
          <cell r="J1086">
            <v>0</v>
          </cell>
          <cell r="K1086">
            <v>2711636</v>
          </cell>
          <cell r="L1086">
            <v>0</v>
          </cell>
          <cell r="M1086">
            <v>0</v>
          </cell>
        </row>
        <row r="1087">
          <cell r="A1087">
            <v>1085</v>
          </cell>
          <cell r="B1087" t="str">
            <v xml:space="preserve">     (1) 전기공사</v>
          </cell>
          <cell r="G1087">
            <v>5052940</v>
          </cell>
          <cell r="H1087">
            <v>0</v>
          </cell>
          <cell r="I1087">
            <v>3025840</v>
          </cell>
          <cell r="J1087">
            <v>0</v>
          </cell>
          <cell r="K1087">
            <v>2027100</v>
          </cell>
          <cell r="L1087">
            <v>0</v>
          </cell>
        </row>
        <row r="1088">
          <cell r="A1088">
            <v>1086</v>
          </cell>
          <cell r="B1088" t="str">
            <v xml:space="preserve">      합성수지가요전선관</v>
          </cell>
          <cell r="C1088" t="str">
            <v>CD 16 C</v>
          </cell>
          <cell r="D1088" t="str">
            <v>M</v>
          </cell>
          <cell r="E1088">
            <v>107</v>
          </cell>
          <cell r="F1088">
            <v>90</v>
          </cell>
          <cell r="G1088">
            <v>9630</v>
          </cell>
          <cell r="H1088">
            <v>90</v>
          </cell>
          <cell r="I1088">
            <v>9630</v>
          </cell>
          <cell r="J1088">
            <v>0</v>
          </cell>
          <cell r="L1088">
            <v>0</v>
          </cell>
        </row>
        <row r="1089">
          <cell r="A1089">
            <v>1087</v>
          </cell>
          <cell r="B1089" t="str">
            <v xml:space="preserve">      합성수지가요전선관</v>
          </cell>
          <cell r="C1089" t="str">
            <v>CD 22 C</v>
          </cell>
          <cell r="D1089" t="str">
            <v>M</v>
          </cell>
          <cell r="E1089">
            <v>48</v>
          </cell>
          <cell r="F1089">
            <v>140</v>
          </cell>
          <cell r="G1089">
            <v>6720</v>
          </cell>
          <cell r="H1089">
            <v>140</v>
          </cell>
          <cell r="I1089">
            <v>6720</v>
          </cell>
          <cell r="J1089">
            <v>0</v>
          </cell>
          <cell r="L1089">
            <v>0</v>
          </cell>
        </row>
        <row r="1090">
          <cell r="A1090">
            <v>1088</v>
          </cell>
          <cell r="B1090" t="str">
            <v xml:space="preserve">      경질비닐전선관</v>
          </cell>
          <cell r="C1090" t="str">
            <v>HI 16C</v>
          </cell>
          <cell r="D1090" t="str">
            <v>M</v>
          </cell>
          <cell r="E1090">
            <v>7</v>
          </cell>
          <cell r="F1090">
            <v>210</v>
          </cell>
          <cell r="G1090">
            <v>1470</v>
          </cell>
          <cell r="H1090">
            <v>210</v>
          </cell>
          <cell r="I1090">
            <v>1470</v>
          </cell>
          <cell r="J1090">
            <v>0</v>
          </cell>
          <cell r="L1090">
            <v>0</v>
          </cell>
        </row>
        <row r="1091">
          <cell r="A1091">
            <v>1089</v>
          </cell>
          <cell r="B1091" t="str">
            <v xml:space="preserve">      경질비닐전선관</v>
          </cell>
          <cell r="C1091" t="str">
            <v>HI 28C</v>
          </cell>
          <cell r="D1091" t="str">
            <v>M</v>
          </cell>
          <cell r="E1091">
            <v>35</v>
          </cell>
          <cell r="F1091">
            <v>500</v>
          </cell>
          <cell r="G1091">
            <v>17500</v>
          </cell>
          <cell r="H1091">
            <v>500</v>
          </cell>
          <cell r="I1091">
            <v>17500</v>
          </cell>
          <cell r="J1091">
            <v>0</v>
          </cell>
          <cell r="L1091">
            <v>0</v>
          </cell>
        </row>
        <row r="1092">
          <cell r="A1092">
            <v>1090</v>
          </cell>
          <cell r="B1092" t="str">
            <v xml:space="preserve">      경질비닐전선관</v>
          </cell>
          <cell r="C1092" t="str">
            <v>HI 36C</v>
          </cell>
          <cell r="D1092" t="str">
            <v>M</v>
          </cell>
          <cell r="E1092">
            <v>24</v>
          </cell>
          <cell r="F1092">
            <v>730</v>
          </cell>
          <cell r="G1092">
            <v>17520</v>
          </cell>
          <cell r="H1092">
            <v>730</v>
          </cell>
          <cell r="I1092">
            <v>17520</v>
          </cell>
          <cell r="J1092">
            <v>0</v>
          </cell>
          <cell r="L1092">
            <v>0</v>
          </cell>
        </row>
        <row r="1093">
          <cell r="A1093">
            <v>1091</v>
          </cell>
          <cell r="B1093" t="str">
            <v xml:space="preserve">      경질비닐전선관</v>
          </cell>
          <cell r="C1093" t="str">
            <v>HI 42C</v>
          </cell>
          <cell r="D1093" t="str">
            <v>M</v>
          </cell>
          <cell r="E1093">
            <v>46</v>
          </cell>
          <cell r="F1093">
            <v>960</v>
          </cell>
          <cell r="G1093">
            <v>44160</v>
          </cell>
          <cell r="H1093">
            <v>960</v>
          </cell>
          <cell r="I1093">
            <v>44160</v>
          </cell>
          <cell r="J1093">
            <v>0</v>
          </cell>
          <cell r="L1093">
            <v>0</v>
          </cell>
        </row>
        <row r="1094">
          <cell r="A1094">
            <v>1092</v>
          </cell>
          <cell r="B1094" t="str">
            <v xml:space="preserve">      1종가요관</v>
          </cell>
          <cell r="C1094" t="str">
            <v>28 C 방수</v>
          </cell>
          <cell r="D1094" t="str">
            <v>M</v>
          </cell>
          <cell r="E1094">
            <v>2</v>
          </cell>
          <cell r="F1094">
            <v>1560</v>
          </cell>
          <cell r="G1094">
            <v>3120</v>
          </cell>
          <cell r="H1094">
            <v>1560</v>
          </cell>
          <cell r="I1094">
            <v>3120</v>
          </cell>
          <cell r="J1094">
            <v>0</v>
          </cell>
          <cell r="L1094">
            <v>0</v>
          </cell>
        </row>
        <row r="1095">
          <cell r="A1095">
            <v>1093</v>
          </cell>
          <cell r="B1095" t="str">
            <v xml:space="preserve">      600V 가교PE 케이블</v>
          </cell>
          <cell r="C1095" t="str">
            <v>CV 4C*14MM2</v>
          </cell>
          <cell r="D1095" t="str">
            <v>M</v>
          </cell>
          <cell r="E1095">
            <v>24</v>
          </cell>
          <cell r="F1095">
            <v>2180</v>
          </cell>
          <cell r="G1095">
            <v>52320</v>
          </cell>
          <cell r="H1095">
            <v>2180</v>
          </cell>
          <cell r="I1095">
            <v>52320</v>
          </cell>
          <cell r="J1095">
            <v>0</v>
          </cell>
          <cell r="L1095">
            <v>0</v>
          </cell>
        </row>
        <row r="1096">
          <cell r="A1096">
            <v>1094</v>
          </cell>
          <cell r="B1096" t="str">
            <v xml:space="preserve">      600V 가교PE 케이블</v>
          </cell>
          <cell r="C1096" t="str">
            <v>CV 4C*22MM2</v>
          </cell>
          <cell r="D1096" t="str">
            <v>M</v>
          </cell>
          <cell r="E1096">
            <v>47</v>
          </cell>
          <cell r="F1096">
            <v>2940</v>
          </cell>
          <cell r="G1096">
            <v>138180</v>
          </cell>
          <cell r="H1096">
            <v>2940</v>
          </cell>
          <cell r="I1096">
            <v>138180</v>
          </cell>
          <cell r="J1096">
            <v>0</v>
          </cell>
          <cell r="L1096">
            <v>0</v>
          </cell>
        </row>
        <row r="1097">
          <cell r="A1097">
            <v>1095</v>
          </cell>
          <cell r="B1097" t="str">
            <v xml:space="preserve">      제어용비닐케이블</v>
          </cell>
          <cell r="C1097" t="str">
            <v>CVV 5C*1.25MM2</v>
          </cell>
          <cell r="D1097" t="str">
            <v>M</v>
          </cell>
          <cell r="E1097">
            <v>12</v>
          </cell>
          <cell r="F1097">
            <v>480</v>
          </cell>
          <cell r="G1097">
            <v>5760</v>
          </cell>
          <cell r="H1097">
            <v>480</v>
          </cell>
          <cell r="I1097">
            <v>5760</v>
          </cell>
          <cell r="J1097">
            <v>0</v>
          </cell>
          <cell r="L1097">
            <v>0</v>
          </cell>
        </row>
        <row r="1098">
          <cell r="A1098">
            <v>1096</v>
          </cell>
          <cell r="B1098" t="str">
            <v xml:space="preserve">      600V 비닐절연전선</v>
          </cell>
          <cell r="C1098" t="str">
            <v>IV 1.6mm</v>
          </cell>
          <cell r="D1098" t="str">
            <v>M</v>
          </cell>
          <cell r="E1098">
            <v>58</v>
          </cell>
          <cell r="F1098">
            <v>50</v>
          </cell>
          <cell r="G1098">
            <v>2900</v>
          </cell>
          <cell r="H1098">
            <v>50</v>
          </cell>
          <cell r="I1098">
            <v>2900</v>
          </cell>
          <cell r="J1098">
            <v>0</v>
          </cell>
          <cell r="L1098">
            <v>0</v>
          </cell>
        </row>
        <row r="1099">
          <cell r="A1099">
            <v>1097</v>
          </cell>
          <cell r="B1099" t="str">
            <v xml:space="preserve">      600V 비닐절연전선</v>
          </cell>
          <cell r="C1099" t="str">
            <v>IV 2.0mm</v>
          </cell>
          <cell r="D1099" t="str">
            <v>M</v>
          </cell>
          <cell r="E1099">
            <v>350</v>
          </cell>
          <cell r="F1099">
            <v>80</v>
          </cell>
          <cell r="G1099">
            <v>28000</v>
          </cell>
          <cell r="H1099">
            <v>80</v>
          </cell>
          <cell r="I1099">
            <v>28000</v>
          </cell>
          <cell r="J1099">
            <v>0</v>
          </cell>
          <cell r="L1099">
            <v>0</v>
          </cell>
        </row>
        <row r="1100">
          <cell r="A1100">
            <v>1098</v>
          </cell>
          <cell r="B1100" t="str">
            <v xml:space="preserve">      600V 비닐절연전선</v>
          </cell>
          <cell r="C1100" t="str">
            <v>IV 5.5MM2</v>
          </cell>
          <cell r="D1100" t="str">
            <v>M</v>
          </cell>
          <cell r="E1100">
            <v>8</v>
          </cell>
          <cell r="F1100">
            <v>160</v>
          </cell>
          <cell r="G1100">
            <v>1280</v>
          </cell>
          <cell r="H1100">
            <v>160</v>
          </cell>
          <cell r="I1100">
            <v>1280</v>
          </cell>
          <cell r="J1100">
            <v>0</v>
          </cell>
          <cell r="L1100">
            <v>0</v>
          </cell>
        </row>
        <row r="1101">
          <cell r="A1101">
            <v>1099</v>
          </cell>
          <cell r="B1101" t="str">
            <v xml:space="preserve">      600V 비닐절연전선</v>
          </cell>
          <cell r="C1101" t="str">
            <v>IV 8MM2</v>
          </cell>
          <cell r="D1101" t="str">
            <v>M</v>
          </cell>
          <cell r="E1101">
            <v>66</v>
          </cell>
          <cell r="F1101">
            <v>230</v>
          </cell>
          <cell r="G1101">
            <v>15180</v>
          </cell>
          <cell r="H1101">
            <v>230</v>
          </cell>
          <cell r="I1101">
            <v>15180</v>
          </cell>
          <cell r="J1101">
            <v>0</v>
          </cell>
          <cell r="L1101">
            <v>0</v>
          </cell>
        </row>
        <row r="1102">
          <cell r="A1102">
            <v>1100</v>
          </cell>
          <cell r="B1102" t="str">
            <v xml:space="preserve">      600V 비닐절연전선</v>
          </cell>
          <cell r="C1102" t="str">
            <v>IV 14MM2</v>
          </cell>
          <cell r="D1102" t="str">
            <v>M</v>
          </cell>
          <cell r="E1102">
            <v>9</v>
          </cell>
          <cell r="F1102">
            <v>450</v>
          </cell>
          <cell r="G1102">
            <v>4050</v>
          </cell>
          <cell r="H1102">
            <v>450</v>
          </cell>
          <cell r="I1102">
            <v>4050</v>
          </cell>
          <cell r="J1102">
            <v>0</v>
          </cell>
          <cell r="L1102">
            <v>0</v>
          </cell>
        </row>
        <row r="1103">
          <cell r="A1103">
            <v>1101</v>
          </cell>
          <cell r="B1103" t="str">
            <v xml:space="preserve">      접지용전선</v>
          </cell>
          <cell r="C1103" t="str">
            <v>GV 5.5MM2</v>
          </cell>
          <cell r="D1103" t="str">
            <v>M</v>
          </cell>
          <cell r="E1103">
            <v>7</v>
          </cell>
          <cell r="F1103">
            <v>300</v>
          </cell>
          <cell r="G1103">
            <v>2100</v>
          </cell>
          <cell r="H1103">
            <v>300</v>
          </cell>
          <cell r="I1103">
            <v>2100</v>
          </cell>
          <cell r="J1103">
            <v>0</v>
          </cell>
          <cell r="L1103">
            <v>0</v>
          </cell>
        </row>
        <row r="1104">
          <cell r="A1104">
            <v>1102</v>
          </cell>
          <cell r="B1104" t="str">
            <v xml:space="preserve">      아우트레트박스</v>
          </cell>
          <cell r="C1104" t="str">
            <v>4각 54mm</v>
          </cell>
          <cell r="D1104" t="str">
            <v>EA</v>
          </cell>
          <cell r="E1104">
            <v>11</v>
          </cell>
          <cell r="F1104">
            <v>690</v>
          </cell>
          <cell r="G1104">
            <v>7590</v>
          </cell>
          <cell r="H1104">
            <v>690</v>
          </cell>
          <cell r="I1104">
            <v>7590</v>
          </cell>
          <cell r="J1104">
            <v>0</v>
          </cell>
          <cell r="L1104">
            <v>0</v>
          </cell>
        </row>
        <row r="1105">
          <cell r="A1105">
            <v>1103</v>
          </cell>
          <cell r="B1105" t="str">
            <v xml:space="preserve">      아우트레트박스</v>
          </cell>
          <cell r="C1105" t="str">
            <v>8각 54mm</v>
          </cell>
          <cell r="D1105" t="str">
            <v>EA</v>
          </cell>
          <cell r="E1105">
            <v>26</v>
          </cell>
          <cell r="F1105">
            <v>590</v>
          </cell>
          <cell r="G1105">
            <v>15340</v>
          </cell>
          <cell r="H1105">
            <v>590</v>
          </cell>
          <cell r="I1105">
            <v>15340</v>
          </cell>
          <cell r="J1105">
            <v>0</v>
          </cell>
          <cell r="L1105">
            <v>0</v>
          </cell>
        </row>
        <row r="1106">
          <cell r="A1106">
            <v>1104</v>
          </cell>
          <cell r="B1106" t="str">
            <v xml:space="preserve">      박스커버-8각</v>
          </cell>
          <cell r="C1106" t="str">
            <v>평형</v>
          </cell>
          <cell r="D1106" t="str">
            <v>EA</v>
          </cell>
          <cell r="E1106">
            <v>26</v>
          </cell>
          <cell r="F1106">
            <v>190</v>
          </cell>
          <cell r="G1106">
            <v>4940</v>
          </cell>
          <cell r="H1106">
            <v>190</v>
          </cell>
          <cell r="I1106">
            <v>4940</v>
          </cell>
          <cell r="J1106">
            <v>0</v>
          </cell>
          <cell r="L1106">
            <v>0</v>
          </cell>
        </row>
        <row r="1107">
          <cell r="A1107">
            <v>1105</v>
          </cell>
          <cell r="B1107" t="str">
            <v xml:space="preserve">      박스커버-4각</v>
          </cell>
          <cell r="C1107" t="str">
            <v>오목형</v>
          </cell>
          <cell r="D1107" t="str">
            <v>EA</v>
          </cell>
          <cell r="E1107">
            <v>3</v>
          </cell>
          <cell r="F1107">
            <v>190</v>
          </cell>
          <cell r="G1107">
            <v>570</v>
          </cell>
          <cell r="H1107">
            <v>190</v>
          </cell>
          <cell r="I1107">
            <v>570</v>
          </cell>
          <cell r="J1107">
            <v>0</v>
          </cell>
          <cell r="L1107">
            <v>0</v>
          </cell>
        </row>
        <row r="1108">
          <cell r="A1108">
            <v>1106</v>
          </cell>
          <cell r="B1108" t="str">
            <v xml:space="preserve">      매입 3로스위치</v>
          </cell>
          <cell r="C1108" t="str">
            <v>15A 250V 1구</v>
          </cell>
          <cell r="D1108" t="str">
            <v>EA</v>
          </cell>
          <cell r="E1108">
            <v>9</v>
          </cell>
          <cell r="F1108">
            <v>2260</v>
          </cell>
          <cell r="G1108">
            <v>20340</v>
          </cell>
          <cell r="H1108">
            <v>2260</v>
          </cell>
          <cell r="I1108">
            <v>20340</v>
          </cell>
          <cell r="J1108">
            <v>0</v>
          </cell>
          <cell r="L1108">
            <v>0</v>
          </cell>
        </row>
        <row r="1109">
          <cell r="A1109">
            <v>1107</v>
          </cell>
          <cell r="B1109" t="str">
            <v xml:space="preserve">      매입 3로스위치</v>
          </cell>
          <cell r="C1109" t="str">
            <v>15A 250V 2구</v>
          </cell>
          <cell r="D1109" t="str">
            <v>EA</v>
          </cell>
          <cell r="E1109">
            <v>2</v>
          </cell>
          <cell r="F1109">
            <v>3100</v>
          </cell>
          <cell r="G1109">
            <v>6200</v>
          </cell>
          <cell r="H1109">
            <v>3100</v>
          </cell>
          <cell r="I1109">
            <v>6200</v>
          </cell>
          <cell r="J1109">
            <v>0</v>
          </cell>
          <cell r="L1109">
            <v>0</v>
          </cell>
        </row>
        <row r="1110">
          <cell r="A1110">
            <v>1108</v>
          </cell>
          <cell r="B1110" t="str">
            <v xml:space="preserve">      매입 3로스위치</v>
          </cell>
          <cell r="C1110" t="str">
            <v>15A 250V 3구</v>
          </cell>
          <cell r="D1110" t="str">
            <v>EA</v>
          </cell>
          <cell r="E1110">
            <v>1</v>
          </cell>
          <cell r="F1110">
            <v>3950</v>
          </cell>
          <cell r="G1110">
            <v>3950</v>
          </cell>
          <cell r="H1110">
            <v>3950</v>
          </cell>
          <cell r="I1110">
            <v>3950</v>
          </cell>
          <cell r="J1110">
            <v>0</v>
          </cell>
          <cell r="L1110">
            <v>0</v>
          </cell>
        </row>
        <row r="1111">
          <cell r="A1111">
            <v>1109</v>
          </cell>
          <cell r="B1111" t="str">
            <v xml:space="preserve">      매입 접지콘센트</v>
          </cell>
          <cell r="C1111" t="str">
            <v>15A 250V 1구</v>
          </cell>
          <cell r="D1111" t="str">
            <v>EA</v>
          </cell>
          <cell r="E1111">
            <v>3</v>
          </cell>
          <cell r="F1111">
            <v>900</v>
          </cell>
          <cell r="G1111">
            <v>2700</v>
          </cell>
          <cell r="H1111">
            <v>900</v>
          </cell>
          <cell r="I1111">
            <v>2700</v>
          </cell>
          <cell r="J1111">
            <v>0</v>
          </cell>
          <cell r="L1111">
            <v>0</v>
          </cell>
        </row>
        <row r="1112">
          <cell r="A1112">
            <v>1110</v>
          </cell>
          <cell r="B1112" t="str">
            <v xml:space="preserve">      매입 접지콘센트</v>
          </cell>
          <cell r="C1112" t="str">
            <v>15A 250V 2구</v>
          </cell>
          <cell r="D1112" t="str">
            <v>EA</v>
          </cell>
          <cell r="E1112">
            <v>6</v>
          </cell>
          <cell r="F1112">
            <v>1140</v>
          </cell>
          <cell r="G1112">
            <v>6840</v>
          </cell>
          <cell r="H1112">
            <v>1140</v>
          </cell>
          <cell r="I1112">
            <v>6840</v>
          </cell>
          <cell r="J1112">
            <v>0</v>
          </cell>
          <cell r="L1112">
            <v>0</v>
          </cell>
        </row>
        <row r="1113">
          <cell r="A1113">
            <v>1111</v>
          </cell>
          <cell r="B1113" t="str">
            <v xml:space="preserve">      노출형 콘센트</v>
          </cell>
          <cell r="C1113" t="str">
            <v>2P 250V 20A</v>
          </cell>
          <cell r="D1113" t="str">
            <v>EA</v>
          </cell>
          <cell r="E1113">
            <v>1</v>
          </cell>
          <cell r="F1113">
            <v>1480</v>
          </cell>
          <cell r="G1113">
            <v>1480</v>
          </cell>
          <cell r="H1113">
            <v>1480</v>
          </cell>
          <cell r="I1113">
            <v>1480</v>
          </cell>
          <cell r="J1113">
            <v>0</v>
          </cell>
          <cell r="L1113">
            <v>0</v>
          </cell>
        </row>
        <row r="1114">
          <cell r="A1114">
            <v>1112</v>
          </cell>
          <cell r="B1114" t="str">
            <v xml:space="preserve">      스위치박스</v>
          </cell>
          <cell r="C1114" t="str">
            <v>1개용 54mm</v>
          </cell>
          <cell r="D1114" t="str">
            <v>EA</v>
          </cell>
          <cell r="E1114">
            <v>15</v>
          </cell>
          <cell r="F1114">
            <v>360</v>
          </cell>
          <cell r="G1114">
            <v>5400</v>
          </cell>
          <cell r="H1114">
            <v>360</v>
          </cell>
          <cell r="I1114">
            <v>5400</v>
          </cell>
          <cell r="J1114">
            <v>0</v>
          </cell>
          <cell r="L1114">
            <v>0</v>
          </cell>
        </row>
        <row r="1115">
          <cell r="A1115">
            <v>1113</v>
          </cell>
          <cell r="B1115" t="str">
            <v xml:space="preserve">      접지봉</v>
          </cell>
          <cell r="C1115" t="str">
            <v>18D*2400mm</v>
          </cell>
          <cell r="D1115" t="str">
            <v>본</v>
          </cell>
          <cell r="E1115">
            <v>3</v>
          </cell>
          <cell r="F1115">
            <v>5460</v>
          </cell>
          <cell r="G1115">
            <v>16380</v>
          </cell>
          <cell r="H1115">
            <v>5460</v>
          </cell>
          <cell r="I1115">
            <v>16380</v>
          </cell>
          <cell r="J1115">
            <v>0</v>
          </cell>
          <cell r="L1115">
            <v>0</v>
          </cell>
        </row>
        <row r="1116">
          <cell r="A1116">
            <v>1114</v>
          </cell>
          <cell r="B1116" t="str">
            <v xml:space="preserve">      JOINT BOX</v>
          </cell>
          <cell r="C1116" t="str">
            <v>100*100*54</v>
          </cell>
          <cell r="D1116" t="str">
            <v>EA</v>
          </cell>
          <cell r="E1116">
            <v>1</v>
          </cell>
          <cell r="F1116">
            <v>1170</v>
          </cell>
          <cell r="G1116">
            <v>1170</v>
          </cell>
          <cell r="H1116">
            <v>1170</v>
          </cell>
          <cell r="I1116">
            <v>1170</v>
          </cell>
          <cell r="J1116">
            <v>0</v>
          </cell>
          <cell r="L1116">
            <v>0</v>
          </cell>
        </row>
        <row r="1117">
          <cell r="A1117">
            <v>1115</v>
          </cell>
          <cell r="B1117" t="str">
            <v xml:space="preserve">      풀박스</v>
          </cell>
          <cell r="C1117" t="str">
            <v>150*150*100</v>
          </cell>
          <cell r="D1117" t="str">
            <v>EA</v>
          </cell>
          <cell r="E1117">
            <v>2</v>
          </cell>
          <cell r="F1117">
            <v>1950</v>
          </cell>
          <cell r="G1117">
            <v>3900</v>
          </cell>
          <cell r="H1117">
            <v>1950</v>
          </cell>
          <cell r="I1117">
            <v>3900</v>
          </cell>
          <cell r="J1117">
            <v>0</v>
          </cell>
          <cell r="L1117">
            <v>0</v>
          </cell>
        </row>
        <row r="1118">
          <cell r="A1118">
            <v>1116</v>
          </cell>
          <cell r="B1118" t="str">
            <v xml:space="preserve">      노말밴드</v>
          </cell>
          <cell r="C1118" t="str">
            <v>PVC 28 C</v>
          </cell>
          <cell r="D1118" t="str">
            <v>EA</v>
          </cell>
          <cell r="E1118">
            <v>8</v>
          </cell>
          <cell r="F1118">
            <v>800</v>
          </cell>
          <cell r="G1118">
            <v>6400</v>
          </cell>
          <cell r="H1118">
            <v>800</v>
          </cell>
          <cell r="I1118">
            <v>6400</v>
          </cell>
          <cell r="J1118">
            <v>0</v>
          </cell>
          <cell r="L1118">
            <v>0</v>
          </cell>
        </row>
        <row r="1119">
          <cell r="A1119">
            <v>1117</v>
          </cell>
          <cell r="B1119" t="str">
            <v xml:space="preserve">      터파기 및 되메우기</v>
          </cell>
          <cell r="C1119" t="str">
            <v>전력인입용</v>
          </cell>
          <cell r="D1119" t="str">
            <v>M3</v>
          </cell>
          <cell r="E1119">
            <v>0.18</v>
          </cell>
          <cell r="F1119">
            <v>7000</v>
          </cell>
          <cell r="G1119">
            <v>1260</v>
          </cell>
          <cell r="H1119">
            <v>0</v>
          </cell>
          <cell r="J1119">
            <v>7000</v>
          </cell>
          <cell r="K1119">
            <v>1260</v>
          </cell>
          <cell r="L1119">
            <v>0</v>
          </cell>
        </row>
        <row r="1120">
          <cell r="A1120">
            <v>1118</v>
          </cell>
          <cell r="B1120" t="str">
            <v xml:space="preserve">      조명기구</v>
          </cell>
          <cell r="C1120" t="str">
            <v>F-1</v>
          </cell>
          <cell r="D1120" t="str">
            <v>SET</v>
          </cell>
          <cell r="E1120">
            <v>2</v>
          </cell>
          <cell r="F1120">
            <v>66360</v>
          </cell>
          <cell r="G1120">
            <v>132720</v>
          </cell>
          <cell r="H1120">
            <v>66360</v>
          </cell>
          <cell r="I1120">
            <v>132720</v>
          </cell>
          <cell r="J1120">
            <v>0</v>
          </cell>
          <cell r="L1120">
            <v>0</v>
          </cell>
        </row>
        <row r="1121">
          <cell r="A1121">
            <v>1119</v>
          </cell>
          <cell r="B1121" t="str">
            <v xml:space="preserve">      조명기구</v>
          </cell>
          <cell r="C1121" t="str">
            <v>F-2</v>
          </cell>
          <cell r="D1121" t="str">
            <v>SET</v>
          </cell>
          <cell r="E1121">
            <v>1</v>
          </cell>
          <cell r="F1121">
            <v>54600</v>
          </cell>
          <cell r="G1121">
            <v>54600</v>
          </cell>
          <cell r="H1121">
            <v>54600</v>
          </cell>
          <cell r="I1121">
            <v>54600</v>
          </cell>
          <cell r="J1121">
            <v>0</v>
          </cell>
          <cell r="L1121">
            <v>0</v>
          </cell>
        </row>
        <row r="1122">
          <cell r="A1122">
            <v>1120</v>
          </cell>
          <cell r="B1122" t="str">
            <v xml:space="preserve">      조명기구</v>
          </cell>
          <cell r="C1122" t="str">
            <v>F-3</v>
          </cell>
          <cell r="D1122" t="str">
            <v>SET</v>
          </cell>
          <cell r="E1122">
            <v>2</v>
          </cell>
          <cell r="F1122">
            <v>33600</v>
          </cell>
          <cell r="G1122">
            <v>67200</v>
          </cell>
          <cell r="H1122">
            <v>33600</v>
          </cell>
          <cell r="I1122">
            <v>67200</v>
          </cell>
          <cell r="J1122">
            <v>0</v>
          </cell>
          <cell r="L1122">
            <v>0</v>
          </cell>
        </row>
        <row r="1123">
          <cell r="A1123">
            <v>1121</v>
          </cell>
          <cell r="B1123" t="str">
            <v xml:space="preserve">      조명기구</v>
          </cell>
          <cell r="C1123" t="str">
            <v>F-4</v>
          </cell>
          <cell r="D1123" t="str">
            <v>SET</v>
          </cell>
          <cell r="E1123">
            <v>15</v>
          </cell>
          <cell r="F1123">
            <v>26880</v>
          </cell>
          <cell r="G1123">
            <v>403200</v>
          </cell>
          <cell r="H1123">
            <v>26880</v>
          </cell>
          <cell r="I1123">
            <v>403200</v>
          </cell>
          <cell r="J1123">
            <v>0</v>
          </cell>
          <cell r="L1123">
            <v>0</v>
          </cell>
        </row>
        <row r="1124">
          <cell r="A1124">
            <v>1122</v>
          </cell>
          <cell r="B1124" t="str">
            <v xml:space="preserve">      조명기구</v>
          </cell>
          <cell r="C1124" t="str">
            <v>I-1</v>
          </cell>
          <cell r="D1124" t="str">
            <v>SET</v>
          </cell>
          <cell r="E1124">
            <v>5</v>
          </cell>
          <cell r="F1124">
            <v>4200</v>
          </cell>
          <cell r="G1124">
            <v>21000</v>
          </cell>
          <cell r="H1124">
            <v>4200</v>
          </cell>
          <cell r="I1124">
            <v>21000</v>
          </cell>
          <cell r="J1124">
            <v>0</v>
          </cell>
          <cell r="L1124">
            <v>0</v>
          </cell>
        </row>
        <row r="1125">
          <cell r="A1125">
            <v>1123</v>
          </cell>
          <cell r="B1125" t="str">
            <v xml:space="preserve">      조명기구</v>
          </cell>
          <cell r="C1125" t="str">
            <v>I-2</v>
          </cell>
          <cell r="D1125" t="str">
            <v>SET</v>
          </cell>
          <cell r="E1125">
            <v>4</v>
          </cell>
          <cell r="F1125">
            <v>10080</v>
          </cell>
          <cell r="G1125">
            <v>40320</v>
          </cell>
          <cell r="H1125">
            <v>10080</v>
          </cell>
          <cell r="I1125">
            <v>40320</v>
          </cell>
          <cell r="J1125">
            <v>0</v>
          </cell>
          <cell r="L1125">
            <v>0</v>
          </cell>
        </row>
        <row r="1126">
          <cell r="A1126">
            <v>1124</v>
          </cell>
          <cell r="B1126" t="str">
            <v xml:space="preserve">      분전반</v>
          </cell>
          <cell r="C1126" t="str">
            <v>L-G</v>
          </cell>
          <cell r="D1126" t="str">
            <v>면</v>
          </cell>
          <cell r="E1126">
            <v>1</v>
          </cell>
          <cell r="F1126">
            <v>1093250</v>
          </cell>
          <cell r="G1126">
            <v>1093250</v>
          </cell>
          <cell r="H1126">
            <v>1093250</v>
          </cell>
          <cell r="I1126">
            <v>1093250</v>
          </cell>
          <cell r="J1126">
            <v>0</v>
          </cell>
          <cell r="L1126">
            <v>0</v>
          </cell>
        </row>
        <row r="1127">
          <cell r="A1127">
            <v>1125</v>
          </cell>
          <cell r="B1127" t="str">
            <v xml:space="preserve">      분전반</v>
          </cell>
          <cell r="C1127" t="str">
            <v>L-G-1</v>
          </cell>
          <cell r="D1127" t="str">
            <v>면</v>
          </cell>
          <cell r="E1127">
            <v>1</v>
          </cell>
          <cell r="F1127">
            <v>500370</v>
          </cell>
          <cell r="G1127">
            <v>500370</v>
          </cell>
          <cell r="H1127">
            <v>500370</v>
          </cell>
          <cell r="I1127">
            <v>500370</v>
          </cell>
          <cell r="J1127">
            <v>0</v>
          </cell>
          <cell r="L1127">
            <v>0</v>
          </cell>
        </row>
        <row r="1128">
          <cell r="A1128">
            <v>1126</v>
          </cell>
          <cell r="B1128" t="str">
            <v xml:space="preserve">      MCCB BOX</v>
          </cell>
          <cell r="C1128" t="str">
            <v>2P 100/75AT</v>
          </cell>
          <cell r="D1128" t="str">
            <v>면</v>
          </cell>
          <cell r="E1128">
            <v>1</v>
          </cell>
          <cell r="F1128">
            <v>130450</v>
          </cell>
          <cell r="G1128">
            <v>130450</v>
          </cell>
          <cell r="H1128">
            <v>130450</v>
          </cell>
          <cell r="I1128">
            <v>130450</v>
          </cell>
          <cell r="J1128">
            <v>0</v>
          </cell>
          <cell r="L1128">
            <v>0</v>
          </cell>
        </row>
        <row r="1129">
          <cell r="A1129">
            <v>1127</v>
          </cell>
          <cell r="B1129" t="str">
            <v xml:space="preserve">      MCCB BOX</v>
          </cell>
          <cell r="C1129" t="str">
            <v>2P 50/30AT</v>
          </cell>
          <cell r="D1129" t="str">
            <v>면</v>
          </cell>
          <cell r="E1129">
            <v>1</v>
          </cell>
          <cell r="F1129">
            <v>107320</v>
          </cell>
          <cell r="G1129">
            <v>107320</v>
          </cell>
          <cell r="H1129">
            <v>107320</v>
          </cell>
          <cell r="I1129">
            <v>107320</v>
          </cell>
          <cell r="J1129">
            <v>0</v>
          </cell>
          <cell r="L1129">
            <v>0</v>
          </cell>
        </row>
        <row r="1130">
          <cell r="A1130">
            <v>1128</v>
          </cell>
          <cell r="B1130" t="str">
            <v xml:space="preserve">      전선관 부속품비</v>
          </cell>
          <cell r="C1130" t="str">
            <v>재료비의 15%</v>
          </cell>
          <cell r="D1130" t="str">
            <v>식</v>
          </cell>
          <cell r="E1130">
            <v>1</v>
          </cell>
          <cell r="F1130">
            <v>15240</v>
          </cell>
          <cell r="G1130">
            <v>15240</v>
          </cell>
          <cell r="H1130">
            <v>15240</v>
          </cell>
          <cell r="I1130">
            <v>15240</v>
          </cell>
          <cell r="J1130">
            <v>0</v>
          </cell>
          <cell r="L1130">
            <v>0</v>
          </cell>
        </row>
        <row r="1131">
          <cell r="A1131">
            <v>1129</v>
          </cell>
          <cell r="B1131" t="str">
            <v xml:space="preserve">      잡자재비</v>
          </cell>
          <cell r="C1131" t="str">
            <v>재료비의 2%</v>
          </cell>
          <cell r="D1131" t="str">
            <v>식</v>
          </cell>
          <cell r="E1131">
            <v>1</v>
          </cell>
          <cell r="F1131">
            <v>7080</v>
          </cell>
          <cell r="G1131">
            <v>7080</v>
          </cell>
          <cell r="H1131">
            <v>7080</v>
          </cell>
          <cell r="I1131">
            <v>7080</v>
          </cell>
          <cell r="J1131">
            <v>0</v>
          </cell>
          <cell r="L1131">
            <v>0</v>
          </cell>
        </row>
        <row r="1132">
          <cell r="A1132">
            <v>1130</v>
          </cell>
          <cell r="B1132" t="str">
            <v xml:space="preserve">      공구손료</v>
          </cell>
          <cell r="C1132" t="str">
            <v>노무비의 3%</v>
          </cell>
          <cell r="D1132" t="str">
            <v>식</v>
          </cell>
          <cell r="E1132">
            <v>1</v>
          </cell>
          <cell r="F1132">
            <v>59010</v>
          </cell>
          <cell r="G1132">
            <v>59010</v>
          </cell>
          <cell r="H1132">
            <v>0</v>
          </cell>
          <cell r="J1132">
            <v>59010</v>
          </cell>
          <cell r="K1132">
            <v>59010</v>
          </cell>
          <cell r="L1132">
            <v>0</v>
          </cell>
        </row>
        <row r="1133">
          <cell r="A1133">
            <v>1131</v>
          </cell>
          <cell r="B1133" t="str">
            <v xml:space="preserve">      노무비</v>
          </cell>
          <cell r="C1133" t="str">
            <v>내선전공</v>
          </cell>
          <cell r="D1133" t="str">
            <v>인</v>
          </cell>
          <cell r="E1133">
            <v>42</v>
          </cell>
          <cell r="F1133">
            <v>40240</v>
          </cell>
          <cell r="G1133">
            <v>1690080</v>
          </cell>
          <cell r="H1133">
            <v>0</v>
          </cell>
          <cell r="J1133">
            <v>40240</v>
          </cell>
          <cell r="K1133">
            <v>1690080</v>
          </cell>
          <cell r="L1133">
            <v>0</v>
          </cell>
        </row>
        <row r="1134">
          <cell r="A1134">
            <v>1132</v>
          </cell>
          <cell r="B1134" t="str">
            <v xml:space="preserve">      노무비</v>
          </cell>
          <cell r="C1134" t="str">
            <v>저압케이블전공</v>
          </cell>
          <cell r="D1134" t="str">
            <v>인</v>
          </cell>
          <cell r="E1134">
            <v>5</v>
          </cell>
          <cell r="F1134">
            <v>49680</v>
          </cell>
          <cell r="G1134">
            <v>248400</v>
          </cell>
          <cell r="H1134">
            <v>0</v>
          </cell>
          <cell r="J1134">
            <v>49680</v>
          </cell>
          <cell r="K1134">
            <v>248400</v>
          </cell>
          <cell r="L1134">
            <v>0</v>
          </cell>
        </row>
        <row r="1135">
          <cell r="A1135">
            <v>1133</v>
          </cell>
          <cell r="B1135" t="str">
            <v xml:space="preserve">      노무비</v>
          </cell>
          <cell r="C1135" t="str">
            <v>보통인부</v>
          </cell>
          <cell r="D1135" t="str">
            <v>인</v>
          </cell>
          <cell r="E1135">
            <v>1</v>
          </cell>
          <cell r="F1135">
            <v>28350</v>
          </cell>
          <cell r="G1135">
            <v>28350</v>
          </cell>
          <cell r="H1135">
            <v>0</v>
          </cell>
          <cell r="J1135">
            <v>28350</v>
          </cell>
          <cell r="K1135">
            <v>28350</v>
          </cell>
          <cell r="L1135">
            <v>0</v>
          </cell>
        </row>
        <row r="1136">
          <cell r="A1136">
            <v>1134</v>
          </cell>
          <cell r="B1136" t="str">
            <v xml:space="preserve">     (2) 통신공사</v>
          </cell>
          <cell r="G1136">
            <v>1824296</v>
          </cell>
          <cell r="H1136">
            <v>0</v>
          </cell>
          <cell r="I1136">
            <v>1139760</v>
          </cell>
          <cell r="J1136">
            <v>0</v>
          </cell>
          <cell r="K1136">
            <v>684536</v>
          </cell>
          <cell r="L1136">
            <v>0</v>
          </cell>
        </row>
        <row r="1137">
          <cell r="A1137">
            <v>1135</v>
          </cell>
          <cell r="B1137" t="str">
            <v xml:space="preserve">      합성수지가요전선관</v>
          </cell>
          <cell r="C1137" t="str">
            <v>CD 16 C</v>
          </cell>
          <cell r="D1137" t="str">
            <v>M</v>
          </cell>
          <cell r="E1137">
            <v>26</v>
          </cell>
          <cell r="F1137">
            <v>90</v>
          </cell>
          <cell r="G1137">
            <v>2340</v>
          </cell>
          <cell r="H1137">
            <v>90</v>
          </cell>
          <cell r="I1137">
            <v>2340</v>
          </cell>
          <cell r="J1137">
            <v>0</v>
          </cell>
          <cell r="L1137">
            <v>0</v>
          </cell>
        </row>
        <row r="1138">
          <cell r="A1138">
            <v>1136</v>
          </cell>
          <cell r="B1138" t="str">
            <v xml:space="preserve">      경질비닐전선관</v>
          </cell>
          <cell r="C1138" t="str">
            <v>HI 16 C</v>
          </cell>
          <cell r="D1138" t="str">
            <v>M</v>
          </cell>
          <cell r="E1138">
            <v>8</v>
          </cell>
          <cell r="F1138">
            <v>210</v>
          </cell>
          <cell r="G1138">
            <v>1680</v>
          </cell>
          <cell r="H1138">
            <v>210</v>
          </cell>
          <cell r="I1138">
            <v>1680</v>
          </cell>
          <cell r="J1138">
            <v>0</v>
          </cell>
          <cell r="L1138">
            <v>0</v>
          </cell>
        </row>
        <row r="1139">
          <cell r="A1139">
            <v>1137</v>
          </cell>
          <cell r="B1139" t="str">
            <v xml:space="preserve">      ECX CABLE</v>
          </cell>
          <cell r="C1139" t="str">
            <v>5C-FB</v>
          </cell>
          <cell r="D1139" t="str">
            <v>M</v>
          </cell>
          <cell r="E1139">
            <v>17</v>
          </cell>
          <cell r="F1139">
            <v>260</v>
          </cell>
          <cell r="G1139">
            <v>4420</v>
          </cell>
          <cell r="H1139">
            <v>260</v>
          </cell>
          <cell r="I1139">
            <v>4420</v>
          </cell>
          <cell r="J1139">
            <v>0</v>
          </cell>
          <cell r="L1139">
            <v>0</v>
          </cell>
        </row>
        <row r="1140">
          <cell r="A1140">
            <v>1138</v>
          </cell>
          <cell r="B1140" t="str">
            <v xml:space="preserve">      600V 비닐절연전선</v>
          </cell>
          <cell r="C1140" t="str">
            <v>IV 1.6mm</v>
          </cell>
          <cell r="D1140" t="str">
            <v>M</v>
          </cell>
          <cell r="E1140">
            <v>4</v>
          </cell>
          <cell r="F1140">
            <v>69</v>
          </cell>
          <cell r="G1140">
            <v>276</v>
          </cell>
          <cell r="H1140">
            <v>0</v>
          </cell>
          <cell r="I1140">
            <v>0</v>
          </cell>
          <cell r="J1140">
            <v>69</v>
          </cell>
          <cell r="K1140">
            <v>276</v>
          </cell>
          <cell r="L1140">
            <v>0</v>
          </cell>
        </row>
        <row r="1141">
          <cell r="A1141">
            <v>1139</v>
          </cell>
          <cell r="B1141" t="str">
            <v xml:space="preserve">      600V 비닐절연전선</v>
          </cell>
          <cell r="C1141" t="str">
            <v>IV 1.2mm</v>
          </cell>
          <cell r="D1141" t="str">
            <v>M</v>
          </cell>
          <cell r="E1141">
            <v>8</v>
          </cell>
          <cell r="F1141">
            <v>80</v>
          </cell>
          <cell r="G1141">
            <v>640</v>
          </cell>
          <cell r="H1141">
            <v>80</v>
          </cell>
          <cell r="I1141">
            <v>640</v>
          </cell>
          <cell r="J1141">
            <v>0</v>
          </cell>
          <cell r="L1141">
            <v>0</v>
          </cell>
        </row>
        <row r="1142">
          <cell r="A1142">
            <v>1140</v>
          </cell>
          <cell r="B1142" t="str">
            <v xml:space="preserve">      전화선</v>
          </cell>
          <cell r="C1142" t="str">
            <v>TIV 2/C-0.8</v>
          </cell>
          <cell r="D1142" t="str">
            <v>M</v>
          </cell>
          <cell r="E1142">
            <v>18</v>
          </cell>
          <cell r="F1142">
            <v>40</v>
          </cell>
          <cell r="G1142">
            <v>720</v>
          </cell>
          <cell r="H1142">
            <v>40</v>
          </cell>
          <cell r="I1142">
            <v>720</v>
          </cell>
          <cell r="J1142">
            <v>0</v>
          </cell>
          <cell r="L1142">
            <v>0</v>
          </cell>
        </row>
        <row r="1143">
          <cell r="A1143">
            <v>1141</v>
          </cell>
          <cell r="B1143" t="str">
            <v xml:space="preserve">      접지용전선</v>
          </cell>
          <cell r="C1143" t="str">
            <v>GV 5.5MM2</v>
          </cell>
          <cell r="D1143" t="str">
            <v>M</v>
          </cell>
          <cell r="E1143">
            <v>5</v>
          </cell>
          <cell r="F1143">
            <v>300</v>
          </cell>
          <cell r="G1143">
            <v>1500</v>
          </cell>
          <cell r="H1143">
            <v>300</v>
          </cell>
          <cell r="I1143">
            <v>1500</v>
          </cell>
          <cell r="J1143">
            <v>0</v>
          </cell>
          <cell r="L1143">
            <v>0</v>
          </cell>
        </row>
        <row r="1144">
          <cell r="A1144">
            <v>1142</v>
          </cell>
          <cell r="B1144" t="str">
            <v xml:space="preserve">      아우트레트박스</v>
          </cell>
          <cell r="C1144" t="str">
            <v>4각 54mm</v>
          </cell>
          <cell r="D1144" t="str">
            <v>EA</v>
          </cell>
          <cell r="E1144">
            <v>1</v>
          </cell>
          <cell r="F1144">
            <v>690</v>
          </cell>
          <cell r="G1144">
            <v>690</v>
          </cell>
          <cell r="H1144">
            <v>690</v>
          </cell>
          <cell r="I1144">
            <v>690</v>
          </cell>
          <cell r="J1144">
            <v>0</v>
          </cell>
          <cell r="L1144">
            <v>0</v>
          </cell>
        </row>
        <row r="1145">
          <cell r="A1145">
            <v>1143</v>
          </cell>
          <cell r="B1145" t="str">
            <v xml:space="preserve">      박스커버-4각</v>
          </cell>
          <cell r="C1145" t="str">
            <v>오목형</v>
          </cell>
          <cell r="D1145" t="str">
            <v>EA</v>
          </cell>
          <cell r="E1145">
            <v>1</v>
          </cell>
          <cell r="F1145">
            <v>190</v>
          </cell>
          <cell r="G1145">
            <v>190</v>
          </cell>
          <cell r="H1145">
            <v>190</v>
          </cell>
          <cell r="I1145">
            <v>190</v>
          </cell>
          <cell r="J1145">
            <v>0</v>
          </cell>
          <cell r="L1145">
            <v>0</v>
          </cell>
        </row>
        <row r="1146">
          <cell r="A1146">
            <v>1144</v>
          </cell>
          <cell r="B1146" t="str">
            <v xml:space="preserve">      스위치박스</v>
          </cell>
          <cell r="C1146" t="str">
            <v>1개용 54mm</v>
          </cell>
          <cell r="D1146" t="str">
            <v>EA</v>
          </cell>
          <cell r="E1146">
            <v>4</v>
          </cell>
          <cell r="F1146">
            <v>360</v>
          </cell>
          <cell r="G1146">
            <v>1440</v>
          </cell>
          <cell r="H1146">
            <v>360</v>
          </cell>
          <cell r="I1146">
            <v>1440</v>
          </cell>
          <cell r="J1146">
            <v>0</v>
          </cell>
          <cell r="L1146">
            <v>0</v>
          </cell>
        </row>
        <row r="1147">
          <cell r="A1147">
            <v>1145</v>
          </cell>
          <cell r="B1147" t="str">
            <v xml:space="preserve">      접지봉</v>
          </cell>
          <cell r="C1147" t="str">
            <v>18D*2400mm</v>
          </cell>
          <cell r="D1147" t="str">
            <v>본</v>
          </cell>
          <cell r="E1147">
            <v>3</v>
          </cell>
          <cell r="F1147">
            <v>5460</v>
          </cell>
          <cell r="G1147">
            <v>16380</v>
          </cell>
          <cell r="H1147">
            <v>5460</v>
          </cell>
          <cell r="I1147">
            <v>16380</v>
          </cell>
          <cell r="J1147">
            <v>0</v>
          </cell>
          <cell r="L1147">
            <v>0</v>
          </cell>
        </row>
        <row r="1148">
          <cell r="A1148">
            <v>1146</v>
          </cell>
          <cell r="B1148" t="str">
            <v xml:space="preserve">      TV유니트</v>
          </cell>
          <cell r="C1148" t="str">
            <v>단말용</v>
          </cell>
          <cell r="D1148" t="str">
            <v>EA</v>
          </cell>
          <cell r="E1148">
            <v>2</v>
          </cell>
          <cell r="F1148">
            <v>1760</v>
          </cell>
          <cell r="G1148">
            <v>3520</v>
          </cell>
          <cell r="H1148">
            <v>1760</v>
          </cell>
          <cell r="I1148">
            <v>3520</v>
          </cell>
          <cell r="J1148">
            <v>0</v>
          </cell>
          <cell r="L1148">
            <v>0</v>
          </cell>
        </row>
        <row r="1149">
          <cell r="A1149">
            <v>1147</v>
          </cell>
          <cell r="B1149" t="str">
            <v xml:space="preserve">      국선용단자함-연강</v>
          </cell>
          <cell r="C1149" t="str">
            <v>국10+사10</v>
          </cell>
          <cell r="D1149" t="str">
            <v>대</v>
          </cell>
          <cell r="E1149">
            <v>1</v>
          </cell>
          <cell r="F1149">
            <v>26040</v>
          </cell>
          <cell r="G1149">
            <v>26040</v>
          </cell>
          <cell r="H1149">
            <v>26040</v>
          </cell>
          <cell r="I1149">
            <v>26040</v>
          </cell>
          <cell r="J1149">
            <v>0</v>
          </cell>
          <cell r="L1149">
            <v>0</v>
          </cell>
        </row>
        <row r="1150">
          <cell r="A1150">
            <v>1148</v>
          </cell>
          <cell r="B1150" t="str">
            <v xml:space="preserve">      매입 전화콘센트</v>
          </cell>
          <cell r="C1150" t="str">
            <v>4P</v>
          </cell>
          <cell r="D1150" t="str">
            <v>EA</v>
          </cell>
          <cell r="E1150">
            <v>1</v>
          </cell>
          <cell r="F1150">
            <v>740</v>
          </cell>
          <cell r="G1150">
            <v>740</v>
          </cell>
          <cell r="H1150">
            <v>740</v>
          </cell>
          <cell r="I1150">
            <v>740</v>
          </cell>
          <cell r="J1150">
            <v>0</v>
          </cell>
          <cell r="L1150">
            <v>0</v>
          </cell>
        </row>
        <row r="1151">
          <cell r="A1151">
            <v>1149</v>
          </cell>
          <cell r="B1151" t="str">
            <v xml:space="preserve">      노말밴드</v>
          </cell>
          <cell r="C1151" t="str">
            <v>PVC 36 C</v>
          </cell>
          <cell r="D1151" t="str">
            <v>EA</v>
          </cell>
          <cell r="E1151">
            <v>1</v>
          </cell>
          <cell r="F1151">
            <v>920</v>
          </cell>
          <cell r="G1151">
            <v>920</v>
          </cell>
          <cell r="H1151">
            <v>920</v>
          </cell>
          <cell r="I1151">
            <v>920</v>
          </cell>
          <cell r="J1151">
            <v>0</v>
          </cell>
          <cell r="L1151">
            <v>0</v>
          </cell>
        </row>
        <row r="1152">
          <cell r="A1152">
            <v>1150</v>
          </cell>
          <cell r="B1152" t="str">
            <v xml:space="preserve">      방우접지1구콘센트</v>
          </cell>
          <cell r="C1152" t="str">
            <v>2P 15A 250V</v>
          </cell>
          <cell r="D1152" t="str">
            <v>EA</v>
          </cell>
          <cell r="E1152">
            <v>1</v>
          </cell>
          <cell r="F1152">
            <v>1990</v>
          </cell>
          <cell r="G1152">
            <v>1990</v>
          </cell>
          <cell r="H1152">
            <v>1990</v>
          </cell>
          <cell r="I1152">
            <v>1990</v>
          </cell>
          <cell r="J1152">
            <v>0</v>
          </cell>
          <cell r="L1152">
            <v>0</v>
          </cell>
        </row>
        <row r="1153">
          <cell r="A1153">
            <v>1151</v>
          </cell>
          <cell r="B1153" t="str">
            <v xml:space="preserve">      터파기 및 되메우기</v>
          </cell>
          <cell r="C1153" t="str">
            <v>통신인입용</v>
          </cell>
          <cell r="D1153" t="str">
            <v>M3</v>
          </cell>
          <cell r="E1153">
            <v>0.18</v>
          </cell>
          <cell r="F1153">
            <v>7000</v>
          </cell>
          <cell r="G1153">
            <v>1260</v>
          </cell>
          <cell r="H1153">
            <v>0</v>
          </cell>
          <cell r="J1153">
            <v>7000</v>
          </cell>
          <cell r="K1153">
            <v>1260</v>
          </cell>
          <cell r="L1153">
            <v>0</v>
          </cell>
        </row>
        <row r="1154">
          <cell r="A1154">
            <v>1152</v>
          </cell>
          <cell r="B1154" t="str">
            <v xml:space="preserve">      TV분배기함</v>
          </cell>
          <cell r="C1154" t="str">
            <v>3분배기</v>
          </cell>
          <cell r="D1154" t="str">
            <v>개소</v>
          </cell>
          <cell r="E1154">
            <v>1</v>
          </cell>
          <cell r="F1154">
            <v>273300</v>
          </cell>
          <cell r="G1154">
            <v>273300</v>
          </cell>
          <cell r="H1154">
            <v>111720</v>
          </cell>
          <cell r="I1154">
            <v>111720</v>
          </cell>
          <cell r="J1154">
            <v>161580</v>
          </cell>
          <cell r="K1154">
            <v>161580</v>
          </cell>
          <cell r="L1154">
            <v>0</v>
          </cell>
        </row>
        <row r="1155">
          <cell r="A1155">
            <v>1153</v>
          </cell>
          <cell r="B1155" t="str">
            <v xml:space="preserve">      공청 TV안테나</v>
          </cell>
          <cell r="C1155" t="str">
            <v>SUS</v>
          </cell>
          <cell r="D1155" t="str">
            <v>개소</v>
          </cell>
          <cell r="E1155">
            <v>1</v>
          </cell>
          <cell r="F1155">
            <v>1136980</v>
          </cell>
          <cell r="G1155">
            <v>1136980</v>
          </cell>
          <cell r="H1155">
            <v>963960</v>
          </cell>
          <cell r="I1155">
            <v>963960</v>
          </cell>
          <cell r="J1155">
            <v>173020</v>
          </cell>
          <cell r="K1155">
            <v>173020</v>
          </cell>
          <cell r="L1155">
            <v>0</v>
          </cell>
        </row>
        <row r="1156">
          <cell r="A1156">
            <v>1154</v>
          </cell>
          <cell r="B1156" t="str">
            <v xml:space="preserve">      전선관부속품비</v>
          </cell>
          <cell r="C1156" t="str">
            <v>전선관의 15%</v>
          </cell>
          <cell r="D1156" t="str">
            <v>식</v>
          </cell>
          <cell r="E1156">
            <v>1</v>
          </cell>
          <cell r="F1156">
            <v>630</v>
          </cell>
          <cell r="G1156">
            <v>630</v>
          </cell>
          <cell r="H1156">
            <v>630</v>
          </cell>
          <cell r="I1156">
            <v>630</v>
          </cell>
          <cell r="J1156">
            <v>0</v>
          </cell>
          <cell r="L1156">
            <v>0</v>
          </cell>
        </row>
        <row r="1157">
          <cell r="A1157">
            <v>1155</v>
          </cell>
          <cell r="B1157" t="str">
            <v xml:space="preserve">      잡재료비</v>
          </cell>
          <cell r="C1157" t="str">
            <v>배관배선의 2%</v>
          </cell>
          <cell r="D1157" t="str">
            <v>식</v>
          </cell>
          <cell r="E1157">
            <v>1</v>
          </cell>
          <cell r="F1157">
            <v>240</v>
          </cell>
          <cell r="G1157">
            <v>240</v>
          </cell>
          <cell r="H1157">
            <v>240</v>
          </cell>
          <cell r="I1157">
            <v>240</v>
          </cell>
          <cell r="J1157">
            <v>0</v>
          </cell>
          <cell r="L1157">
            <v>0</v>
          </cell>
        </row>
        <row r="1158">
          <cell r="A1158">
            <v>1156</v>
          </cell>
          <cell r="B1158" t="str">
            <v xml:space="preserve">      공구손료</v>
          </cell>
          <cell r="C1158" t="str">
            <v>노무비의 3%</v>
          </cell>
          <cell r="D1158" t="str">
            <v>식</v>
          </cell>
          <cell r="E1158">
            <v>1</v>
          </cell>
          <cell r="F1158">
            <v>10140</v>
          </cell>
          <cell r="G1158">
            <v>10140</v>
          </cell>
          <cell r="H1158">
            <v>0</v>
          </cell>
          <cell r="J1158">
            <v>10140</v>
          </cell>
          <cell r="K1158">
            <v>10140</v>
          </cell>
          <cell r="L1158">
            <v>0</v>
          </cell>
        </row>
        <row r="1159">
          <cell r="A1159">
            <v>1157</v>
          </cell>
          <cell r="B1159" t="str">
            <v xml:space="preserve">      노무비</v>
          </cell>
          <cell r="C1159" t="str">
            <v>내선전공</v>
          </cell>
          <cell r="D1159" t="str">
            <v>인</v>
          </cell>
          <cell r="E1159">
            <v>1</v>
          </cell>
          <cell r="F1159">
            <v>40240</v>
          </cell>
          <cell r="G1159">
            <v>40240</v>
          </cell>
          <cell r="H1159">
            <v>0</v>
          </cell>
          <cell r="J1159">
            <v>40240</v>
          </cell>
          <cell r="K1159">
            <v>40240</v>
          </cell>
          <cell r="L1159">
            <v>0</v>
          </cell>
        </row>
        <row r="1160">
          <cell r="A1160">
            <v>1158</v>
          </cell>
          <cell r="B1160" t="str">
            <v xml:space="preserve">      노무비</v>
          </cell>
          <cell r="C1160" t="str">
            <v>통신설비공</v>
          </cell>
          <cell r="D1160" t="str">
            <v>인</v>
          </cell>
          <cell r="E1160">
            <v>1</v>
          </cell>
          <cell r="F1160">
            <v>54390</v>
          </cell>
          <cell r="G1160">
            <v>54390</v>
          </cell>
          <cell r="H1160">
            <v>0</v>
          </cell>
          <cell r="J1160">
            <v>54390</v>
          </cell>
          <cell r="K1160">
            <v>54390</v>
          </cell>
          <cell r="L1160">
            <v>0</v>
          </cell>
        </row>
        <row r="1161">
          <cell r="A1161">
            <v>1159</v>
          </cell>
          <cell r="B1161" t="str">
            <v xml:space="preserve">      노무비</v>
          </cell>
          <cell r="C1161" t="str">
            <v>통신내선공</v>
          </cell>
          <cell r="D1161" t="str">
            <v>인</v>
          </cell>
          <cell r="E1161">
            <v>3</v>
          </cell>
          <cell r="F1161">
            <v>50540</v>
          </cell>
          <cell r="G1161">
            <v>151620</v>
          </cell>
          <cell r="H1161">
            <v>0</v>
          </cell>
          <cell r="J1161">
            <v>50540</v>
          </cell>
          <cell r="K1161">
            <v>151620</v>
          </cell>
          <cell r="L1161">
            <v>0</v>
          </cell>
        </row>
        <row r="1162">
          <cell r="A1162">
            <v>1160</v>
          </cell>
          <cell r="B1162" t="str">
            <v xml:space="preserve">      노무비</v>
          </cell>
          <cell r="C1162" t="str">
            <v>통신케이블공</v>
          </cell>
          <cell r="D1162" t="str">
            <v>인</v>
          </cell>
          <cell r="E1162">
            <v>1</v>
          </cell>
          <cell r="F1162">
            <v>63660</v>
          </cell>
          <cell r="G1162">
            <v>63660</v>
          </cell>
          <cell r="H1162">
            <v>0</v>
          </cell>
          <cell r="J1162">
            <v>63660</v>
          </cell>
          <cell r="K1162">
            <v>63660</v>
          </cell>
          <cell r="L1162">
            <v>0</v>
          </cell>
        </row>
        <row r="1163">
          <cell r="A1163">
            <v>1161</v>
          </cell>
          <cell r="B1163" t="str">
            <v xml:space="preserve">      노무비</v>
          </cell>
          <cell r="C1163" t="str">
            <v>보통인부</v>
          </cell>
          <cell r="D1163" t="str">
            <v>인</v>
          </cell>
          <cell r="E1163">
            <v>1</v>
          </cell>
          <cell r="F1163">
            <v>28350</v>
          </cell>
          <cell r="G1163">
            <v>28350</v>
          </cell>
          <cell r="H1163">
            <v>0</v>
          </cell>
          <cell r="J1163">
            <v>28350</v>
          </cell>
          <cell r="K1163">
            <v>28350</v>
          </cell>
          <cell r="L1163">
            <v>0</v>
          </cell>
        </row>
        <row r="1164">
          <cell r="A1164">
            <v>1162</v>
          </cell>
          <cell r="B1164" t="str">
            <v xml:space="preserve">   18) 기계설비공사</v>
          </cell>
          <cell r="G1164">
            <v>15760718</v>
          </cell>
          <cell r="H1164">
            <v>0</v>
          </cell>
          <cell r="I1164">
            <v>8316421</v>
          </cell>
          <cell r="J1164">
            <v>0</v>
          </cell>
          <cell r="K1164">
            <v>7444297</v>
          </cell>
          <cell r="L1164">
            <v>0</v>
          </cell>
          <cell r="M1164">
            <v>0</v>
          </cell>
        </row>
        <row r="1165">
          <cell r="A1165">
            <v>1163</v>
          </cell>
          <cell r="B1165" t="str">
            <v xml:space="preserve">     (1) 장비설치공사</v>
          </cell>
          <cell r="G1165">
            <v>813100</v>
          </cell>
          <cell r="H1165">
            <v>0</v>
          </cell>
          <cell r="I1165">
            <v>651640</v>
          </cell>
          <cell r="J1165">
            <v>0</v>
          </cell>
          <cell r="K1165">
            <v>161460</v>
          </cell>
          <cell r="L1165">
            <v>0</v>
          </cell>
        </row>
        <row r="1166">
          <cell r="A1166">
            <v>1164</v>
          </cell>
          <cell r="B1166" t="str">
            <v xml:space="preserve">      배수펌프(입형)</v>
          </cell>
          <cell r="C1166" t="str">
            <v>150LPM*5M*1HP</v>
          </cell>
          <cell r="D1166" t="str">
            <v>대</v>
          </cell>
          <cell r="E1166">
            <v>2</v>
          </cell>
          <cell r="F1166">
            <v>304920</v>
          </cell>
          <cell r="G1166">
            <v>609840</v>
          </cell>
          <cell r="H1166">
            <v>304920</v>
          </cell>
          <cell r="I1166">
            <v>609840</v>
          </cell>
          <cell r="J1166">
            <v>0</v>
          </cell>
          <cell r="L1166">
            <v>0</v>
          </cell>
        </row>
        <row r="1167">
          <cell r="A1167">
            <v>1165</v>
          </cell>
          <cell r="B1167" t="str">
            <v xml:space="preserve">      WALL FAN (1/15HP)</v>
          </cell>
          <cell r="C1167" t="str">
            <v>12CMM*4MMAQ</v>
          </cell>
          <cell r="D1167" t="str">
            <v>대</v>
          </cell>
          <cell r="E1167">
            <v>2</v>
          </cell>
          <cell r="F1167">
            <v>18480</v>
          </cell>
          <cell r="G1167">
            <v>36960</v>
          </cell>
          <cell r="H1167">
            <v>18480</v>
          </cell>
          <cell r="I1167">
            <v>36960</v>
          </cell>
          <cell r="J1167">
            <v>0</v>
          </cell>
          <cell r="L1167">
            <v>0</v>
          </cell>
        </row>
        <row r="1168">
          <cell r="A1168">
            <v>1166</v>
          </cell>
          <cell r="B1168" t="str">
            <v xml:space="preserve">      노무비</v>
          </cell>
          <cell r="C1168" t="str">
            <v>보통인부</v>
          </cell>
          <cell r="D1168" t="str">
            <v>인</v>
          </cell>
          <cell r="E1168">
            <v>1</v>
          </cell>
          <cell r="F1168">
            <v>27990</v>
          </cell>
          <cell r="G1168">
            <v>27990</v>
          </cell>
          <cell r="H1168">
            <v>0</v>
          </cell>
          <cell r="J1168">
            <v>27990</v>
          </cell>
          <cell r="K1168">
            <v>27990</v>
          </cell>
          <cell r="L1168">
            <v>0</v>
          </cell>
        </row>
        <row r="1169">
          <cell r="A1169">
            <v>1167</v>
          </cell>
          <cell r="B1169" t="str">
            <v xml:space="preserve">      노무비</v>
          </cell>
          <cell r="C1169" t="str">
            <v>기계설치공</v>
          </cell>
          <cell r="D1169" t="str">
            <v>인</v>
          </cell>
          <cell r="E1169">
            <v>3</v>
          </cell>
          <cell r="F1169">
            <v>44490</v>
          </cell>
          <cell r="G1169">
            <v>133470</v>
          </cell>
          <cell r="H1169">
            <v>0</v>
          </cell>
          <cell r="J1169">
            <v>44490</v>
          </cell>
          <cell r="K1169">
            <v>133470</v>
          </cell>
          <cell r="L1169">
            <v>0</v>
          </cell>
        </row>
        <row r="1170">
          <cell r="A1170">
            <v>1168</v>
          </cell>
          <cell r="B1170" t="str">
            <v xml:space="preserve">      공구손료</v>
          </cell>
          <cell r="C1170" t="str">
            <v>노무비의 3%</v>
          </cell>
          <cell r="D1170" t="str">
            <v>식</v>
          </cell>
          <cell r="E1170">
            <v>1</v>
          </cell>
          <cell r="F1170">
            <v>4840</v>
          </cell>
          <cell r="G1170">
            <v>4840</v>
          </cell>
          <cell r="H1170">
            <v>4840</v>
          </cell>
          <cell r="I1170">
            <v>4840</v>
          </cell>
          <cell r="J1170">
            <v>0</v>
          </cell>
          <cell r="L1170">
            <v>0</v>
          </cell>
        </row>
        <row r="1171">
          <cell r="A1171">
            <v>1169</v>
          </cell>
          <cell r="B1171" t="str">
            <v xml:space="preserve">    (2) 난방설비공사</v>
          </cell>
          <cell r="G1171">
            <v>2227680</v>
          </cell>
          <cell r="H1171">
            <v>0</v>
          </cell>
          <cell r="I1171">
            <v>2227680</v>
          </cell>
          <cell r="J1171">
            <v>0</v>
          </cell>
          <cell r="L1171">
            <v>0</v>
          </cell>
        </row>
        <row r="1172">
          <cell r="A1172">
            <v>1170</v>
          </cell>
          <cell r="B1172" t="str">
            <v xml:space="preserve">      축열식전기온풍기(3.2KW)</v>
          </cell>
          <cell r="C1172" t="str">
            <v>27520KCAL/HR</v>
          </cell>
          <cell r="D1172" t="str">
            <v>대</v>
          </cell>
          <cell r="E1172">
            <v>2</v>
          </cell>
          <cell r="F1172">
            <v>624120</v>
          </cell>
          <cell r="G1172">
            <v>1248240</v>
          </cell>
          <cell r="H1172">
            <v>624120</v>
          </cell>
          <cell r="I1172">
            <v>1248240</v>
          </cell>
          <cell r="J1172">
            <v>0</v>
          </cell>
          <cell r="L1172">
            <v>0</v>
          </cell>
        </row>
        <row r="1173">
          <cell r="A1173">
            <v>1171</v>
          </cell>
          <cell r="B1173" t="str">
            <v xml:space="preserve">      축열식전기온풍기(3.2KW)</v>
          </cell>
          <cell r="C1173" t="str">
            <v>27520KCAL/HR</v>
          </cell>
          <cell r="D1173" t="str">
            <v>대</v>
          </cell>
          <cell r="E1173">
            <v>1</v>
          </cell>
          <cell r="F1173">
            <v>744240</v>
          </cell>
          <cell r="G1173">
            <v>744240</v>
          </cell>
          <cell r="H1173">
            <v>744240</v>
          </cell>
          <cell r="I1173">
            <v>744240</v>
          </cell>
          <cell r="J1173">
            <v>0</v>
          </cell>
          <cell r="L1173">
            <v>0</v>
          </cell>
        </row>
        <row r="1174">
          <cell r="A1174">
            <v>1172</v>
          </cell>
          <cell r="B1174" t="str">
            <v xml:space="preserve">      전기온돌판넬</v>
          </cell>
          <cell r="C1174" t="str">
            <v>1700*850*15H</v>
          </cell>
          <cell r="D1174" t="str">
            <v>매</v>
          </cell>
          <cell r="E1174">
            <v>2</v>
          </cell>
          <cell r="F1174">
            <v>50400</v>
          </cell>
          <cell r="G1174">
            <v>100800</v>
          </cell>
          <cell r="H1174">
            <v>50400</v>
          </cell>
          <cell r="I1174">
            <v>100800</v>
          </cell>
          <cell r="J1174">
            <v>0</v>
          </cell>
          <cell r="L1174">
            <v>0</v>
          </cell>
        </row>
        <row r="1175">
          <cell r="A1175">
            <v>1173</v>
          </cell>
          <cell r="B1175" t="str">
            <v xml:space="preserve">      전기온돌판넬</v>
          </cell>
          <cell r="C1175" t="str">
            <v>1700*400*15H</v>
          </cell>
          <cell r="D1175" t="str">
            <v>매</v>
          </cell>
          <cell r="E1175">
            <v>3</v>
          </cell>
          <cell r="F1175">
            <v>33600</v>
          </cell>
          <cell r="G1175">
            <v>100800</v>
          </cell>
          <cell r="H1175">
            <v>33600</v>
          </cell>
          <cell r="I1175">
            <v>100800</v>
          </cell>
          <cell r="J1175">
            <v>0</v>
          </cell>
          <cell r="L1175">
            <v>0</v>
          </cell>
        </row>
        <row r="1176">
          <cell r="A1176">
            <v>1174</v>
          </cell>
          <cell r="B1176" t="str">
            <v xml:space="preserve">      온도조절기</v>
          </cell>
          <cell r="D1176" t="str">
            <v>EA</v>
          </cell>
          <cell r="E1176">
            <v>1</v>
          </cell>
          <cell r="F1176">
            <v>33600</v>
          </cell>
          <cell r="G1176">
            <v>33600</v>
          </cell>
          <cell r="H1176">
            <v>33600</v>
          </cell>
          <cell r="I1176">
            <v>33600</v>
          </cell>
          <cell r="J1176">
            <v>0</v>
          </cell>
          <cell r="L1176">
            <v>0</v>
          </cell>
        </row>
        <row r="1177">
          <cell r="A1177">
            <v>1175</v>
          </cell>
          <cell r="B1177" t="str">
            <v xml:space="preserve">    (3) 위생설비공사</v>
          </cell>
          <cell r="G1177">
            <v>12719938</v>
          </cell>
          <cell r="H1177">
            <v>0</v>
          </cell>
          <cell r="I1177">
            <v>5437101</v>
          </cell>
          <cell r="J1177">
            <v>0</v>
          </cell>
          <cell r="K1177">
            <v>7282837</v>
          </cell>
          <cell r="L1177">
            <v>0</v>
          </cell>
          <cell r="M1177">
            <v>0</v>
          </cell>
        </row>
        <row r="1178">
          <cell r="A1178">
            <v>1176</v>
          </cell>
          <cell r="B1178" t="str">
            <v xml:space="preserve">      1. 위생기구설치공사</v>
          </cell>
          <cell r="G1178">
            <v>3582090</v>
          </cell>
          <cell r="H1178">
            <v>0</v>
          </cell>
          <cell r="I1178">
            <v>2050710</v>
          </cell>
          <cell r="J1178">
            <v>0</v>
          </cell>
          <cell r="K1178">
            <v>1531380</v>
          </cell>
          <cell r="L1178">
            <v>0</v>
          </cell>
        </row>
        <row r="1179">
          <cell r="A1179">
            <v>1177</v>
          </cell>
          <cell r="B1179" t="str">
            <v xml:space="preserve">        양변기(장애자용)</v>
          </cell>
          <cell r="C1179" t="str">
            <v>CP-1</v>
          </cell>
          <cell r="D1179" t="str">
            <v>조</v>
          </cell>
          <cell r="E1179">
            <v>2</v>
          </cell>
          <cell r="F1179">
            <v>155400</v>
          </cell>
          <cell r="G1179">
            <v>310800</v>
          </cell>
          <cell r="H1179">
            <v>155400</v>
          </cell>
          <cell r="I1179">
            <v>310800</v>
          </cell>
          <cell r="J1179">
            <v>0</v>
          </cell>
          <cell r="L1179">
            <v>0</v>
          </cell>
        </row>
        <row r="1180">
          <cell r="A1180">
            <v>1178</v>
          </cell>
          <cell r="B1180" t="str">
            <v xml:space="preserve">        양변기(L/T)</v>
          </cell>
          <cell r="C1180" t="str">
            <v>KSVC-1410</v>
          </cell>
          <cell r="D1180" t="str">
            <v>조</v>
          </cell>
          <cell r="E1180">
            <v>9</v>
          </cell>
          <cell r="F1180">
            <v>58800</v>
          </cell>
          <cell r="G1180">
            <v>529200</v>
          </cell>
          <cell r="H1180">
            <v>58800</v>
          </cell>
          <cell r="I1180">
            <v>529200</v>
          </cell>
          <cell r="J1180">
            <v>0</v>
          </cell>
          <cell r="L1180">
            <v>0</v>
          </cell>
        </row>
        <row r="1181">
          <cell r="A1181">
            <v>1179</v>
          </cell>
          <cell r="B1181" t="str">
            <v xml:space="preserve">        소변기(전자감음식:터치1)</v>
          </cell>
          <cell r="C1181" t="str">
            <v>KSVU-410</v>
          </cell>
          <cell r="D1181" t="str">
            <v>조</v>
          </cell>
          <cell r="E1181">
            <v>3</v>
          </cell>
          <cell r="F1181">
            <v>162620</v>
          </cell>
          <cell r="G1181">
            <v>487860</v>
          </cell>
          <cell r="H1181">
            <v>162620</v>
          </cell>
          <cell r="I1181">
            <v>487860</v>
          </cell>
          <cell r="J1181">
            <v>0</v>
          </cell>
          <cell r="L1181">
            <v>0</v>
          </cell>
        </row>
        <row r="1182">
          <cell r="A1182">
            <v>1180</v>
          </cell>
          <cell r="B1182" t="str">
            <v xml:space="preserve">        원형세면기</v>
          </cell>
          <cell r="C1182" t="str">
            <v>KSVL-1040</v>
          </cell>
          <cell r="D1182" t="str">
            <v>조</v>
          </cell>
          <cell r="E1182">
            <v>4</v>
          </cell>
          <cell r="F1182">
            <v>97020</v>
          </cell>
          <cell r="G1182">
            <v>388080</v>
          </cell>
          <cell r="H1182">
            <v>97020</v>
          </cell>
          <cell r="I1182">
            <v>388080</v>
          </cell>
          <cell r="J1182">
            <v>0</v>
          </cell>
          <cell r="L1182">
            <v>0</v>
          </cell>
        </row>
        <row r="1183">
          <cell r="A1183">
            <v>1181</v>
          </cell>
          <cell r="B1183" t="str">
            <v xml:space="preserve">        청소씽크</v>
          </cell>
          <cell r="C1183" t="str">
            <v>S-124</v>
          </cell>
          <cell r="D1183" t="str">
            <v>조</v>
          </cell>
          <cell r="E1183">
            <v>1</v>
          </cell>
          <cell r="F1183">
            <v>120120</v>
          </cell>
          <cell r="G1183">
            <v>120120</v>
          </cell>
          <cell r="H1183">
            <v>120120</v>
          </cell>
          <cell r="I1183">
            <v>120120</v>
          </cell>
          <cell r="J1183">
            <v>0</v>
          </cell>
          <cell r="L1183">
            <v>0</v>
          </cell>
        </row>
        <row r="1184">
          <cell r="A1184">
            <v>1182</v>
          </cell>
          <cell r="B1184" t="str">
            <v xml:space="preserve">        잡재료비</v>
          </cell>
          <cell r="C1184" t="str">
            <v>도기의 2%</v>
          </cell>
          <cell r="D1184" t="str">
            <v>식</v>
          </cell>
          <cell r="E1184">
            <v>1</v>
          </cell>
          <cell r="F1184">
            <v>36720</v>
          </cell>
          <cell r="G1184">
            <v>36720</v>
          </cell>
          <cell r="H1184">
            <v>36720</v>
          </cell>
          <cell r="I1184">
            <v>36720</v>
          </cell>
          <cell r="J1184">
            <v>0</v>
          </cell>
          <cell r="L1184">
            <v>0</v>
          </cell>
        </row>
        <row r="1185">
          <cell r="A1185">
            <v>1183</v>
          </cell>
          <cell r="B1185" t="str">
            <v xml:space="preserve">        씽크용혼합수전</v>
          </cell>
          <cell r="C1185" t="str">
            <v>R-220A</v>
          </cell>
          <cell r="D1185" t="str">
            <v>EA</v>
          </cell>
          <cell r="E1185">
            <v>1</v>
          </cell>
          <cell r="F1185">
            <v>44620</v>
          </cell>
          <cell r="G1185">
            <v>44620</v>
          </cell>
          <cell r="H1185">
            <v>44620</v>
          </cell>
          <cell r="I1185">
            <v>44620</v>
          </cell>
          <cell r="J1185">
            <v>0</v>
          </cell>
          <cell r="L1185">
            <v>0</v>
          </cell>
        </row>
        <row r="1186">
          <cell r="A1186">
            <v>1184</v>
          </cell>
          <cell r="B1186" t="str">
            <v xml:space="preserve">        휴지걸이</v>
          </cell>
          <cell r="C1186" t="str">
            <v>SUS</v>
          </cell>
          <cell r="D1186" t="str">
            <v>EA</v>
          </cell>
          <cell r="E1186">
            <v>11</v>
          </cell>
          <cell r="F1186">
            <v>2290</v>
          </cell>
          <cell r="G1186">
            <v>25190</v>
          </cell>
          <cell r="H1186">
            <v>2290</v>
          </cell>
          <cell r="I1186">
            <v>25190</v>
          </cell>
          <cell r="J1186">
            <v>0</v>
          </cell>
          <cell r="L1186">
            <v>0</v>
          </cell>
        </row>
        <row r="1187">
          <cell r="A1187">
            <v>1185</v>
          </cell>
          <cell r="B1187" t="str">
            <v xml:space="preserve">        수건걸이</v>
          </cell>
          <cell r="C1187" t="str">
            <v>BT-34</v>
          </cell>
          <cell r="D1187" t="str">
            <v>EA</v>
          </cell>
          <cell r="E1187">
            <v>2</v>
          </cell>
          <cell r="F1187">
            <v>2460</v>
          </cell>
          <cell r="G1187">
            <v>4920</v>
          </cell>
          <cell r="H1187">
            <v>2460</v>
          </cell>
          <cell r="I1187">
            <v>4920</v>
          </cell>
          <cell r="J1187">
            <v>0</v>
          </cell>
          <cell r="L1187">
            <v>0</v>
          </cell>
        </row>
        <row r="1188">
          <cell r="A1188">
            <v>1186</v>
          </cell>
          <cell r="B1188" t="str">
            <v xml:space="preserve">        재털이</v>
          </cell>
          <cell r="C1188" t="str">
            <v>FB 60H</v>
          </cell>
          <cell r="D1188" t="str">
            <v>EA</v>
          </cell>
          <cell r="E1188">
            <v>7</v>
          </cell>
          <cell r="F1188">
            <v>1260</v>
          </cell>
          <cell r="G1188">
            <v>8820</v>
          </cell>
          <cell r="H1188">
            <v>1260</v>
          </cell>
          <cell r="I1188">
            <v>8820</v>
          </cell>
          <cell r="J1188">
            <v>0</v>
          </cell>
          <cell r="L1188">
            <v>0</v>
          </cell>
        </row>
        <row r="1189">
          <cell r="A1189">
            <v>1187</v>
          </cell>
          <cell r="B1189" t="str">
            <v xml:space="preserve">        비누곽</v>
          </cell>
          <cell r="C1189" t="str">
            <v>R-606B</v>
          </cell>
          <cell r="D1189" t="str">
            <v>SET</v>
          </cell>
          <cell r="E1189">
            <v>4</v>
          </cell>
          <cell r="F1189">
            <v>1900</v>
          </cell>
          <cell r="G1189">
            <v>7600</v>
          </cell>
          <cell r="H1189">
            <v>1900</v>
          </cell>
          <cell r="I1189">
            <v>7600</v>
          </cell>
          <cell r="J1189">
            <v>0</v>
          </cell>
          <cell r="L1189">
            <v>0</v>
          </cell>
        </row>
        <row r="1190">
          <cell r="A1190">
            <v>1188</v>
          </cell>
          <cell r="B1190" t="str">
            <v xml:space="preserve">        화장대</v>
          </cell>
          <cell r="C1190" t="str">
            <v>FB 60F</v>
          </cell>
          <cell r="D1190" t="str">
            <v>EA</v>
          </cell>
          <cell r="E1190">
            <v>4</v>
          </cell>
          <cell r="F1190">
            <v>5720</v>
          </cell>
          <cell r="G1190">
            <v>22880</v>
          </cell>
          <cell r="H1190">
            <v>5720</v>
          </cell>
          <cell r="I1190">
            <v>22880</v>
          </cell>
          <cell r="J1190">
            <v>0</v>
          </cell>
          <cell r="L1190">
            <v>0</v>
          </cell>
        </row>
        <row r="1191">
          <cell r="A1191">
            <v>1189</v>
          </cell>
          <cell r="B1191" t="str">
            <v xml:space="preserve">        화장경</v>
          </cell>
          <cell r="C1191" t="str">
            <v>450*600*5T</v>
          </cell>
          <cell r="D1191" t="str">
            <v>EA</v>
          </cell>
          <cell r="E1191">
            <v>4</v>
          </cell>
          <cell r="F1191">
            <v>4490</v>
          </cell>
          <cell r="G1191">
            <v>17960</v>
          </cell>
          <cell r="H1191">
            <v>4490</v>
          </cell>
          <cell r="I1191">
            <v>17960</v>
          </cell>
          <cell r="J1191">
            <v>0</v>
          </cell>
          <cell r="L1191">
            <v>0</v>
          </cell>
        </row>
        <row r="1192">
          <cell r="A1192">
            <v>1190</v>
          </cell>
          <cell r="B1192" t="str">
            <v xml:space="preserve">        노무비</v>
          </cell>
          <cell r="C1192" t="str">
            <v>배관공</v>
          </cell>
          <cell r="D1192" t="str">
            <v>인</v>
          </cell>
          <cell r="E1192">
            <v>1</v>
          </cell>
          <cell r="F1192">
            <v>40140</v>
          </cell>
          <cell r="G1192">
            <v>40140</v>
          </cell>
          <cell r="H1192">
            <v>0</v>
          </cell>
          <cell r="J1192">
            <v>40140</v>
          </cell>
          <cell r="K1192">
            <v>40140</v>
          </cell>
          <cell r="L1192">
            <v>0</v>
          </cell>
        </row>
        <row r="1193">
          <cell r="A1193">
            <v>1191</v>
          </cell>
          <cell r="B1193" t="str">
            <v xml:space="preserve">        노무비</v>
          </cell>
          <cell r="C1193" t="str">
            <v>보통인부</v>
          </cell>
          <cell r="D1193" t="str">
            <v>인</v>
          </cell>
          <cell r="E1193">
            <v>6</v>
          </cell>
          <cell r="F1193">
            <v>27990</v>
          </cell>
          <cell r="G1193">
            <v>167940</v>
          </cell>
          <cell r="H1193">
            <v>0</v>
          </cell>
          <cell r="J1193">
            <v>27990</v>
          </cell>
          <cell r="K1193">
            <v>167940</v>
          </cell>
          <cell r="L1193">
            <v>0</v>
          </cell>
        </row>
        <row r="1194">
          <cell r="A1194">
            <v>1192</v>
          </cell>
          <cell r="B1194" t="str">
            <v xml:space="preserve">        노무비</v>
          </cell>
          <cell r="C1194" t="str">
            <v>위생공</v>
          </cell>
          <cell r="D1194" t="str">
            <v>인</v>
          </cell>
          <cell r="E1194">
            <v>33</v>
          </cell>
          <cell r="F1194">
            <v>40100</v>
          </cell>
          <cell r="G1194">
            <v>1323300</v>
          </cell>
          <cell r="H1194">
            <v>0</v>
          </cell>
          <cell r="J1194">
            <v>40100</v>
          </cell>
          <cell r="K1194">
            <v>1323300</v>
          </cell>
          <cell r="L1194">
            <v>0</v>
          </cell>
        </row>
        <row r="1195">
          <cell r="A1195">
            <v>1193</v>
          </cell>
          <cell r="B1195" t="str">
            <v xml:space="preserve">        공구손료</v>
          </cell>
          <cell r="C1195" t="str">
            <v>노무비의 3%</v>
          </cell>
          <cell r="D1195" t="str">
            <v>식</v>
          </cell>
          <cell r="E1195">
            <v>1</v>
          </cell>
          <cell r="F1195">
            <v>45940</v>
          </cell>
          <cell r="G1195">
            <v>45940</v>
          </cell>
          <cell r="H1195">
            <v>45940</v>
          </cell>
          <cell r="I1195">
            <v>45940</v>
          </cell>
          <cell r="J1195">
            <v>0</v>
          </cell>
          <cell r="L1195">
            <v>0</v>
          </cell>
        </row>
        <row r="1196">
          <cell r="A1196">
            <v>1194</v>
          </cell>
          <cell r="B1196" t="str">
            <v xml:space="preserve">      2. 급수급탕배관공사</v>
          </cell>
          <cell r="G1196">
            <v>2637770</v>
          </cell>
          <cell r="H1196">
            <v>0</v>
          </cell>
          <cell r="I1196">
            <v>1373650</v>
          </cell>
          <cell r="J1196">
            <v>0</v>
          </cell>
          <cell r="K1196">
            <v>1264120</v>
          </cell>
          <cell r="L1196">
            <v>0</v>
          </cell>
        </row>
        <row r="1197">
          <cell r="A1197">
            <v>1195</v>
          </cell>
          <cell r="B1197" t="str">
            <v xml:space="preserve">        동관(L-TYPE)</v>
          </cell>
          <cell r="C1197" t="str">
            <v>D15</v>
          </cell>
          <cell r="D1197" t="str">
            <v>M</v>
          </cell>
          <cell r="E1197">
            <v>58</v>
          </cell>
          <cell r="F1197">
            <v>1170</v>
          </cell>
          <cell r="G1197">
            <v>67860</v>
          </cell>
          <cell r="H1197">
            <v>1170</v>
          </cell>
          <cell r="I1197">
            <v>67860</v>
          </cell>
          <cell r="J1197">
            <v>0</v>
          </cell>
          <cell r="L1197">
            <v>0</v>
          </cell>
        </row>
        <row r="1198">
          <cell r="A1198">
            <v>1196</v>
          </cell>
          <cell r="B1198" t="str">
            <v xml:space="preserve">        동관(L-TYPE)</v>
          </cell>
          <cell r="C1198" t="str">
            <v>D20</v>
          </cell>
          <cell r="D1198" t="str">
            <v>M</v>
          </cell>
          <cell r="E1198">
            <v>22</v>
          </cell>
          <cell r="F1198">
            <v>1830</v>
          </cell>
          <cell r="G1198">
            <v>40260</v>
          </cell>
          <cell r="H1198">
            <v>1830</v>
          </cell>
          <cell r="I1198">
            <v>40260</v>
          </cell>
          <cell r="J1198">
            <v>0</v>
          </cell>
          <cell r="L1198">
            <v>0</v>
          </cell>
        </row>
        <row r="1199">
          <cell r="A1199">
            <v>1197</v>
          </cell>
          <cell r="B1199" t="str">
            <v xml:space="preserve">        동관(L-TYPE)</v>
          </cell>
          <cell r="C1199" t="str">
            <v>D25</v>
          </cell>
          <cell r="D1199" t="str">
            <v>M</v>
          </cell>
          <cell r="E1199">
            <v>18</v>
          </cell>
          <cell r="F1199">
            <v>2630</v>
          </cell>
          <cell r="G1199">
            <v>47340</v>
          </cell>
          <cell r="H1199">
            <v>2630</v>
          </cell>
          <cell r="I1199">
            <v>47340</v>
          </cell>
          <cell r="J1199">
            <v>0</v>
          </cell>
          <cell r="L1199">
            <v>0</v>
          </cell>
        </row>
        <row r="1200">
          <cell r="A1200">
            <v>1198</v>
          </cell>
          <cell r="B1200" t="str">
            <v xml:space="preserve">        동관(L-TYPE)</v>
          </cell>
          <cell r="C1200" t="str">
            <v>D32</v>
          </cell>
          <cell r="D1200" t="str">
            <v>M</v>
          </cell>
          <cell r="E1200">
            <v>3</v>
          </cell>
          <cell r="F1200">
            <v>3540</v>
          </cell>
          <cell r="G1200">
            <v>10620</v>
          </cell>
          <cell r="H1200">
            <v>3540</v>
          </cell>
          <cell r="I1200">
            <v>10620</v>
          </cell>
          <cell r="J1200">
            <v>0</v>
          </cell>
          <cell r="L1200">
            <v>0</v>
          </cell>
        </row>
        <row r="1201">
          <cell r="A1201">
            <v>1199</v>
          </cell>
          <cell r="B1201" t="str">
            <v xml:space="preserve">        동관(L-TYPE)</v>
          </cell>
          <cell r="C1201" t="str">
            <v>D40</v>
          </cell>
          <cell r="D1201" t="str">
            <v>M</v>
          </cell>
          <cell r="E1201">
            <v>6</v>
          </cell>
          <cell r="F1201">
            <v>4560</v>
          </cell>
          <cell r="G1201">
            <v>27360</v>
          </cell>
          <cell r="H1201">
            <v>4560</v>
          </cell>
          <cell r="I1201">
            <v>27360</v>
          </cell>
          <cell r="J1201">
            <v>0</v>
          </cell>
          <cell r="L1201">
            <v>0</v>
          </cell>
        </row>
        <row r="1202">
          <cell r="A1202">
            <v>1200</v>
          </cell>
          <cell r="B1202" t="str">
            <v xml:space="preserve">        잡재료비</v>
          </cell>
          <cell r="C1202" t="str">
            <v>관의 5%</v>
          </cell>
          <cell r="D1202" t="str">
            <v>식</v>
          </cell>
          <cell r="E1202">
            <v>1</v>
          </cell>
          <cell r="F1202">
            <v>9710</v>
          </cell>
          <cell r="G1202">
            <v>9710</v>
          </cell>
          <cell r="H1202">
            <v>9710</v>
          </cell>
          <cell r="I1202">
            <v>9710</v>
          </cell>
          <cell r="J1202">
            <v>0</v>
          </cell>
          <cell r="L1202">
            <v>0</v>
          </cell>
        </row>
        <row r="1203">
          <cell r="A1203">
            <v>1201</v>
          </cell>
          <cell r="B1203" t="str">
            <v xml:space="preserve">        관보온(포리마마감)</v>
          </cell>
          <cell r="C1203" t="str">
            <v>D15*25T</v>
          </cell>
          <cell r="D1203" t="str">
            <v>M</v>
          </cell>
          <cell r="E1203">
            <v>40</v>
          </cell>
          <cell r="F1203">
            <v>2930</v>
          </cell>
          <cell r="G1203">
            <v>117200</v>
          </cell>
          <cell r="H1203">
            <v>860</v>
          </cell>
          <cell r="I1203">
            <v>34400</v>
          </cell>
          <cell r="J1203">
            <v>2070</v>
          </cell>
          <cell r="K1203">
            <v>82800</v>
          </cell>
          <cell r="L1203">
            <v>0</v>
          </cell>
        </row>
        <row r="1204">
          <cell r="A1204">
            <v>1202</v>
          </cell>
          <cell r="B1204" t="str">
            <v xml:space="preserve">        관보온(포리마마감)</v>
          </cell>
          <cell r="C1204" t="str">
            <v>D20*25T</v>
          </cell>
          <cell r="D1204" t="str">
            <v>M</v>
          </cell>
          <cell r="E1204">
            <v>20</v>
          </cell>
          <cell r="F1204">
            <v>3430</v>
          </cell>
          <cell r="G1204">
            <v>68600</v>
          </cell>
          <cell r="H1204">
            <v>950</v>
          </cell>
          <cell r="I1204">
            <v>19000</v>
          </cell>
          <cell r="J1204">
            <v>2480</v>
          </cell>
          <cell r="K1204">
            <v>49600</v>
          </cell>
          <cell r="L1204">
            <v>0</v>
          </cell>
        </row>
        <row r="1205">
          <cell r="A1205">
            <v>1203</v>
          </cell>
          <cell r="B1205" t="str">
            <v xml:space="preserve">        관보온(포리마마감)</v>
          </cell>
          <cell r="C1205" t="str">
            <v>D25*25T</v>
          </cell>
          <cell r="D1205" t="str">
            <v>M</v>
          </cell>
          <cell r="E1205">
            <v>11</v>
          </cell>
          <cell r="F1205">
            <v>3960</v>
          </cell>
          <cell r="G1205">
            <v>43560</v>
          </cell>
          <cell r="H1205">
            <v>1070</v>
          </cell>
          <cell r="I1205">
            <v>11770</v>
          </cell>
          <cell r="J1205">
            <v>2890</v>
          </cell>
          <cell r="K1205">
            <v>31790</v>
          </cell>
          <cell r="L1205">
            <v>0</v>
          </cell>
        </row>
        <row r="1206">
          <cell r="A1206">
            <v>1204</v>
          </cell>
          <cell r="B1206" t="str">
            <v xml:space="preserve">        관보온(포리마마감)</v>
          </cell>
          <cell r="C1206" t="str">
            <v>D32*25T</v>
          </cell>
          <cell r="D1206" t="str">
            <v>M</v>
          </cell>
          <cell r="E1206">
            <v>3</v>
          </cell>
          <cell r="F1206">
            <v>4530</v>
          </cell>
          <cell r="G1206">
            <v>13590</v>
          </cell>
          <cell r="H1206">
            <v>1220</v>
          </cell>
          <cell r="I1206">
            <v>3660</v>
          </cell>
          <cell r="J1206">
            <v>3310</v>
          </cell>
          <cell r="K1206">
            <v>9930</v>
          </cell>
          <cell r="L1206">
            <v>0</v>
          </cell>
        </row>
        <row r="1207">
          <cell r="A1207">
            <v>1205</v>
          </cell>
          <cell r="B1207" t="str">
            <v xml:space="preserve">        관보온(포리마마감)</v>
          </cell>
          <cell r="C1207" t="str">
            <v>D40*25T</v>
          </cell>
          <cell r="D1207" t="str">
            <v>M</v>
          </cell>
          <cell r="E1207">
            <v>5</v>
          </cell>
          <cell r="F1207">
            <v>4620</v>
          </cell>
          <cell r="G1207">
            <v>23100</v>
          </cell>
          <cell r="H1207">
            <v>1310</v>
          </cell>
          <cell r="I1207">
            <v>6550</v>
          </cell>
          <cell r="J1207">
            <v>3310</v>
          </cell>
          <cell r="K1207">
            <v>16550</v>
          </cell>
          <cell r="L1207">
            <v>0</v>
          </cell>
        </row>
        <row r="1208">
          <cell r="A1208">
            <v>1206</v>
          </cell>
          <cell r="B1208" t="str">
            <v xml:space="preserve">        아티론보온</v>
          </cell>
          <cell r="C1208" t="str">
            <v>D15*5T</v>
          </cell>
          <cell r="D1208" t="str">
            <v>M</v>
          </cell>
          <cell r="E1208">
            <v>16</v>
          </cell>
          <cell r="F1208">
            <v>700</v>
          </cell>
          <cell r="G1208">
            <v>11200</v>
          </cell>
          <cell r="H1208">
            <v>210</v>
          </cell>
          <cell r="I1208">
            <v>3360</v>
          </cell>
          <cell r="J1208">
            <v>490</v>
          </cell>
          <cell r="K1208">
            <v>7840</v>
          </cell>
          <cell r="L1208">
            <v>0</v>
          </cell>
        </row>
        <row r="1209">
          <cell r="A1209">
            <v>1207</v>
          </cell>
          <cell r="B1209" t="str">
            <v xml:space="preserve">        아티론보온</v>
          </cell>
          <cell r="C1209" t="str">
            <v>D20*5T</v>
          </cell>
          <cell r="D1209" t="str">
            <v>M</v>
          </cell>
          <cell r="E1209">
            <v>2</v>
          </cell>
          <cell r="F1209">
            <v>760</v>
          </cell>
          <cell r="G1209">
            <v>1520</v>
          </cell>
          <cell r="H1209">
            <v>270</v>
          </cell>
          <cell r="I1209">
            <v>540</v>
          </cell>
          <cell r="J1209">
            <v>490</v>
          </cell>
          <cell r="K1209">
            <v>980</v>
          </cell>
          <cell r="L1209">
            <v>0</v>
          </cell>
        </row>
        <row r="1210">
          <cell r="A1210">
            <v>1208</v>
          </cell>
          <cell r="B1210" t="str">
            <v xml:space="preserve">        아티론보온</v>
          </cell>
          <cell r="C1210" t="str">
            <v>D25*5T</v>
          </cell>
          <cell r="D1210" t="str">
            <v>M</v>
          </cell>
          <cell r="E1210">
            <v>6</v>
          </cell>
          <cell r="F1210">
            <v>830</v>
          </cell>
          <cell r="G1210">
            <v>4980</v>
          </cell>
          <cell r="H1210">
            <v>300</v>
          </cell>
          <cell r="I1210">
            <v>1800</v>
          </cell>
          <cell r="J1210">
            <v>530</v>
          </cell>
          <cell r="K1210">
            <v>3180</v>
          </cell>
          <cell r="L1210">
            <v>0</v>
          </cell>
        </row>
        <row r="1211">
          <cell r="A1211">
            <v>1209</v>
          </cell>
          <cell r="B1211" t="str">
            <v xml:space="preserve">        동엘보</v>
          </cell>
          <cell r="C1211" t="str">
            <v>D15</v>
          </cell>
          <cell r="D1211" t="str">
            <v>EA</v>
          </cell>
          <cell r="E1211">
            <v>51</v>
          </cell>
          <cell r="F1211">
            <v>140</v>
          </cell>
          <cell r="G1211">
            <v>7140</v>
          </cell>
          <cell r="H1211">
            <v>140</v>
          </cell>
          <cell r="I1211">
            <v>7140</v>
          </cell>
          <cell r="J1211">
            <v>0</v>
          </cell>
          <cell r="L1211">
            <v>0</v>
          </cell>
        </row>
        <row r="1212">
          <cell r="A1212">
            <v>1210</v>
          </cell>
          <cell r="B1212" t="str">
            <v xml:space="preserve">        동엘보</v>
          </cell>
          <cell r="C1212" t="str">
            <v>D20</v>
          </cell>
          <cell r="D1212" t="str">
            <v>EA</v>
          </cell>
          <cell r="E1212">
            <v>6</v>
          </cell>
          <cell r="F1212">
            <v>300</v>
          </cell>
          <cell r="G1212">
            <v>1800</v>
          </cell>
          <cell r="H1212">
            <v>300</v>
          </cell>
          <cell r="I1212">
            <v>1800</v>
          </cell>
          <cell r="J1212">
            <v>0</v>
          </cell>
          <cell r="L1212">
            <v>0</v>
          </cell>
        </row>
        <row r="1213">
          <cell r="A1213">
            <v>1211</v>
          </cell>
          <cell r="B1213" t="str">
            <v xml:space="preserve">        동엘보</v>
          </cell>
          <cell r="C1213" t="str">
            <v>D25</v>
          </cell>
          <cell r="D1213" t="str">
            <v>EA</v>
          </cell>
          <cell r="E1213">
            <v>9</v>
          </cell>
          <cell r="F1213">
            <v>520</v>
          </cell>
          <cell r="G1213">
            <v>4680</v>
          </cell>
          <cell r="H1213">
            <v>520</v>
          </cell>
          <cell r="I1213">
            <v>4680</v>
          </cell>
          <cell r="J1213">
            <v>0</v>
          </cell>
          <cell r="L1213">
            <v>0</v>
          </cell>
        </row>
        <row r="1214">
          <cell r="A1214">
            <v>1212</v>
          </cell>
          <cell r="B1214" t="str">
            <v xml:space="preserve">        동티이</v>
          </cell>
          <cell r="C1214" t="str">
            <v>D20</v>
          </cell>
          <cell r="D1214" t="str">
            <v>EA</v>
          </cell>
          <cell r="E1214">
            <v>17</v>
          </cell>
          <cell r="F1214">
            <v>470</v>
          </cell>
          <cell r="G1214">
            <v>7990</v>
          </cell>
          <cell r="H1214">
            <v>470</v>
          </cell>
          <cell r="I1214">
            <v>7990</v>
          </cell>
          <cell r="J1214">
            <v>0</v>
          </cell>
          <cell r="L1214">
            <v>0</v>
          </cell>
        </row>
        <row r="1215">
          <cell r="A1215">
            <v>1213</v>
          </cell>
          <cell r="B1215" t="str">
            <v xml:space="preserve">        동티이</v>
          </cell>
          <cell r="C1215" t="str">
            <v>D25</v>
          </cell>
          <cell r="D1215" t="str">
            <v>EA</v>
          </cell>
          <cell r="E1215">
            <v>9</v>
          </cell>
          <cell r="F1215">
            <v>730</v>
          </cell>
          <cell r="G1215">
            <v>6570</v>
          </cell>
          <cell r="H1215">
            <v>730</v>
          </cell>
          <cell r="I1215">
            <v>6570</v>
          </cell>
          <cell r="J1215">
            <v>0</v>
          </cell>
          <cell r="L1215">
            <v>0</v>
          </cell>
        </row>
        <row r="1216">
          <cell r="A1216">
            <v>1214</v>
          </cell>
          <cell r="B1216" t="str">
            <v xml:space="preserve">        동티이</v>
          </cell>
          <cell r="C1216" t="str">
            <v>D32</v>
          </cell>
          <cell r="D1216" t="str">
            <v>EA</v>
          </cell>
          <cell r="E1216">
            <v>2</v>
          </cell>
          <cell r="F1216">
            <v>1250</v>
          </cell>
          <cell r="G1216">
            <v>2500</v>
          </cell>
          <cell r="H1216">
            <v>1250</v>
          </cell>
          <cell r="I1216">
            <v>2500</v>
          </cell>
          <cell r="J1216">
            <v>0</v>
          </cell>
          <cell r="L1216">
            <v>0</v>
          </cell>
        </row>
        <row r="1217">
          <cell r="A1217">
            <v>1215</v>
          </cell>
          <cell r="B1217" t="str">
            <v xml:space="preserve">        동티이</v>
          </cell>
          <cell r="C1217" t="str">
            <v>D40</v>
          </cell>
          <cell r="D1217" t="str">
            <v>EA</v>
          </cell>
          <cell r="E1217">
            <v>6</v>
          </cell>
          <cell r="F1217">
            <v>1860</v>
          </cell>
          <cell r="G1217">
            <v>11160</v>
          </cell>
          <cell r="H1217">
            <v>1860</v>
          </cell>
          <cell r="I1217">
            <v>11160</v>
          </cell>
          <cell r="J1217">
            <v>0</v>
          </cell>
          <cell r="L1217">
            <v>0</v>
          </cell>
        </row>
        <row r="1218">
          <cell r="A1218">
            <v>1216</v>
          </cell>
          <cell r="B1218" t="str">
            <v xml:space="preserve">        동수전티(C*C*F)</v>
          </cell>
          <cell r="C1218" t="str">
            <v>D15</v>
          </cell>
          <cell r="D1218" t="str">
            <v>EA</v>
          </cell>
          <cell r="E1218">
            <v>13</v>
          </cell>
          <cell r="F1218">
            <v>780</v>
          </cell>
          <cell r="G1218">
            <v>10140</v>
          </cell>
          <cell r="H1218">
            <v>780</v>
          </cell>
          <cell r="I1218">
            <v>10140</v>
          </cell>
          <cell r="J1218">
            <v>0</v>
          </cell>
          <cell r="L1218">
            <v>0</v>
          </cell>
        </row>
        <row r="1219">
          <cell r="A1219">
            <v>1217</v>
          </cell>
          <cell r="B1219" t="str">
            <v xml:space="preserve">        동수전엘보(C*F)</v>
          </cell>
          <cell r="C1219" t="str">
            <v>D15</v>
          </cell>
          <cell r="D1219" t="str">
            <v>EA</v>
          </cell>
          <cell r="E1219">
            <v>11</v>
          </cell>
          <cell r="F1219">
            <v>630</v>
          </cell>
          <cell r="G1219">
            <v>6930</v>
          </cell>
          <cell r="H1219">
            <v>630</v>
          </cell>
          <cell r="I1219">
            <v>6930</v>
          </cell>
          <cell r="J1219">
            <v>0</v>
          </cell>
          <cell r="L1219">
            <v>0</v>
          </cell>
        </row>
        <row r="1220">
          <cell r="A1220">
            <v>1218</v>
          </cell>
          <cell r="B1220" t="str">
            <v xml:space="preserve">        동수전엘보(C*F)</v>
          </cell>
          <cell r="C1220" t="str">
            <v>D20</v>
          </cell>
          <cell r="D1220" t="str">
            <v>EA</v>
          </cell>
          <cell r="E1220">
            <v>1</v>
          </cell>
          <cell r="F1220">
            <v>1130</v>
          </cell>
          <cell r="G1220">
            <v>1130</v>
          </cell>
          <cell r="H1220">
            <v>1130</v>
          </cell>
          <cell r="I1220">
            <v>1130</v>
          </cell>
          <cell r="J1220">
            <v>0</v>
          </cell>
          <cell r="L1220">
            <v>0</v>
          </cell>
        </row>
        <row r="1221">
          <cell r="A1221">
            <v>1219</v>
          </cell>
          <cell r="B1221" t="str">
            <v xml:space="preserve">        동레듀샤</v>
          </cell>
          <cell r="C1221" t="str">
            <v>D25</v>
          </cell>
          <cell r="D1221" t="str">
            <v>EA</v>
          </cell>
          <cell r="E1221">
            <v>6</v>
          </cell>
          <cell r="F1221">
            <v>280</v>
          </cell>
          <cell r="G1221">
            <v>1680</v>
          </cell>
          <cell r="H1221">
            <v>280</v>
          </cell>
          <cell r="I1221">
            <v>1680</v>
          </cell>
          <cell r="J1221">
            <v>0</v>
          </cell>
          <cell r="L1221">
            <v>0</v>
          </cell>
        </row>
        <row r="1222">
          <cell r="A1222">
            <v>1220</v>
          </cell>
          <cell r="B1222" t="str">
            <v xml:space="preserve">        동레듀샤</v>
          </cell>
          <cell r="C1222" t="str">
            <v>D32</v>
          </cell>
          <cell r="D1222" t="str">
            <v>EA</v>
          </cell>
          <cell r="E1222">
            <v>1</v>
          </cell>
          <cell r="F1222">
            <v>380</v>
          </cell>
          <cell r="G1222">
            <v>380</v>
          </cell>
          <cell r="H1222">
            <v>380</v>
          </cell>
          <cell r="I1222">
            <v>380</v>
          </cell>
          <cell r="J1222">
            <v>0</v>
          </cell>
          <cell r="L1222">
            <v>0</v>
          </cell>
        </row>
        <row r="1223">
          <cell r="A1223">
            <v>1221</v>
          </cell>
          <cell r="B1223" t="str">
            <v xml:space="preserve">        동레듀샤</v>
          </cell>
          <cell r="C1223" t="str">
            <v>D40</v>
          </cell>
          <cell r="D1223" t="str">
            <v>EA</v>
          </cell>
          <cell r="E1223">
            <v>1</v>
          </cell>
          <cell r="F1223">
            <v>660</v>
          </cell>
          <cell r="G1223">
            <v>660</v>
          </cell>
          <cell r="H1223">
            <v>660</v>
          </cell>
          <cell r="I1223">
            <v>660</v>
          </cell>
          <cell r="J1223">
            <v>0</v>
          </cell>
          <cell r="L1223">
            <v>0</v>
          </cell>
        </row>
        <row r="1224">
          <cell r="A1224">
            <v>1222</v>
          </cell>
          <cell r="B1224" t="str">
            <v xml:space="preserve">        동소켓</v>
          </cell>
          <cell r="C1224" t="str">
            <v>D20</v>
          </cell>
          <cell r="D1224" t="str">
            <v>EA</v>
          </cell>
          <cell r="E1224">
            <v>1</v>
          </cell>
          <cell r="F1224">
            <v>140</v>
          </cell>
          <cell r="G1224">
            <v>140</v>
          </cell>
          <cell r="H1224">
            <v>140</v>
          </cell>
          <cell r="I1224">
            <v>140</v>
          </cell>
          <cell r="J1224">
            <v>0</v>
          </cell>
          <cell r="L1224">
            <v>0</v>
          </cell>
        </row>
        <row r="1225">
          <cell r="A1225">
            <v>1223</v>
          </cell>
          <cell r="B1225" t="str">
            <v xml:space="preserve">        동CM아답타</v>
          </cell>
          <cell r="C1225" t="str">
            <v>D25</v>
          </cell>
          <cell r="D1225" t="str">
            <v>EA</v>
          </cell>
          <cell r="E1225">
            <v>4</v>
          </cell>
          <cell r="F1225">
            <v>900</v>
          </cell>
          <cell r="G1225">
            <v>3600</v>
          </cell>
          <cell r="H1225">
            <v>900</v>
          </cell>
          <cell r="I1225">
            <v>3600</v>
          </cell>
          <cell r="J1225">
            <v>0</v>
          </cell>
          <cell r="L1225">
            <v>0</v>
          </cell>
        </row>
        <row r="1226">
          <cell r="A1226">
            <v>1224</v>
          </cell>
          <cell r="B1226" t="str">
            <v xml:space="preserve">        동CM아답타</v>
          </cell>
          <cell r="C1226" t="str">
            <v>D40</v>
          </cell>
          <cell r="D1226" t="str">
            <v>EA</v>
          </cell>
          <cell r="E1226">
            <v>1</v>
          </cell>
          <cell r="F1226">
            <v>2390</v>
          </cell>
          <cell r="G1226">
            <v>2390</v>
          </cell>
          <cell r="H1226">
            <v>2390</v>
          </cell>
          <cell r="I1226">
            <v>2390</v>
          </cell>
          <cell r="J1226">
            <v>0</v>
          </cell>
          <cell r="L1226">
            <v>0</v>
          </cell>
        </row>
        <row r="1227">
          <cell r="A1227">
            <v>1225</v>
          </cell>
          <cell r="B1227" t="str">
            <v xml:space="preserve">        동캡</v>
          </cell>
          <cell r="C1227" t="str">
            <v>D15</v>
          </cell>
          <cell r="D1227" t="str">
            <v>EA</v>
          </cell>
          <cell r="E1227">
            <v>13</v>
          </cell>
          <cell r="F1227">
            <v>130</v>
          </cell>
          <cell r="G1227">
            <v>1690</v>
          </cell>
          <cell r="H1227">
            <v>130</v>
          </cell>
          <cell r="I1227">
            <v>1690</v>
          </cell>
          <cell r="J1227">
            <v>0</v>
          </cell>
          <cell r="L1227">
            <v>0</v>
          </cell>
        </row>
        <row r="1228">
          <cell r="A1228">
            <v>1226</v>
          </cell>
          <cell r="B1228" t="str">
            <v xml:space="preserve">        동캡</v>
          </cell>
          <cell r="C1228" t="str">
            <v>D20</v>
          </cell>
          <cell r="D1228" t="str">
            <v>EA</v>
          </cell>
          <cell r="E1228">
            <v>9</v>
          </cell>
          <cell r="F1228">
            <v>170</v>
          </cell>
          <cell r="G1228">
            <v>1530</v>
          </cell>
          <cell r="H1228">
            <v>170</v>
          </cell>
          <cell r="I1228">
            <v>1530</v>
          </cell>
          <cell r="J1228">
            <v>0</v>
          </cell>
          <cell r="L1228">
            <v>0</v>
          </cell>
        </row>
        <row r="1229">
          <cell r="A1229">
            <v>1227</v>
          </cell>
          <cell r="B1229" t="str">
            <v xml:space="preserve">        동유니온(C*M)</v>
          </cell>
          <cell r="C1229" t="str">
            <v>D25</v>
          </cell>
          <cell r="D1229" t="str">
            <v>EA</v>
          </cell>
          <cell r="E1229">
            <v>2</v>
          </cell>
          <cell r="F1229">
            <v>2670</v>
          </cell>
          <cell r="G1229">
            <v>5340</v>
          </cell>
          <cell r="H1229">
            <v>2670</v>
          </cell>
          <cell r="I1229">
            <v>5340</v>
          </cell>
          <cell r="J1229">
            <v>0</v>
          </cell>
          <cell r="L1229">
            <v>0</v>
          </cell>
        </row>
        <row r="1230">
          <cell r="A1230">
            <v>1228</v>
          </cell>
          <cell r="B1230" t="str">
            <v xml:space="preserve">        동유니온(C*M)</v>
          </cell>
          <cell r="C1230" t="str">
            <v>D40</v>
          </cell>
          <cell r="D1230" t="str">
            <v>EA</v>
          </cell>
          <cell r="E1230">
            <v>1</v>
          </cell>
          <cell r="F1230">
            <v>5910</v>
          </cell>
          <cell r="G1230">
            <v>5910</v>
          </cell>
          <cell r="H1230">
            <v>5910</v>
          </cell>
          <cell r="I1230">
            <v>5910</v>
          </cell>
          <cell r="J1230">
            <v>0</v>
          </cell>
          <cell r="L1230">
            <v>0</v>
          </cell>
        </row>
        <row r="1231">
          <cell r="A1231">
            <v>1229</v>
          </cell>
          <cell r="B1231" t="str">
            <v xml:space="preserve">        동관용접</v>
          </cell>
          <cell r="C1231" t="str">
            <v>D15</v>
          </cell>
          <cell r="D1231" t="str">
            <v>개소</v>
          </cell>
          <cell r="E1231">
            <v>177</v>
          </cell>
          <cell r="F1231">
            <v>2180</v>
          </cell>
          <cell r="G1231">
            <v>385860</v>
          </cell>
          <cell r="H1231">
            <v>140</v>
          </cell>
          <cell r="I1231">
            <v>24780</v>
          </cell>
          <cell r="J1231">
            <v>2040</v>
          </cell>
          <cell r="K1231">
            <v>361080</v>
          </cell>
          <cell r="L1231">
            <v>0</v>
          </cell>
        </row>
        <row r="1232">
          <cell r="A1232">
            <v>1230</v>
          </cell>
          <cell r="B1232" t="str">
            <v xml:space="preserve">        동관용접</v>
          </cell>
          <cell r="C1232" t="str">
            <v>D20</v>
          </cell>
          <cell r="D1232" t="str">
            <v>개소</v>
          </cell>
          <cell r="E1232">
            <v>68</v>
          </cell>
          <cell r="F1232">
            <v>2590</v>
          </cell>
          <cell r="G1232">
            <v>176120</v>
          </cell>
          <cell r="H1232">
            <v>240</v>
          </cell>
          <cell r="I1232">
            <v>16320</v>
          </cell>
          <cell r="J1232">
            <v>2350</v>
          </cell>
          <cell r="K1232">
            <v>159800</v>
          </cell>
          <cell r="L1232">
            <v>0</v>
          </cell>
        </row>
        <row r="1233">
          <cell r="A1233">
            <v>1231</v>
          </cell>
          <cell r="B1233" t="str">
            <v xml:space="preserve">        동관용접</v>
          </cell>
          <cell r="C1233" t="str">
            <v>D25</v>
          </cell>
          <cell r="D1233" t="str">
            <v>개소</v>
          </cell>
          <cell r="E1233">
            <v>54</v>
          </cell>
          <cell r="F1233">
            <v>3210</v>
          </cell>
          <cell r="G1233">
            <v>173340</v>
          </cell>
          <cell r="H1233">
            <v>320</v>
          </cell>
          <cell r="I1233">
            <v>17280</v>
          </cell>
          <cell r="J1233">
            <v>2890</v>
          </cell>
          <cell r="K1233">
            <v>156060</v>
          </cell>
          <cell r="L1233">
            <v>0</v>
          </cell>
        </row>
        <row r="1234">
          <cell r="A1234">
            <v>1232</v>
          </cell>
          <cell r="B1234" t="str">
            <v xml:space="preserve">        동관용접</v>
          </cell>
          <cell r="C1234" t="str">
            <v>D32</v>
          </cell>
          <cell r="D1234" t="str">
            <v>개소</v>
          </cell>
          <cell r="E1234">
            <v>6</v>
          </cell>
          <cell r="F1234">
            <v>3960</v>
          </cell>
          <cell r="G1234">
            <v>23760</v>
          </cell>
          <cell r="H1234">
            <v>420</v>
          </cell>
          <cell r="I1234">
            <v>2520</v>
          </cell>
          <cell r="J1234">
            <v>3540</v>
          </cell>
          <cell r="K1234">
            <v>21240</v>
          </cell>
          <cell r="L1234">
            <v>0</v>
          </cell>
        </row>
        <row r="1235">
          <cell r="A1235">
            <v>1233</v>
          </cell>
          <cell r="B1235" t="str">
            <v xml:space="preserve">        동관용접</v>
          </cell>
          <cell r="C1235" t="str">
            <v>D40</v>
          </cell>
          <cell r="D1235" t="str">
            <v>개소</v>
          </cell>
          <cell r="E1235">
            <v>15</v>
          </cell>
          <cell r="F1235">
            <v>4430</v>
          </cell>
          <cell r="G1235">
            <v>66450</v>
          </cell>
          <cell r="H1235">
            <v>530</v>
          </cell>
          <cell r="I1235">
            <v>7950</v>
          </cell>
          <cell r="J1235">
            <v>3900</v>
          </cell>
          <cell r="K1235">
            <v>58500</v>
          </cell>
          <cell r="L1235">
            <v>0</v>
          </cell>
        </row>
        <row r="1236">
          <cell r="A1236">
            <v>1234</v>
          </cell>
          <cell r="B1236" t="str">
            <v xml:space="preserve">        철동게이트밸브(10KG)</v>
          </cell>
          <cell r="C1236" t="str">
            <v>D40</v>
          </cell>
          <cell r="D1236" t="str">
            <v>EA</v>
          </cell>
          <cell r="E1236">
            <v>1</v>
          </cell>
          <cell r="F1236">
            <v>16170</v>
          </cell>
          <cell r="G1236">
            <v>16170</v>
          </cell>
          <cell r="H1236">
            <v>16170</v>
          </cell>
          <cell r="I1236">
            <v>16170</v>
          </cell>
          <cell r="J1236">
            <v>0</v>
          </cell>
          <cell r="L1236">
            <v>0</v>
          </cell>
        </row>
        <row r="1237">
          <cell r="A1237">
            <v>1235</v>
          </cell>
          <cell r="B1237" t="str">
            <v xml:space="preserve">        볼밸브(황동) (10KG)</v>
          </cell>
          <cell r="C1237" t="str">
            <v>D25</v>
          </cell>
          <cell r="D1237" t="str">
            <v>EA</v>
          </cell>
          <cell r="E1237">
            <v>2</v>
          </cell>
          <cell r="F1237">
            <v>3640</v>
          </cell>
          <cell r="G1237">
            <v>7280</v>
          </cell>
          <cell r="H1237">
            <v>3640</v>
          </cell>
          <cell r="I1237">
            <v>7280</v>
          </cell>
          <cell r="J1237">
            <v>0</v>
          </cell>
          <cell r="L1237">
            <v>0</v>
          </cell>
        </row>
        <row r="1238">
          <cell r="A1238">
            <v>1236</v>
          </cell>
          <cell r="B1238" t="str">
            <v xml:space="preserve">        자동공기변설치(동관)</v>
          </cell>
          <cell r="C1238" t="str">
            <v>D15(물용)</v>
          </cell>
          <cell r="D1238" t="str">
            <v>개소</v>
          </cell>
          <cell r="E1238">
            <v>1</v>
          </cell>
          <cell r="F1238">
            <v>61980</v>
          </cell>
          <cell r="G1238">
            <v>61980</v>
          </cell>
          <cell r="H1238">
            <v>31020</v>
          </cell>
          <cell r="I1238">
            <v>31020</v>
          </cell>
          <cell r="J1238">
            <v>30960</v>
          </cell>
          <cell r="K1238">
            <v>30960</v>
          </cell>
          <cell r="L1238">
            <v>0</v>
          </cell>
        </row>
        <row r="1239">
          <cell r="A1239">
            <v>1237</v>
          </cell>
          <cell r="B1239" t="str">
            <v xml:space="preserve">        파이프스리브(지수판)</v>
          </cell>
          <cell r="C1239" t="str">
            <v>D40</v>
          </cell>
          <cell r="D1239" t="str">
            <v>개소</v>
          </cell>
          <cell r="E1239">
            <v>1</v>
          </cell>
          <cell r="F1239">
            <v>3310</v>
          </cell>
          <cell r="G1239">
            <v>3310</v>
          </cell>
          <cell r="H1239">
            <v>2020</v>
          </cell>
          <cell r="I1239">
            <v>2020</v>
          </cell>
          <cell r="J1239">
            <v>1290</v>
          </cell>
          <cell r="K1239">
            <v>1290</v>
          </cell>
          <cell r="L1239">
            <v>0</v>
          </cell>
        </row>
        <row r="1240">
          <cell r="A1240">
            <v>1238</v>
          </cell>
          <cell r="B1240" t="str">
            <v xml:space="preserve">        절연행가</v>
          </cell>
          <cell r="C1240" t="str">
            <v>D15</v>
          </cell>
          <cell r="D1240" t="str">
            <v>개소</v>
          </cell>
          <cell r="E1240">
            <v>24</v>
          </cell>
          <cell r="F1240">
            <v>560</v>
          </cell>
          <cell r="G1240">
            <v>13440</v>
          </cell>
          <cell r="H1240">
            <v>560</v>
          </cell>
          <cell r="I1240">
            <v>13440</v>
          </cell>
          <cell r="J1240">
            <v>0</v>
          </cell>
          <cell r="L1240">
            <v>0</v>
          </cell>
        </row>
        <row r="1241">
          <cell r="A1241">
            <v>1239</v>
          </cell>
          <cell r="B1241" t="str">
            <v xml:space="preserve">        절연행가</v>
          </cell>
          <cell r="C1241" t="str">
            <v>D20</v>
          </cell>
          <cell r="D1241" t="str">
            <v>개소</v>
          </cell>
          <cell r="E1241">
            <v>20</v>
          </cell>
          <cell r="F1241">
            <v>590</v>
          </cell>
          <cell r="G1241">
            <v>11800</v>
          </cell>
          <cell r="H1241">
            <v>590</v>
          </cell>
          <cell r="I1241">
            <v>11800</v>
          </cell>
          <cell r="J1241">
            <v>0</v>
          </cell>
          <cell r="L1241">
            <v>0</v>
          </cell>
        </row>
        <row r="1242">
          <cell r="A1242">
            <v>1240</v>
          </cell>
          <cell r="B1242" t="str">
            <v xml:space="preserve">        절연행가</v>
          </cell>
          <cell r="C1242" t="str">
            <v>D25</v>
          </cell>
          <cell r="D1242" t="str">
            <v>개소</v>
          </cell>
          <cell r="E1242">
            <v>5</v>
          </cell>
          <cell r="F1242">
            <v>630</v>
          </cell>
          <cell r="G1242">
            <v>3150</v>
          </cell>
          <cell r="H1242">
            <v>630</v>
          </cell>
          <cell r="I1242">
            <v>3150</v>
          </cell>
          <cell r="J1242">
            <v>0</v>
          </cell>
          <cell r="L1242">
            <v>0</v>
          </cell>
        </row>
        <row r="1243">
          <cell r="A1243">
            <v>1241</v>
          </cell>
          <cell r="B1243" t="str">
            <v xml:space="preserve">        절연행가</v>
          </cell>
          <cell r="C1243" t="str">
            <v>D32</v>
          </cell>
          <cell r="D1243" t="str">
            <v>개소</v>
          </cell>
          <cell r="E1243">
            <v>2</v>
          </cell>
          <cell r="F1243">
            <v>660</v>
          </cell>
          <cell r="G1243">
            <v>1320</v>
          </cell>
          <cell r="H1243">
            <v>660</v>
          </cell>
          <cell r="I1243">
            <v>1320</v>
          </cell>
          <cell r="J1243">
            <v>0</v>
          </cell>
          <cell r="L1243">
            <v>0</v>
          </cell>
        </row>
        <row r="1244">
          <cell r="A1244">
            <v>1242</v>
          </cell>
          <cell r="B1244" t="str">
            <v xml:space="preserve">        절연행가</v>
          </cell>
          <cell r="C1244" t="str">
            <v>D40</v>
          </cell>
          <cell r="D1244" t="str">
            <v>개소</v>
          </cell>
          <cell r="E1244">
            <v>4</v>
          </cell>
          <cell r="F1244">
            <v>710</v>
          </cell>
          <cell r="G1244">
            <v>2840</v>
          </cell>
          <cell r="H1244">
            <v>710</v>
          </cell>
          <cell r="I1244">
            <v>2840</v>
          </cell>
          <cell r="J1244">
            <v>0</v>
          </cell>
          <cell r="L1244">
            <v>0</v>
          </cell>
        </row>
        <row r="1245">
          <cell r="A1245">
            <v>1243</v>
          </cell>
          <cell r="B1245" t="str">
            <v xml:space="preserve">        축열식 전기온수기</v>
          </cell>
          <cell r="C1245" t="str">
            <v>210LIT 3KW/H</v>
          </cell>
          <cell r="D1245" t="str">
            <v>대</v>
          </cell>
          <cell r="E1245">
            <v>1</v>
          </cell>
          <cell r="F1245">
            <v>840000</v>
          </cell>
          <cell r="G1245">
            <v>840000</v>
          </cell>
          <cell r="H1245">
            <v>840000</v>
          </cell>
          <cell r="I1245">
            <v>840000</v>
          </cell>
          <cell r="J1245">
            <v>0</v>
          </cell>
          <cell r="L1245">
            <v>0</v>
          </cell>
        </row>
        <row r="1246">
          <cell r="A1246">
            <v>1244</v>
          </cell>
          <cell r="B1246" t="str">
            <v xml:space="preserve">        노무비</v>
          </cell>
          <cell r="C1246" t="str">
            <v>배관공</v>
          </cell>
          <cell r="D1246" t="str">
            <v>인</v>
          </cell>
          <cell r="E1246">
            <v>4</v>
          </cell>
          <cell r="F1246">
            <v>40140</v>
          </cell>
          <cell r="G1246">
            <v>160560</v>
          </cell>
          <cell r="H1246">
            <v>0</v>
          </cell>
          <cell r="J1246">
            <v>40140</v>
          </cell>
          <cell r="K1246">
            <v>160560</v>
          </cell>
          <cell r="L1246">
            <v>0</v>
          </cell>
        </row>
        <row r="1247">
          <cell r="A1247">
            <v>1245</v>
          </cell>
          <cell r="B1247" t="str">
            <v xml:space="preserve">        노무비</v>
          </cell>
          <cell r="C1247" t="str">
            <v>보통인부</v>
          </cell>
          <cell r="D1247" t="str">
            <v>인</v>
          </cell>
          <cell r="E1247">
            <v>4</v>
          </cell>
          <cell r="F1247">
            <v>27990</v>
          </cell>
          <cell r="G1247">
            <v>111960</v>
          </cell>
          <cell r="H1247">
            <v>0</v>
          </cell>
          <cell r="J1247">
            <v>27990</v>
          </cell>
          <cell r="K1247">
            <v>111960</v>
          </cell>
          <cell r="L1247">
            <v>0</v>
          </cell>
        </row>
        <row r="1248">
          <cell r="A1248">
            <v>1246</v>
          </cell>
          <cell r="B1248" t="str">
            <v xml:space="preserve">        공구손료</v>
          </cell>
          <cell r="C1248" t="str">
            <v>노무비의 3%</v>
          </cell>
          <cell r="D1248" t="str">
            <v>식</v>
          </cell>
          <cell r="E1248">
            <v>1</v>
          </cell>
          <cell r="F1248">
            <v>8170</v>
          </cell>
          <cell r="G1248">
            <v>8170</v>
          </cell>
          <cell r="H1248">
            <v>8170</v>
          </cell>
          <cell r="I1248">
            <v>8170</v>
          </cell>
          <cell r="J1248">
            <v>0</v>
          </cell>
          <cell r="L1248">
            <v>0</v>
          </cell>
        </row>
        <row r="1249">
          <cell r="A1249">
            <v>1247</v>
          </cell>
          <cell r="B1249" t="str">
            <v xml:space="preserve">      3. 오배수배관공사</v>
          </cell>
          <cell r="G1249">
            <v>6500078</v>
          </cell>
          <cell r="H1249">
            <v>0</v>
          </cell>
          <cell r="I1249">
            <v>2012741</v>
          </cell>
          <cell r="J1249">
            <v>0</v>
          </cell>
          <cell r="K1249">
            <v>4487337</v>
          </cell>
          <cell r="L1249">
            <v>0</v>
          </cell>
        </row>
        <row r="1250">
          <cell r="A1250">
            <v>1248</v>
          </cell>
          <cell r="B1250" t="str">
            <v xml:space="preserve">        백관(SPP)</v>
          </cell>
          <cell r="C1250" t="str">
            <v>D32</v>
          </cell>
          <cell r="D1250" t="str">
            <v>M</v>
          </cell>
          <cell r="E1250">
            <v>2</v>
          </cell>
          <cell r="F1250">
            <v>1790</v>
          </cell>
          <cell r="G1250">
            <v>3580</v>
          </cell>
          <cell r="H1250">
            <v>1790</v>
          </cell>
          <cell r="I1250">
            <v>3580</v>
          </cell>
          <cell r="J1250">
            <v>0</v>
          </cell>
          <cell r="L1250">
            <v>0</v>
          </cell>
        </row>
        <row r="1251">
          <cell r="A1251">
            <v>1249</v>
          </cell>
          <cell r="B1251" t="str">
            <v xml:space="preserve">        백관(SPP)</v>
          </cell>
          <cell r="C1251" t="str">
            <v>D40</v>
          </cell>
          <cell r="D1251" t="str">
            <v>M</v>
          </cell>
          <cell r="E1251">
            <v>1</v>
          </cell>
          <cell r="F1251">
            <v>2050</v>
          </cell>
          <cell r="G1251">
            <v>2050</v>
          </cell>
          <cell r="H1251">
            <v>2050</v>
          </cell>
          <cell r="I1251">
            <v>2050</v>
          </cell>
          <cell r="J1251">
            <v>0</v>
          </cell>
          <cell r="L1251">
            <v>0</v>
          </cell>
        </row>
        <row r="1252">
          <cell r="A1252">
            <v>1250</v>
          </cell>
          <cell r="B1252" t="str">
            <v xml:space="preserve">        백관(SPP)</v>
          </cell>
          <cell r="C1252" t="str">
            <v>D50</v>
          </cell>
          <cell r="D1252" t="str">
            <v>M</v>
          </cell>
          <cell r="E1252">
            <v>21</v>
          </cell>
          <cell r="F1252">
            <v>2820</v>
          </cell>
          <cell r="G1252">
            <v>59220</v>
          </cell>
          <cell r="H1252">
            <v>2820</v>
          </cell>
          <cell r="I1252">
            <v>59220</v>
          </cell>
          <cell r="J1252">
            <v>0</v>
          </cell>
          <cell r="L1252">
            <v>0</v>
          </cell>
        </row>
        <row r="1253">
          <cell r="A1253">
            <v>1251</v>
          </cell>
          <cell r="B1253" t="str">
            <v xml:space="preserve">        잡재료비</v>
          </cell>
          <cell r="C1253" t="str">
            <v>관의 5%</v>
          </cell>
          <cell r="D1253" t="str">
            <v>식</v>
          </cell>
          <cell r="E1253">
            <v>1</v>
          </cell>
          <cell r="F1253">
            <v>3240</v>
          </cell>
          <cell r="G1253">
            <v>3240</v>
          </cell>
          <cell r="H1253">
            <v>3240</v>
          </cell>
          <cell r="I1253">
            <v>3240</v>
          </cell>
          <cell r="J1253">
            <v>0</v>
          </cell>
          <cell r="L1253">
            <v>0</v>
          </cell>
        </row>
        <row r="1254">
          <cell r="A1254">
            <v>1252</v>
          </cell>
          <cell r="B1254" t="str">
            <v xml:space="preserve">        주철직관(NO-HUB)</v>
          </cell>
          <cell r="C1254" t="str">
            <v>D50*1500L</v>
          </cell>
          <cell r="D1254" t="str">
            <v>본</v>
          </cell>
          <cell r="E1254">
            <v>13</v>
          </cell>
          <cell r="F1254">
            <v>8400</v>
          </cell>
          <cell r="G1254">
            <v>109200</v>
          </cell>
          <cell r="H1254">
            <v>8400</v>
          </cell>
          <cell r="I1254">
            <v>109200</v>
          </cell>
          <cell r="J1254">
            <v>0</v>
          </cell>
          <cell r="L1254">
            <v>0</v>
          </cell>
        </row>
        <row r="1255">
          <cell r="A1255">
            <v>1253</v>
          </cell>
          <cell r="B1255" t="str">
            <v xml:space="preserve">        주철직관(NO-HUB)</v>
          </cell>
          <cell r="C1255" t="str">
            <v>D75*1500L</v>
          </cell>
          <cell r="D1255" t="str">
            <v>본</v>
          </cell>
          <cell r="E1255">
            <v>4</v>
          </cell>
          <cell r="F1255">
            <v>11250</v>
          </cell>
          <cell r="G1255">
            <v>45000</v>
          </cell>
          <cell r="H1255">
            <v>11250</v>
          </cell>
          <cell r="I1255">
            <v>45000</v>
          </cell>
          <cell r="J1255">
            <v>0</v>
          </cell>
          <cell r="L1255">
            <v>0</v>
          </cell>
        </row>
        <row r="1256">
          <cell r="A1256">
            <v>1254</v>
          </cell>
          <cell r="B1256" t="str">
            <v xml:space="preserve">        주철직관(NO-HUB)</v>
          </cell>
          <cell r="C1256" t="str">
            <v>D100*1500L</v>
          </cell>
          <cell r="D1256" t="str">
            <v>본</v>
          </cell>
          <cell r="E1256">
            <v>9</v>
          </cell>
          <cell r="F1256">
            <v>16210</v>
          </cell>
          <cell r="G1256">
            <v>145890</v>
          </cell>
          <cell r="H1256">
            <v>16210</v>
          </cell>
          <cell r="I1256">
            <v>145890</v>
          </cell>
          <cell r="J1256">
            <v>0</v>
          </cell>
          <cell r="L1256">
            <v>0</v>
          </cell>
        </row>
        <row r="1257">
          <cell r="A1257">
            <v>1255</v>
          </cell>
          <cell r="B1257" t="str">
            <v xml:space="preserve">        주철직관(NO-HUB)</v>
          </cell>
          <cell r="C1257" t="str">
            <v>D100*3000L</v>
          </cell>
          <cell r="D1257" t="str">
            <v>본</v>
          </cell>
          <cell r="E1257">
            <v>7</v>
          </cell>
          <cell r="F1257">
            <v>33850</v>
          </cell>
          <cell r="G1257">
            <v>236950</v>
          </cell>
          <cell r="H1257">
            <v>33850</v>
          </cell>
          <cell r="I1257">
            <v>236950</v>
          </cell>
          <cell r="J1257">
            <v>0</v>
          </cell>
          <cell r="L1257">
            <v>0</v>
          </cell>
        </row>
        <row r="1258">
          <cell r="A1258">
            <v>1256</v>
          </cell>
          <cell r="B1258" t="str">
            <v xml:space="preserve">        주철직관(NO-HUB)</v>
          </cell>
          <cell r="C1258" t="str">
            <v>D125*1500L</v>
          </cell>
          <cell r="D1258" t="str">
            <v>본</v>
          </cell>
          <cell r="E1258">
            <v>2</v>
          </cell>
          <cell r="F1258">
            <v>20240</v>
          </cell>
          <cell r="G1258">
            <v>40480</v>
          </cell>
          <cell r="H1258">
            <v>20240</v>
          </cell>
          <cell r="I1258">
            <v>40480</v>
          </cell>
          <cell r="J1258">
            <v>0</v>
          </cell>
          <cell r="L1258">
            <v>0</v>
          </cell>
        </row>
        <row r="1259">
          <cell r="A1259">
            <v>1257</v>
          </cell>
          <cell r="B1259" t="str">
            <v xml:space="preserve">        주철직관(NO-HUB)</v>
          </cell>
          <cell r="C1259" t="str">
            <v>D125*3000L</v>
          </cell>
          <cell r="D1259" t="str">
            <v>본</v>
          </cell>
          <cell r="E1259">
            <v>2</v>
          </cell>
          <cell r="F1259">
            <v>42330</v>
          </cell>
          <cell r="G1259">
            <v>84660</v>
          </cell>
          <cell r="H1259">
            <v>42330</v>
          </cell>
          <cell r="I1259">
            <v>84660</v>
          </cell>
          <cell r="J1259">
            <v>0</v>
          </cell>
          <cell r="L1259">
            <v>0</v>
          </cell>
        </row>
        <row r="1260">
          <cell r="A1260">
            <v>1258</v>
          </cell>
          <cell r="B1260" t="str">
            <v xml:space="preserve">        백엘보(나사)</v>
          </cell>
          <cell r="C1260" t="str">
            <v>D32</v>
          </cell>
          <cell r="D1260" t="str">
            <v>EA</v>
          </cell>
          <cell r="E1260">
            <v>4</v>
          </cell>
          <cell r="F1260">
            <v>730</v>
          </cell>
          <cell r="G1260">
            <v>2920</v>
          </cell>
          <cell r="H1260">
            <v>730</v>
          </cell>
          <cell r="I1260">
            <v>2920</v>
          </cell>
          <cell r="J1260">
            <v>0</v>
          </cell>
          <cell r="L1260">
            <v>0</v>
          </cell>
        </row>
        <row r="1261">
          <cell r="A1261">
            <v>1259</v>
          </cell>
          <cell r="B1261" t="str">
            <v xml:space="preserve">        백엘보(나사)</v>
          </cell>
          <cell r="C1261" t="str">
            <v>D40</v>
          </cell>
          <cell r="D1261" t="str">
            <v>EA</v>
          </cell>
          <cell r="E1261">
            <v>3</v>
          </cell>
          <cell r="F1261">
            <v>870</v>
          </cell>
          <cell r="G1261">
            <v>2610</v>
          </cell>
          <cell r="H1261">
            <v>870</v>
          </cell>
          <cell r="I1261">
            <v>2610</v>
          </cell>
          <cell r="J1261">
            <v>0</v>
          </cell>
          <cell r="L1261">
            <v>0</v>
          </cell>
        </row>
        <row r="1262">
          <cell r="A1262">
            <v>1260</v>
          </cell>
          <cell r="B1262" t="str">
            <v xml:space="preserve">        백엘보(나사)</v>
          </cell>
          <cell r="C1262" t="str">
            <v>D50</v>
          </cell>
          <cell r="D1262" t="str">
            <v>EA</v>
          </cell>
          <cell r="E1262">
            <v>10</v>
          </cell>
          <cell r="F1262">
            <v>1370</v>
          </cell>
          <cell r="G1262">
            <v>13700</v>
          </cell>
          <cell r="H1262">
            <v>1370</v>
          </cell>
          <cell r="I1262">
            <v>13700</v>
          </cell>
          <cell r="J1262">
            <v>0</v>
          </cell>
          <cell r="L1262">
            <v>0</v>
          </cell>
        </row>
        <row r="1263">
          <cell r="A1263">
            <v>1261</v>
          </cell>
          <cell r="B1263" t="str">
            <v xml:space="preserve">        백티이(나사)</v>
          </cell>
          <cell r="C1263" t="str">
            <v>D50</v>
          </cell>
          <cell r="D1263" t="str">
            <v>EA</v>
          </cell>
          <cell r="E1263">
            <v>4</v>
          </cell>
          <cell r="F1263">
            <v>1790</v>
          </cell>
          <cell r="G1263">
            <v>7160</v>
          </cell>
          <cell r="H1263">
            <v>1790</v>
          </cell>
          <cell r="I1263">
            <v>7160</v>
          </cell>
          <cell r="J1263">
            <v>0</v>
          </cell>
          <cell r="L1263">
            <v>0</v>
          </cell>
        </row>
        <row r="1264">
          <cell r="A1264">
            <v>1262</v>
          </cell>
          <cell r="B1264" t="str">
            <v xml:space="preserve">        백레듀샤(나사)</v>
          </cell>
          <cell r="C1264" t="str">
            <v>D50</v>
          </cell>
          <cell r="D1264" t="str">
            <v>EA</v>
          </cell>
          <cell r="E1264">
            <v>7</v>
          </cell>
          <cell r="F1264">
            <v>1080</v>
          </cell>
          <cell r="G1264">
            <v>7560</v>
          </cell>
          <cell r="H1264">
            <v>1080</v>
          </cell>
          <cell r="I1264">
            <v>7560</v>
          </cell>
          <cell r="J1264">
            <v>0</v>
          </cell>
          <cell r="L1264">
            <v>0</v>
          </cell>
        </row>
        <row r="1265">
          <cell r="A1265">
            <v>1263</v>
          </cell>
          <cell r="B1265" t="str">
            <v xml:space="preserve">        백니플(나사)</v>
          </cell>
          <cell r="C1265" t="str">
            <v>D50</v>
          </cell>
          <cell r="D1265" t="str">
            <v>EA</v>
          </cell>
          <cell r="E1265">
            <v>4</v>
          </cell>
          <cell r="F1265">
            <v>990</v>
          </cell>
          <cell r="G1265">
            <v>3960</v>
          </cell>
          <cell r="H1265">
            <v>990</v>
          </cell>
          <cell r="I1265">
            <v>3960</v>
          </cell>
          <cell r="J1265">
            <v>0</v>
          </cell>
          <cell r="L1265">
            <v>0</v>
          </cell>
        </row>
        <row r="1266">
          <cell r="A1266">
            <v>1264</v>
          </cell>
          <cell r="B1266" t="str">
            <v xml:space="preserve">        백유니온(나사)</v>
          </cell>
          <cell r="C1266" t="str">
            <v>D50</v>
          </cell>
          <cell r="D1266" t="str">
            <v>EA</v>
          </cell>
          <cell r="E1266">
            <v>2</v>
          </cell>
          <cell r="F1266">
            <v>3340</v>
          </cell>
          <cell r="G1266">
            <v>6680</v>
          </cell>
          <cell r="H1266">
            <v>3340</v>
          </cell>
          <cell r="I1266">
            <v>6680</v>
          </cell>
          <cell r="J1266">
            <v>0</v>
          </cell>
          <cell r="L1266">
            <v>0</v>
          </cell>
        </row>
        <row r="1267">
          <cell r="A1267">
            <v>1265</v>
          </cell>
          <cell r="B1267" t="str">
            <v xml:space="preserve">        주철90。 곡관(NO-HUB)</v>
          </cell>
          <cell r="C1267" t="str">
            <v>D50</v>
          </cell>
          <cell r="D1267" t="str">
            <v>EA</v>
          </cell>
          <cell r="E1267">
            <v>8</v>
          </cell>
          <cell r="F1267">
            <v>1340</v>
          </cell>
          <cell r="G1267">
            <v>10720</v>
          </cell>
          <cell r="H1267">
            <v>1340</v>
          </cell>
          <cell r="I1267">
            <v>10720</v>
          </cell>
          <cell r="J1267">
            <v>0</v>
          </cell>
          <cell r="L1267">
            <v>0</v>
          </cell>
        </row>
        <row r="1268">
          <cell r="A1268">
            <v>1266</v>
          </cell>
          <cell r="B1268" t="str">
            <v xml:space="preserve">        주철90。 곡관(NO-HUB)</v>
          </cell>
          <cell r="C1268" t="str">
            <v>D75</v>
          </cell>
          <cell r="D1268" t="str">
            <v>EA</v>
          </cell>
          <cell r="E1268">
            <v>1</v>
          </cell>
          <cell r="F1268">
            <v>2260</v>
          </cell>
          <cell r="G1268">
            <v>2260</v>
          </cell>
          <cell r="H1268">
            <v>2260</v>
          </cell>
          <cell r="I1268">
            <v>2260</v>
          </cell>
          <cell r="J1268">
            <v>0</v>
          </cell>
          <cell r="L1268">
            <v>0</v>
          </cell>
        </row>
        <row r="1269">
          <cell r="A1269">
            <v>1267</v>
          </cell>
          <cell r="B1269" t="str">
            <v xml:space="preserve">        주철90。 곡관(NO-HUB)</v>
          </cell>
          <cell r="C1269" t="str">
            <v>D100</v>
          </cell>
          <cell r="D1269" t="str">
            <v>EA</v>
          </cell>
          <cell r="E1269">
            <v>11</v>
          </cell>
          <cell r="F1269">
            <v>3690</v>
          </cell>
          <cell r="G1269">
            <v>40590</v>
          </cell>
          <cell r="H1269">
            <v>3690</v>
          </cell>
          <cell r="I1269">
            <v>40590</v>
          </cell>
          <cell r="J1269">
            <v>0</v>
          </cell>
          <cell r="L1269">
            <v>0</v>
          </cell>
        </row>
        <row r="1270">
          <cell r="A1270">
            <v>1268</v>
          </cell>
          <cell r="B1270" t="str">
            <v xml:space="preserve">        주철45。 곡관(NO-HUB)</v>
          </cell>
          <cell r="C1270" t="str">
            <v>D50</v>
          </cell>
          <cell r="D1270" t="str">
            <v>EA</v>
          </cell>
          <cell r="E1270">
            <v>6</v>
          </cell>
          <cell r="F1270">
            <v>670</v>
          </cell>
          <cell r="G1270">
            <v>4020</v>
          </cell>
          <cell r="H1270">
            <v>670</v>
          </cell>
          <cell r="I1270">
            <v>4020</v>
          </cell>
          <cell r="J1270">
            <v>0</v>
          </cell>
          <cell r="L1270">
            <v>0</v>
          </cell>
        </row>
        <row r="1271">
          <cell r="A1271">
            <v>1269</v>
          </cell>
          <cell r="B1271" t="str">
            <v xml:space="preserve">        주철45。 곡관(NO-HUB)</v>
          </cell>
          <cell r="C1271" t="str">
            <v>D75</v>
          </cell>
          <cell r="D1271" t="str">
            <v>EA</v>
          </cell>
          <cell r="E1271">
            <v>1</v>
          </cell>
          <cell r="F1271">
            <v>1090</v>
          </cell>
          <cell r="G1271">
            <v>1090</v>
          </cell>
          <cell r="H1271">
            <v>1090</v>
          </cell>
          <cell r="I1271">
            <v>1090</v>
          </cell>
          <cell r="J1271">
            <v>0</v>
          </cell>
          <cell r="L1271">
            <v>0</v>
          </cell>
        </row>
        <row r="1272">
          <cell r="A1272">
            <v>1270</v>
          </cell>
          <cell r="B1272" t="str">
            <v xml:space="preserve">        주철45。 곡관(NO-HUB)</v>
          </cell>
          <cell r="C1272" t="str">
            <v>D100</v>
          </cell>
          <cell r="D1272" t="str">
            <v>EA</v>
          </cell>
          <cell r="E1272">
            <v>9</v>
          </cell>
          <cell r="F1272">
            <v>1680</v>
          </cell>
          <cell r="G1272">
            <v>15120</v>
          </cell>
          <cell r="H1272">
            <v>1680</v>
          </cell>
          <cell r="I1272">
            <v>15120</v>
          </cell>
          <cell r="J1272">
            <v>0</v>
          </cell>
          <cell r="L1272">
            <v>0</v>
          </cell>
        </row>
        <row r="1273">
          <cell r="A1273">
            <v>1271</v>
          </cell>
          <cell r="B1273" t="str">
            <v xml:space="preserve">        주철45。 곡관(NO-HUB)</v>
          </cell>
          <cell r="C1273" t="str">
            <v>D125</v>
          </cell>
          <cell r="D1273" t="str">
            <v>EA</v>
          </cell>
          <cell r="E1273">
            <v>1</v>
          </cell>
          <cell r="F1273">
            <v>2940</v>
          </cell>
          <cell r="G1273">
            <v>2940</v>
          </cell>
          <cell r="H1273">
            <v>2940</v>
          </cell>
          <cell r="I1273">
            <v>2940</v>
          </cell>
          <cell r="J1273">
            <v>0</v>
          </cell>
          <cell r="L1273">
            <v>0</v>
          </cell>
        </row>
        <row r="1274">
          <cell r="A1274">
            <v>1272</v>
          </cell>
          <cell r="B1274" t="str">
            <v xml:space="preserve">        주철Y관(NO-HUB)</v>
          </cell>
          <cell r="C1274" t="str">
            <v>D50*50</v>
          </cell>
          <cell r="D1274" t="str">
            <v>EA</v>
          </cell>
          <cell r="E1274">
            <v>3</v>
          </cell>
          <cell r="F1274">
            <v>1000</v>
          </cell>
          <cell r="G1274">
            <v>3000</v>
          </cell>
          <cell r="H1274">
            <v>1000</v>
          </cell>
          <cell r="I1274">
            <v>3000</v>
          </cell>
          <cell r="J1274">
            <v>0</v>
          </cell>
          <cell r="L1274">
            <v>0</v>
          </cell>
        </row>
        <row r="1275">
          <cell r="A1275">
            <v>1273</v>
          </cell>
          <cell r="B1275" t="str">
            <v xml:space="preserve">        주철Y관(NO-HUB)</v>
          </cell>
          <cell r="C1275" t="str">
            <v>D100*100</v>
          </cell>
          <cell r="D1275" t="str">
            <v>EA</v>
          </cell>
          <cell r="E1275">
            <v>9</v>
          </cell>
          <cell r="F1275">
            <v>3690</v>
          </cell>
          <cell r="G1275">
            <v>33210</v>
          </cell>
          <cell r="H1275">
            <v>3690</v>
          </cell>
          <cell r="I1275">
            <v>33210</v>
          </cell>
          <cell r="J1275">
            <v>0</v>
          </cell>
          <cell r="L1275">
            <v>0</v>
          </cell>
        </row>
        <row r="1276">
          <cell r="A1276">
            <v>1274</v>
          </cell>
          <cell r="B1276" t="str">
            <v xml:space="preserve">        주철Y관(NO-HUB)</v>
          </cell>
          <cell r="C1276" t="str">
            <v>D100*50</v>
          </cell>
          <cell r="D1276" t="str">
            <v>EA</v>
          </cell>
          <cell r="E1276">
            <v>4</v>
          </cell>
          <cell r="F1276">
            <v>2260</v>
          </cell>
          <cell r="G1276">
            <v>9040</v>
          </cell>
          <cell r="H1276">
            <v>2260</v>
          </cell>
          <cell r="I1276">
            <v>9040</v>
          </cell>
          <cell r="J1276">
            <v>0</v>
          </cell>
          <cell r="L1276">
            <v>0</v>
          </cell>
        </row>
        <row r="1277">
          <cell r="A1277">
            <v>1275</v>
          </cell>
          <cell r="B1277" t="str">
            <v xml:space="preserve">        주철Y관(NO-HUB)</v>
          </cell>
          <cell r="C1277" t="str">
            <v>D100*75</v>
          </cell>
          <cell r="D1277" t="str">
            <v>EA</v>
          </cell>
          <cell r="E1277">
            <v>3</v>
          </cell>
          <cell r="F1277">
            <v>2600</v>
          </cell>
          <cell r="G1277">
            <v>7800</v>
          </cell>
          <cell r="H1277">
            <v>2600</v>
          </cell>
          <cell r="I1277">
            <v>7800</v>
          </cell>
          <cell r="J1277">
            <v>0</v>
          </cell>
          <cell r="L1277">
            <v>0</v>
          </cell>
        </row>
        <row r="1278">
          <cell r="A1278">
            <v>1276</v>
          </cell>
          <cell r="B1278" t="str">
            <v xml:space="preserve">        주철Y관(NO-HUB)</v>
          </cell>
          <cell r="C1278" t="str">
            <v>D125*100</v>
          </cell>
          <cell r="D1278" t="str">
            <v>EA</v>
          </cell>
          <cell r="E1278">
            <v>5</v>
          </cell>
          <cell r="F1278">
            <v>5880</v>
          </cell>
          <cell r="G1278">
            <v>29400</v>
          </cell>
          <cell r="H1278">
            <v>5880</v>
          </cell>
          <cell r="I1278">
            <v>29400</v>
          </cell>
          <cell r="J1278">
            <v>0</v>
          </cell>
          <cell r="L1278">
            <v>0</v>
          </cell>
        </row>
        <row r="1279">
          <cell r="A1279">
            <v>1277</v>
          </cell>
          <cell r="B1279" t="str">
            <v xml:space="preserve">        주철Y관(NO-HUB)</v>
          </cell>
          <cell r="C1279" t="str">
            <v>D125*50</v>
          </cell>
          <cell r="D1279" t="str">
            <v>EA</v>
          </cell>
          <cell r="E1279">
            <v>1</v>
          </cell>
          <cell r="F1279">
            <v>3780</v>
          </cell>
          <cell r="G1279">
            <v>3780</v>
          </cell>
          <cell r="H1279">
            <v>3780</v>
          </cell>
          <cell r="I1279">
            <v>3780</v>
          </cell>
          <cell r="J1279">
            <v>0</v>
          </cell>
          <cell r="L1279">
            <v>0</v>
          </cell>
        </row>
        <row r="1280">
          <cell r="A1280">
            <v>1278</v>
          </cell>
          <cell r="B1280" t="str">
            <v xml:space="preserve">        주철배수T관(NO-HUB)</v>
          </cell>
          <cell r="C1280" t="str">
            <v>D100*50</v>
          </cell>
          <cell r="D1280" t="str">
            <v>EA</v>
          </cell>
          <cell r="E1280">
            <v>2</v>
          </cell>
          <cell r="F1280">
            <v>2260</v>
          </cell>
          <cell r="G1280">
            <v>4520</v>
          </cell>
          <cell r="H1280">
            <v>2260</v>
          </cell>
          <cell r="I1280">
            <v>4520</v>
          </cell>
          <cell r="J1280">
            <v>0</v>
          </cell>
          <cell r="L1280">
            <v>0</v>
          </cell>
        </row>
        <row r="1281">
          <cell r="A1281">
            <v>1279</v>
          </cell>
          <cell r="B1281" t="str">
            <v xml:space="preserve">        바닥배수구(F.D)</v>
          </cell>
          <cell r="C1281" t="str">
            <v>D75</v>
          </cell>
          <cell r="D1281" t="str">
            <v>EA</v>
          </cell>
          <cell r="E1281">
            <v>2</v>
          </cell>
          <cell r="F1281">
            <v>10330</v>
          </cell>
          <cell r="G1281">
            <v>20660</v>
          </cell>
          <cell r="H1281">
            <v>10330</v>
          </cell>
          <cell r="I1281">
            <v>20660</v>
          </cell>
          <cell r="J1281">
            <v>0</v>
          </cell>
          <cell r="L1281">
            <v>0</v>
          </cell>
        </row>
        <row r="1282">
          <cell r="A1282">
            <v>1280</v>
          </cell>
          <cell r="B1282" t="str">
            <v xml:space="preserve">        주철P트랩(NO-HUB)</v>
          </cell>
          <cell r="C1282" t="str">
            <v>D75</v>
          </cell>
          <cell r="D1282" t="str">
            <v>EA</v>
          </cell>
          <cell r="E1282">
            <v>2</v>
          </cell>
          <cell r="F1282">
            <v>3610</v>
          </cell>
          <cell r="G1282">
            <v>7220</v>
          </cell>
          <cell r="H1282">
            <v>3610</v>
          </cell>
          <cell r="I1282">
            <v>7220</v>
          </cell>
          <cell r="J1282">
            <v>0</v>
          </cell>
          <cell r="L1282">
            <v>0</v>
          </cell>
        </row>
        <row r="1283">
          <cell r="A1283">
            <v>1281</v>
          </cell>
          <cell r="B1283" t="str">
            <v xml:space="preserve">        주철C.O(NO-HUB)</v>
          </cell>
          <cell r="C1283" t="str">
            <v>D50</v>
          </cell>
          <cell r="D1283" t="str">
            <v>EA</v>
          </cell>
          <cell r="E1283">
            <v>1</v>
          </cell>
          <cell r="F1283">
            <v>750</v>
          </cell>
          <cell r="G1283">
            <v>750</v>
          </cell>
          <cell r="H1283">
            <v>750</v>
          </cell>
          <cell r="I1283">
            <v>750</v>
          </cell>
          <cell r="J1283">
            <v>0</v>
          </cell>
          <cell r="L1283">
            <v>0</v>
          </cell>
        </row>
        <row r="1284">
          <cell r="A1284">
            <v>1282</v>
          </cell>
          <cell r="B1284" t="str">
            <v xml:space="preserve">        주철C.O(NO-HUB)</v>
          </cell>
          <cell r="C1284" t="str">
            <v>D100</v>
          </cell>
          <cell r="D1284" t="str">
            <v>EA</v>
          </cell>
          <cell r="E1284">
            <v>4</v>
          </cell>
          <cell r="F1284">
            <v>1420</v>
          </cell>
          <cell r="G1284">
            <v>5680</v>
          </cell>
          <cell r="H1284">
            <v>1420</v>
          </cell>
          <cell r="I1284">
            <v>5680</v>
          </cell>
          <cell r="J1284">
            <v>0</v>
          </cell>
          <cell r="L1284">
            <v>0</v>
          </cell>
        </row>
        <row r="1285">
          <cell r="A1285">
            <v>1283</v>
          </cell>
          <cell r="B1285" t="str">
            <v xml:space="preserve">        주철C.O(NO-HUB)</v>
          </cell>
          <cell r="C1285" t="str">
            <v>D125</v>
          </cell>
          <cell r="D1285" t="str">
            <v>EA</v>
          </cell>
          <cell r="E1285">
            <v>1</v>
          </cell>
          <cell r="F1285">
            <v>1840</v>
          </cell>
          <cell r="G1285">
            <v>1840</v>
          </cell>
          <cell r="H1285">
            <v>1840</v>
          </cell>
          <cell r="I1285">
            <v>1840</v>
          </cell>
          <cell r="J1285">
            <v>0</v>
          </cell>
          <cell r="L1285">
            <v>0</v>
          </cell>
        </row>
        <row r="1286">
          <cell r="A1286">
            <v>1284</v>
          </cell>
          <cell r="B1286" t="str">
            <v xml:space="preserve">        V.T.W(강관용)</v>
          </cell>
          <cell r="C1286" t="str">
            <v>D50</v>
          </cell>
          <cell r="D1286" t="str">
            <v>EA</v>
          </cell>
          <cell r="E1286">
            <v>1</v>
          </cell>
          <cell r="F1286">
            <v>4620</v>
          </cell>
          <cell r="G1286">
            <v>4620</v>
          </cell>
          <cell r="H1286">
            <v>4620</v>
          </cell>
          <cell r="I1286">
            <v>4620</v>
          </cell>
          <cell r="J1286">
            <v>0</v>
          </cell>
          <cell r="L1286">
            <v>0</v>
          </cell>
        </row>
        <row r="1287">
          <cell r="A1287">
            <v>1285</v>
          </cell>
          <cell r="B1287" t="str">
            <v xml:space="preserve">        연관</v>
          </cell>
          <cell r="C1287" t="str">
            <v>D50*3t</v>
          </cell>
          <cell r="D1287" t="str">
            <v>M</v>
          </cell>
          <cell r="E1287">
            <v>2</v>
          </cell>
          <cell r="F1287">
            <v>3570</v>
          </cell>
          <cell r="G1287">
            <v>7140</v>
          </cell>
          <cell r="H1287">
            <v>3570</v>
          </cell>
          <cell r="I1287">
            <v>7140</v>
          </cell>
          <cell r="J1287">
            <v>0</v>
          </cell>
          <cell r="L1287">
            <v>0</v>
          </cell>
        </row>
        <row r="1288">
          <cell r="A1288">
            <v>1286</v>
          </cell>
          <cell r="B1288" t="str">
            <v xml:space="preserve">        연관</v>
          </cell>
          <cell r="C1288" t="str">
            <v>D75*3t</v>
          </cell>
          <cell r="D1288" t="str">
            <v>M</v>
          </cell>
          <cell r="E1288">
            <v>1</v>
          </cell>
          <cell r="F1288">
            <v>5290</v>
          </cell>
          <cell r="G1288">
            <v>5290</v>
          </cell>
          <cell r="H1288">
            <v>5290</v>
          </cell>
          <cell r="I1288">
            <v>5290</v>
          </cell>
          <cell r="J1288">
            <v>0</v>
          </cell>
          <cell r="L1288">
            <v>0</v>
          </cell>
        </row>
        <row r="1289">
          <cell r="A1289">
            <v>1287</v>
          </cell>
          <cell r="B1289" t="str">
            <v xml:space="preserve">        연관</v>
          </cell>
          <cell r="C1289" t="str">
            <v>D100*3t</v>
          </cell>
          <cell r="D1289" t="str">
            <v>M</v>
          </cell>
          <cell r="E1289">
            <v>6</v>
          </cell>
          <cell r="F1289">
            <v>7010</v>
          </cell>
          <cell r="G1289">
            <v>42060</v>
          </cell>
          <cell r="H1289">
            <v>7010</v>
          </cell>
          <cell r="I1289">
            <v>42060</v>
          </cell>
          <cell r="J1289">
            <v>0</v>
          </cell>
          <cell r="L1289">
            <v>0</v>
          </cell>
        </row>
        <row r="1290">
          <cell r="A1290">
            <v>1288</v>
          </cell>
          <cell r="B1290" t="str">
            <v xml:space="preserve">        주철관접합(천정)(NO-HUB)</v>
          </cell>
          <cell r="C1290" t="str">
            <v>D50</v>
          </cell>
          <cell r="D1290" t="str">
            <v>수구</v>
          </cell>
          <cell r="E1290">
            <v>51</v>
          </cell>
          <cell r="F1290">
            <v>17670</v>
          </cell>
          <cell r="G1290">
            <v>901170</v>
          </cell>
          <cell r="H1290">
            <v>3040</v>
          </cell>
          <cell r="I1290">
            <v>155040</v>
          </cell>
          <cell r="J1290">
            <v>14630</v>
          </cell>
          <cell r="K1290">
            <v>746130</v>
          </cell>
          <cell r="L1290">
            <v>0</v>
          </cell>
        </row>
        <row r="1291">
          <cell r="A1291">
            <v>1289</v>
          </cell>
          <cell r="B1291" t="str">
            <v xml:space="preserve">        주철관접합(천정)(NO-HUB)</v>
          </cell>
          <cell r="C1291" t="str">
            <v>D75</v>
          </cell>
          <cell r="D1291" t="str">
            <v>수구</v>
          </cell>
          <cell r="E1291">
            <v>13</v>
          </cell>
          <cell r="F1291">
            <v>24230</v>
          </cell>
          <cell r="G1291">
            <v>314990</v>
          </cell>
          <cell r="H1291">
            <v>3640</v>
          </cell>
          <cell r="I1291">
            <v>47320</v>
          </cell>
          <cell r="J1291">
            <v>20590</v>
          </cell>
          <cell r="K1291">
            <v>267670</v>
          </cell>
          <cell r="L1291">
            <v>0</v>
          </cell>
        </row>
        <row r="1292">
          <cell r="A1292">
            <v>1290</v>
          </cell>
          <cell r="B1292" t="str">
            <v xml:space="preserve">        주철관접합(천정)(NO-HUB)</v>
          </cell>
          <cell r="C1292" t="str">
            <v>D100</v>
          </cell>
          <cell r="D1292" t="str">
            <v>수구</v>
          </cell>
          <cell r="E1292">
            <v>98</v>
          </cell>
          <cell r="F1292">
            <v>27780</v>
          </cell>
          <cell r="G1292">
            <v>2722440</v>
          </cell>
          <cell r="H1292">
            <v>4310</v>
          </cell>
          <cell r="I1292">
            <v>422380</v>
          </cell>
          <cell r="J1292">
            <v>23470</v>
          </cell>
          <cell r="K1292">
            <v>2300060</v>
          </cell>
          <cell r="L1292">
            <v>0</v>
          </cell>
        </row>
        <row r="1293">
          <cell r="A1293">
            <v>1291</v>
          </cell>
          <cell r="B1293" t="str">
            <v xml:space="preserve">        주철관접합(천정)(NO-HUB)</v>
          </cell>
          <cell r="C1293" t="str">
            <v>D125</v>
          </cell>
          <cell r="D1293" t="str">
            <v>수구</v>
          </cell>
          <cell r="E1293">
            <v>18</v>
          </cell>
          <cell r="F1293">
            <v>35440</v>
          </cell>
          <cell r="G1293">
            <v>637920</v>
          </cell>
          <cell r="H1293">
            <v>9260</v>
          </cell>
          <cell r="I1293">
            <v>166680</v>
          </cell>
          <cell r="J1293">
            <v>26180</v>
          </cell>
          <cell r="K1293">
            <v>471240</v>
          </cell>
          <cell r="L1293">
            <v>0</v>
          </cell>
        </row>
        <row r="1294">
          <cell r="A1294">
            <v>1292</v>
          </cell>
          <cell r="B1294" t="str">
            <v xml:space="preserve">        청동게이트밸브(10KG)</v>
          </cell>
          <cell r="C1294" t="str">
            <v>D50</v>
          </cell>
          <cell r="D1294" t="str">
            <v>EA</v>
          </cell>
          <cell r="E1294">
            <v>2</v>
          </cell>
          <cell r="F1294">
            <v>24930</v>
          </cell>
          <cell r="G1294">
            <v>49860</v>
          </cell>
          <cell r="H1294">
            <v>24930</v>
          </cell>
          <cell r="I1294">
            <v>49860</v>
          </cell>
          <cell r="J1294">
            <v>0</v>
          </cell>
          <cell r="L1294">
            <v>0</v>
          </cell>
        </row>
        <row r="1295">
          <cell r="A1295">
            <v>1293</v>
          </cell>
          <cell r="B1295" t="str">
            <v xml:space="preserve">        청동체크밸브(10KG)</v>
          </cell>
          <cell r="C1295" t="str">
            <v>D50</v>
          </cell>
          <cell r="D1295" t="str">
            <v>EA</v>
          </cell>
          <cell r="E1295">
            <v>2</v>
          </cell>
          <cell r="F1295">
            <v>16320</v>
          </cell>
          <cell r="G1295">
            <v>32640</v>
          </cell>
          <cell r="H1295">
            <v>16320</v>
          </cell>
          <cell r="I1295">
            <v>32640</v>
          </cell>
          <cell r="J1295">
            <v>0</v>
          </cell>
          <cell r="L1295">
            <v>0</v>
          </cell>
        </row>
        <row r="1296">
          <cell r="A1296">
            <v>1294</v>
          </cell>
          <cell r="B1296" t="str">
            <v xml:space="preserve">        압력계설치(백관)</v>
          </cell>
          <cell r="C1296" t="str">
            <v>O-35KG/㎠</v>
          </cell>
          <cell r="D1296" t="str">
            <v>조</v>
          </cell>
          <cell r="E1296">
            <v>2</v>
          </cell>
          <cell r="F1296">
            <v>8090</v>
          </cell>
          <cell r="G1296">
            <v>16180</v>
          </cell>
          <cell r="H1296">
            <v>5290</v>
          </cell>
          <cell r="I1296">
            <v>10580</v>
          </cell>
          <cell r="J1296">
            <v>2800</v>
          </cell>
          <cell r="K1296">
            <v>5600</v>
          </cell>
          <cell r="L1296">
            <v>0</v>
          </cell>
        </row>
        <row r="1297">
          <cell r="A1297">
            <v>1295</v>
          </cell>
          <cell r="B1297" t="str">
            <v xml:space="preserve">        파이프리스(지수판)</v>
          </cell>
          <cell r="C1297" t="str">
            <v>D50</v>
          </cell>
          <cell r="D1297" t="str">
            <v>개소</v>
          </cell>
          <cell r="E1297">
            <v>2</v>
          </cell>
          <cell r="F1297">
            <v>4020</v>
          </cell>
          <cell r="G1297">
            <v>8040</v>
          </cell>
          <cell r="H1297">
            <v>2520</v>
          </cell>
          <cell r="I1297">
            <v>5040</v>
          </cell>
          <cell r="J1297">
            <v>1500</v>
          </cell>
          <cell r="K1297">
            <v>3000</v>
          </cell>
          <cell r="L1297">
            <v>0</v>
          </cell>
        </row>
        <row r="1298">
          <cell r="A1298">
            <v>1296</v>
          </cell>
          <cell r="B1298" t="str">
            <v xml:space="preserve">        파이프리스(지수판)</v>
          </cell>
          <cell r="C1298" t="str">
            <v>D100</v>
          </cell>
          <cell r="D1298" t="str">
            <v>개소</v>
          </cell>
          <cell r="E1298">
            <v>1</v>
          </cell>
          <cell r="F1298">
            <v>11570</v>
          </cell>
          <cell r="G1298">
            <v>11570</v>
          </cell>
          <cell r="H1298">
            <v>8840</v>
          </cell>
          <cell r="I1298">
            <v>8840</v>
          </cell>
          <cell r="J1298">
            <v>2730</v>
          </cell>
          <cell r="K1298">
            <v>2730</v>
          </cell>
          <cell r="L1298">
            <v>0</v>
          </cell>
        </row>
        <row r="1299">
          <cell r="A1299">
            <v>1297</v>
          </cell>
          <cell r="B1299" t="str">
            <v xml:space="preserve">        파이프리스(지수판)</v>
          </cell>
          <cell r="C1299" t="str">
            <v>D125</v>
          </cell>
          <cell r="D1299" t="str">
            <v>개소</v>
          </cell>
          <cell r="E1299">
            <v>1</v>
          </cell>
          <cell r="F1299">
            <v>14440</v>
          </cell>
          <cell r="G1299">
            <v>14440</v>
          </cell>
          <cell r="H1299">
            <v>10790</v>
          </cell>
          <cell r="I1299">
            <v>10790</v>
          </cell>
          <cell r="J1299">
            <v>3650</v>
          </cell>
          <cell r="K1299">
            <v>3650</v>
          </cell>
          <cell r="L1299">
            <v>0</v>
          </cell>
        </row>
        <row r="1300">
          <cell r="A1300">
            <v>1298</v>
          </cell>
          <cell r="B1300" t="str">
            <v xml:space="preserve">        일반행가</v>
          </cell>
          <cell r="C1300" t="str">
            <v>D50</v>
          </cell>
          <cell r="D1300" t="str">
            <v>개소</v>
          </cell>
          <cell r="E1300">
            <v>10</v>
          </cell>
          <cell r="F1300">
            <v>680</v>
          </cell>
          <cell r="G1300">
            <v>6800</v>
          </cell>
          <cell r="H1300">
            <v>680</v>
          </cell>
          <cell r="I1300">
            <v>6800</v>
          </cell>
          <cell r="J1300">
            <v>0</v>
          </cell>
          <cell r="L1300">
            <v>0</v>
          </cell>
        </row>
        <row r="1301">
          <cell r="A1301">
            <v>1299</v>
          </cell>
          <cell r="B1301" t="str">
            <v xml:space="preserve">        일반행가</v>
          </cell>
          <cell r="C1301" t="str">
            <v>D80</v>
          </cell>
          <cell r="D1301" t="str">
            <v>개소</v>
          </cell>
          <cell r="E1301">
            <v>2</v>
          </cell>
          <cell r="F1301">
            <v>890</v>
          </cell>
          <cell r="G1301">
            <v>1780</v>
          </cell>
          <cell r="H1301">
            <v>890</v>
          </cell>
          <cell r="I1301">
            <v>1780</v>
          </cell>
          <cell r="J1301">
            <v>0</v>
          </cell>
          <cell r="L1301">
            <v>0</v>
          </cell>
        </row>
        <row r="1302">
          <cell r="A1302">
            <v>1300</v>
          </cell>
          <cell r="B1302" t="str">
            <v xml:space="preserve">        일반행가</v>
          </cell>
          <cell r="C1302" t="str">
            <v>D100</v>
          </cell>
          <cell r="D1302" t="str">
            <v>개소</v>
          </cell>
          <cell r="E1302">
            <v>8</v>
          </cell>
          <cell r="F1302">
            <v>1300</v>
          </cell>
          <cell r="G1302">
            <v>10400</v>
          </cell>
          <cell r="H1302">
            <v>1300</v>
          </cell>
          <cell r="I1302">
            <v>10400</v>
          </cell>
          <cell r="J1302">
            <v>0</v>
          </cell>
          <cell r="L1302">
            <v>0</v>
          </cell>
        </row>
        <row r="1303">
          <cell r="A1303">
            <v>1301</v>
          </cell>
          <cell r="B1303" t="str">
            <v xml:space="preserve">        일반행가</v>
          </cell>
          <cell r="C1303" t="str">
            <v>D125</v>
          </cell>
          <cell r="D1303" t="str">
            <v>개소</v>
          </cell>
          <cell r="E1303">
            <v>4</v>
          </cell>
          <cell r="F1303">
            <v>1510</v>
          </cell>
          <cell r="G1303">
            <v>6040</v>
          </cell>
          <cell r="H1303">
            <v>1510</v>
          </cell>
          <cell r="I1303">
            <v>6040</v>
          </cell>
          <cell r="J1303">
            <v>0</v>
          </cell>
          <cell r="L1303">
            <v>0</v>
          </cell>
        </row>
        <row r="1304">
          <cell r="A1304">
            <v>1302</v>
          </cell>
          <cell r="B1304" t="str">
            <v xml:space="preserve">        힌지(정첩)</v>
          </cell>
          <cell r="C1304" t="str">
            <v>100MM</v>
          </cell>
          <cell r="D1304" t="str">
            <v>EA</v>
          </cell>
          <cell r="E1304">
            <v>2</v>
          </cell>
          <cell r="F1304">
            <v>1090</v>
          </cell>
          <cell r="G1304">
            <v>2180</v>
          </cell>
          <cell r="H1304">
            <v>1090</v>
          </cell>
          <cell r="I1304">
            <v>2180</v>
          </cell>
          <cell r="J1304">
            <v>0</v>
          </cell>
          <cell r="L1304">
            <v>0</v>
          </cell>
        </row>
        <row r="1305">
          <cell r="A1305">
            <v>1303</v>
          </cell>
          <cell r="B1305" t="str">
            <v xml:space="preserve">        ㄱ앵글</v>
          </cell>
          <cell r="C1305" t="str">
            <v>50*50*6t</v>
          </cell>
          <cell r="D1305" t="str">
            <v>KG</v>
          </cell>
          <cell r="E1305">
            <v>25</v>
          </cell>
          <cell r="F1305">
            <v>290</v>
          </cell>
          <cell r="G1305">
            <v>7250</v>
          </cell>
          <cell r="H1305">
            <v>290</v>
          </cell>
          <cell r="I1305">
            <v>7250</v>
          </cell>
          <cell r="J1305">
            <v>0</v>
          </cell>
          <cell r="L1305">
            <v>0</v>
          </cell>
        </row>
        <row r="1306">
          <cell r="A1306">
            <v>1304</v>
          </cell>
          <cell r="B1306" t="str">
            <v xml:space="preserve">        무늬철판</v>
          </cell>
          <cell r="C1306" t="str">
            <v>3.2t</v>
          </cell>
          <cell r="D1306" t="str">
            <v>KG</v>
          </cell>
          <cell r="E1306">
            <v>23</v>
          </cell>
          <cell r="F1306">
            <v>310</v>
          </cell>
          <cell r="G1306">
            <v>7130</v>
          </cell>
          <cell r="H1306">
            <v>310</v>
          </cell>
          <cell r="I1306">
            <v>7130</v>
          </cell>
          <cell r="J1306">
            <v>0</v>
          </cell>
          <cell r="L1306">
            <v>0</v>
          </cell>
        </row>
        <row r="1307">
          <cell r="A1307">
            <v>1305</v>
          </cell>
          <cell r="B1307" t="str">
            <v xml:space="preserve">        잡철물제작설치</v>
          </cell>
          <cell r="C1307" t="str">
            <v>간단</v>
          </cell>
          <cell r="D1307" t="str">
            <v>TON</v>
          </cell>
          <cell r="E1307">
            <v>0.05</v>
          </cell>
          <cell r="F1307">
            <v>1694770</v>
          </cell>
          <cell r="G1307">
            <v>84738</v>
          </cell>
          <cell r="H1307">
            <v>106430</v>
          </cell>
          <cell r="I1307">
            <v>5321</v>
          </cell>
          <cell r="J1307">
            <v>1588340</v>
          </cell>
          <cell r="K1307">
            <v>79417</v>
          </cell>
          <cell r="L1307">
            <v>0</v>
          </cell>
        </row>
        <row r="1308">
          <cell r="A1308">
            <v>1306</v>
          </cell>
          <cell r="B1308" t="str">
            <v xml:space="preserve">        조합페이트칠</v>
          </cell>
          <cell r="C1308" t="str">
            <v>철재면2회</v>
          </cell>
          <cell r="D1308" t="str">
            <v>M2</v>
          </cell>
          <cell r="E1308">
            <v>1</v>
          </cell>
          <cell r="F1308">
            <v>2940</v>
          </cell>
          <cell r="G1308">
            <v>2940</v>
          </cell>
          <cell r="H1308">
            <v>890</v>
          </cell>
          <cell r="I1308">
            <v>890</v>
          </cell>
          <cell r="J1308">
            <v>2050</v>
          </cell>
          <cell r="K1308">
            <v>2050</v>
          </cell>
          <cell r="L1308">
            <v>0</v>
          </cell>
        </row>
        <row r="1309">
          <cell r="A1309">
            <v>1307</v>
          </cell>
          <cell r="B1309" t="str">
            <v xml:space="preserve">        노무비</v>
          </cell>
          <cell r="C1309" t="str">
            <v>배관공</v>
          </cell>
          <cell r="D1309" t="str">
            <v>인</v>
          </cell>
          <cell r="E1309">
            <v>13</v>
          </cell>
          <cell r="F1309">
            <v>40140</v>
          </cell>
          <cell r="G1309">
            <v>521820</v>
          </cell>
          <cell r="H1309">
            <v>0</v>
          </cell>
          <cell r="J1309">
            <v>40140</v>
          </cell>
          <cell r="K1309">
            <v>521820</v>
          </cell>
          <cell r="L1309">
            <v>0</v>
          </cell>
        </row>
        <row r="1310">
          <cell r="A1310">
            <v>1308</v>
          </cell>
          <cell r="B1310" t="str">
            <v xml:space="preserve">        노무비</v>
          </cell>
          <cell r="C1310" t="str">
            <v>보통인부</v>
          </cell>
          <cell r="D1310" t="str">
            <v>인</v>
          </cell>
          <cell r="E1310">
            <v>3</v>
          </cell>
          <cell r="F1310">
            <v>27990</v>
          </cell>
          <cell r="G1310">
            <v>83970</v>
          </cell>
          <cell r="H1310">
            <v>0</v>
          </cell>
          <cell r="J1310">
            <v>27990</v>
          </cell>
          <cell r="K1310">
            <v>83970</v>
          </cell>
          <cell r="L1310">
            <v>0</v>
          </cell>
        </row>
        <row r="1311">
          <cell r="A1311">
            <v>1309</v>
          </cell>
          <cell r="B1311" t="str">
            <v xml:space="preserve">        공구손료</v>
          </cell>
          <cell r="C1311" t="str">
            <v>노무비의 3%</v>
          </cell>
          <cell r="D1311" t="str">
            <v>식</v>
          </cell>
          <cell r="E1311">
            <v>1</v>
          </cell>
          <cell r="F1311">
            <v>18170</v>
          </cell>
          <cell r="G1311">
            <v>18170</v>
          </cell>
          <cell r="H1311">
            <v>18170</v>
          </cell>
          <cell r="I1311">
            <v>18170</v>
          </cell>
          <cell r="J1311">
            <v>0</v>
          </cell>
          <cell r="L1311">
            <v>0</v>
          </cell>
        </row>
        <row r="1312">
          <cell r="A1312">
            <v>1310</v>
          </cell>
          <cell r="B1312" t="str">
            <v xml:space="preserve">   19) 정화조공사</v>
          </cell>
          <cell r="G1312">
            <v>13653682</v>
          </cell>
          <cell r="H1312">
            <v>0</v>
          </cell>
          <cell r="I1312">
            <v>6715906</v>
          </cell>
          <cell r="J1312">
            <v>0</v>
          </cell>
          <cell r="K1312">
            <v>6681563</v>
          </cell>
          <cell r="L1312">
            <v>0</v>
          </cell>
          <cell r="M1312">
            <v>256213</v>
          </cell>
        </row>
        <row r="1313">
          <cell r="A1313">
            <v>1311</v>
          </cell>
          <cell r="B1313" t="str">
            <v xml:space="preserve">     (1) 가설공사</v>
          </cell>
          <cell r="G1313">
            <v>403129</v>
          </cell>
          <cell r="H1313">
            <v>0</v>
          </cell>
          <cell r="I1313">
            <v>31400</v>
          </cell>
          <cell r="J1313">
            <v>0</v>
          </cell>
          <cell r="K1313">
            <v>371729</v>
          </cell>
          <cell r="L1313">
            <v>0</v>
          </cell>
        </row>
        <row r="1314">
          <cell r="A1314">
            <v>1312</v>
          </cell>
          <cell r="B1314" t="str">
            <v xml:space="preserve">       수평규준틀설치</v>
          </cell>
          <cell r="C1314" t="str">
            <v>귀</v>
          </cell>
          <cell r="D1314" t="str">
            <v>개소</v>
          </cell>
          <cell r="E1314">
            <v>4</v>
          </cell>
          <cell r="F1314">
            <v>33140</v>
          </cell>
          <cell r="G1314">
            <v>132560</v>
          </cell>
          <cell r="H1314">
            <v>4450</v>
          </cell>
          <cell r="I1314">
            <v>17800</v>
          </cell>
          <cell r="J1314">
            <v>28690</v>
          </cell>
          <cell r="K1314">
            <v>114760</v>
          </cell>
          <cell r="L1314">
            <v>0</v>
          </cell>
        </row>
        <row r="1315">
          <cell r="A1315">
            <v>1313</v>
          </cell>
          <cell r="B1315" t="str">
            <v xml:space="preserve">       수평규준틀설치</v>
          </cell>
          <cell r="C1315" t="str">
            <v>평</v>
          </cell>
          <cell r="D1315" t="str">
            <v>개소</v>
          </cell>
          <cell r="E1315">
            <v>4</v>
          </cell>
          <cell r="F1315">
            <v>19270</v>
          </cell>
          <cell r="G1315">
            <v>77080</v>
          </cell>
          <cell r="H1315">
            <v>2830</v>
          </cell>
          <cell r="I1315">
            <v>11320</v>
          </cell>
          <cell r="J1315">
            <v>16440</v>
          </cell>
          <cell r="K1315">
            <v>65760</v>
          </cell>
          <cell r="L1315">
            <v>0</v>
          </cell>
        </row>
        <row r="1316">
          <cell r="A1316">
            <v>1314</v>
          </cell>
          <cell r="B1316" t="str">
            <v xml:space="preserve">       강관동바리</v>
          </cell>
          <cell r="C1316" t="str">
            <v>15일 라멘조</v>
          </cell>
          <cell r="D1316" t="str">
            <v>M2</v>
          </cell>
          <cell r="E1316">
            <v>25.326000000000001</v>
          </cell>
          <cell r="F1316">
            <v>2740</v>
          </cell>
          <cell r="G1316">
            <v>69393</v>
          </cell>
          <cell r="H1316">
            <v>90</v>
          </cell>
          <cell r="I1316">
            <v>2280</v>
          </cell>
          <cell r="J1316">
            <v>2650</v>
          </cell>
          <cell r="K1316">
            <v>67113</v>
          </cell>
          <cell r="L1316">
            <v>0</v>
          </cell>
        </row>
        <row r="1317">
          <cell r="A1317">
            <v>1315</v>
          </cell>
          <cell r="B1317" t="str">
            <v xml:space="preserve">       건축물보양</v>
          </cell>
          <cell r="C1317" t="str">
            <v>CON'C면 살수</v>
          </cell>
          <cell r="D1317" t="str">
            <v>M2</v>
          </cell>
          <cell r="E1317">
            <v>56.28</v>
          </cell>
          <cell r="F1317">
            <v>110</v>
          </cell>
          <cell r="G1317">
            <v>6190</v>
          </cell>
          <cell r="H1317">
            <v>0</v>
          </cell>
          <cell r="J1317">
            <v>110</v>
          </cell>
          <cell r="K1317">
            <v>6190</v>
          </cell>
          <cell r="L1317">
            <v>0</v>
          </cell>
        </row>
        <row r="1318">
          <cell r="A1318">
            <v>1316</v>
          </cell>
          <cell r="B1318" t="str">
            <v xml:space="preserve">       현장정리</v>
          </cell>
          <cell r="C1318" t="str">
            <v>RC조</v>
          </cell>
          <cell r="D1318" t="str">
            <v>M2</v>
          </cell>
          <cell r="E1318">
            <v>28.14</v>
          </cell>
          <cell r="F1318">
            <v>4190</v>
          </cell>
          <cell r="G1318">
            <v>117906</v>
          </cell>
          <cell r="H1318">
            <v>0</v>
          </cell>
          <cell r="J1318">
            <v>4190</v>
          </cell>
          <cell r="K1318">
            <v>117906</v>
          </cell>
          <cell r="L1318">
            <v>0</v>
          </cell>
        </row>
        <row r="1319">
          <cell r="A1319">
            <v>1317</v>
          </cell>
          <cell r="B1319" t="str">
            <v xml:space="preserve">     (2) 토공 및 지정공사</v>
          </cell>
          <cell r="G1319">
            <v>187724</v>
          </cell>
          <cell r="H1319">
            <v>0</v>
          </cell>
          <cell r="I1319">
            <v>40941</v>
          </cell>
          <cell r="J1319">
            <v>0</v>
          </cell>
          <cell r="K1319">
            <v>74394</v>
          </cell>
          <cell r="L1319">
            <v>0</v>
          </cell>
          <cell r="M1319">
            <v>72389</v>
          </cell>
        </row>
        <row r="1320">
          <cell r="A1320">
            <v>1318</v>
          </cell>
          <cell r="B1320" t="str">
            <v xml:space="preserve">       터파기(기계, 토사)</v>
          </cell>
          <cell r="C1320" t="str">
            <v>백호 1.0M3</v>
          </cell>
          <cell r="D1320" t="str">
            <v>M3</v>
          </cell>
          <cell r="E1320">
            <v>206.66399999999999</v>
          </cell>
          <cell r="F1320">
            <v>520</v>
          </cell>
          <cell r="G1320">
            <v>107465</v>
          </cell>
          <cell r="H1320">
            <v>120</v>
          </cell>
          <cell r="I1320">
            <v>24800</v>
          </cell>
          <cell r="J1320">
            <v>190</v>
          </cell>
          <cell r="K1320">
            <v>39266</v>
          </cell>
          <cell r="L1320">
            <v>210</v>
          </cell>
          <cell r="M1320">
            <v>43399</v>
          </cell>
        </row>
        <row r="1321">
          <cell r="A1321">
            <v>1319</v>
          </cell>
          <cell r="B1321" t="str">
            <v xml:space="preserve">       되메우기(기계, 토사)</v>
          </cell>
          <cell r="C1321" t="str">
            <v>백호 1.0M3</v>
          </cell>
          <cell r="D1321" t="str">
            <v>M3</v>
          </cell>
          <cell r="E1321">
            <v>91.528999999999996</v>
          </cell>
          <cell r="F1321">
            <v>340</v>
          </cell>
          <cell r="G1321">
            <v>31119</v>
          </cell>
          <cell r="H1321">
            <v>80</v>
          </cell>
          <cell r="I1321">
            <v>7322</v>
          </cell>
          <cell r="J1321">
            <v>120</v>
          </cell>
          <cell r="K1321">
            <v>10983</v>
          </cell>
          <cell r="L1321">
            <v>140</v>
          </cell>
          <cell r="M1321">
            <v>12814</v>
          </cell>
        </row>
        <row r="1322">
          <cell r="A1322">
            <v>1320</v>
          </cell>
          <cell r="B1322" t="str">
            <v xml:space="preserve">       잔토처리(기계, 토사)</v>
          </cell>
          <cell r="C1322" t="str">
            <v>백호 1.0M3</v>
          </cell>
          <cell r="D1322" t="str">
            <v>M3</v>
          </cell>
          <cell r="E1322">
            <v>115.13500000000001</v>
          </cell>
          <cell r="F1322">
            <v>270</v>
          </cell>
          <cell r="G1322">
            <v>31086</v>
          </cell>
          <cell r="H1322">
            <v>60</v>
          </cell>
          <cell r="I1322">
            <v>6909</v>
          </cell>
          <cell r="J1322">
            <v>100</v>
          </cell>
          <cell r="K1322">
            <v>11513</v>
          </cell>
          <cell r="L1322">
            <v>110</v>
          </cell>
          <cell r="M1322">
            <v>12664</v>
          </cell>
        </row>
        <row r="1323">
          <cell r="A1323">
            <v>1321</v>
          </cell>
          <cell r="B1323" t="str">
            <v xml:space="preserve">       잡석깔기지정</v>
          </cell>
          <cell r="C1323" t="str">
            <v>백호우+램머</v>
          </cell>
          <cell r="D1323" t="str">
            <v>M3</v>
          </cell>
          <cell r="E1323">
            <v>6.1619999999999999</v>
          </cell>
          <cell r="F1323">
            <v>2930</v>
          </cell>
          <cell r="G1323">
            <v>18054</v>
          </cell>
          <cell r="H1323">
            <v>310</v>
          </cell>
          <cell r="I1323">
            <v>1910</v>
          </cell>
          <cell r="J1323">
            <v>2050</v>
          </cell>
          <cell r="K1323">
            <v>12632</v>
          </cell>
          <cell r="L1323">
            <v>570</v>
          </cell>
          <cell r="M1323">
            <v>3512</v>
          </cell>
        </row>
        <row r="1324">
          <cell r="A1324">
            <v>1322</v>
          </cell>
          <cell r="B1324" t="str">
            <v xml:space="preserve">     (3) 철근콘크리트공사</v>
          </cell>
          <cell r="G1324">
            <v>4954791</v>
          </cell>
          <cell r="H1324">
            <v>0</v>
          </cell>
          <cell r="I1324">
            <v>2154745</v>
          </cell>
          <cell r="J1324">
            <v>0</v>
          </cell>
          <cell r="K1324">
            <v>2679757</v>
          </cell>
          <cell r="L1324">
            <v>0</v>
          </cell>
          <cell r="M1324">
            <v>120289</v>
          </cell>
        </row>
        <row r="1325">
          <cell r="A1325">
            <v>1323</v>
          </cell>
          <cell r="B1325" t="str">
            <v xml:space="preserve">      레미콘</v>
          </cell>
          <cell r="C1325" t="str">
            <v>25-210-12</v>
          </cell>
          <cell r="D1325" t="str">
            <v>M3</v>
          </cell>
          <cell r="E1325">
            <v>26.678999999999998</v>
          </cell>
          <cell r="F1325">
            <v>34300</v>
          </cell>
          <cell r="G1325">
            <v>915089</v>
          </cell>
          <cell r="H1325">
            <v>34300</v>
          </cell>
          <cell r="I1325">
            <v>915089</v>
          </cell>
          <cell r="J1325">
            <v>0</v>
          </cell>
          <cell r="L1325">
            <v>0</v>
          </cell>
        </row>
        <row r="1326">
          <cell r="A1326">
            <v>1324</v>
          </cell>
          <cell r="B1326" t="str">
            <v xml:space="preserve">      레미콘</v>
          </cell>
          <cell r="C1326" t="str">
            <v>25-180-8</v>
          </cell>
          <cell r="D1326" t="str">
            <v>M3</v>
          </cell>
          <cell r="E1326">
            <v>2.5129999999999999</v>
          </cell>
          <cell r="F1326">
            <v>30590</v>
          </cell>
          <cell r="G1326">
            <v>76872</v>
          </cell>
          <cell r="H1326">
            <v>30590</v>
          </cell>
          <cell r="I1326">
            <v>76872</v>
          </cell>
          <cell r="J1326">
            <v>0</v>
          </cell>
          <cell r="L1326">
            <v>0</v>
          </cell>
        </row>
        <row r="1327">
          <cell r="A1327">
            <v>1325</v>
          </cell>
          <cell r="B1327" t="str">
            <v xml:space="preserve">      CON＇C 펌프카타설</v>
          </cell>
          <cell r="C1327" t="str">
            <v>철/붐  일&lt;100M3</v>
          </cell>
          <cell r="D1327" t="str">
            <v>M3</v>
          </cell>
          <cell r="E1327">
            <v>26.414999999999999</v>
          </cell>
          <cell r="F1327">
            <v>10040</v>
          </cell>
          <cell r="G1327">
            <v>265206</v>
          </cell>
          <cell r="H1327">
            <v>500</v>
          </cell>
          <cell r="I1327">
            <v>13208</v>
          </cell>
          <cell r="J1327">
            <v>5480</v>
          </cell>
          <cell r="K1327">
            <v>144754</v>
          </cell>
          <cell r="L1327">
            <v>4060</v>
          </cell>
          <cell r="M1327">
            <v>107244</v>
          </cell>
        </row>
        <row r="1328">
          <cell r="A1328">
            <v>1326</v>
          </cell>
          <cell r="B1328" t="str">
            <v xml:space="preserve">      CON＇C 펌프카타설</v>
          </cell>
          <cell r="C1328" t="str">
            <v>무근/붐  일&lt;50M3</v>
          </cell>
          <cell r="D1328" t="str">
            <v>M3</v>
          </cell>
          <cell r="E1328">
            <v>2.464</v>
          </cell>
          <cell r="F1328">
            <v>10500</v>
          </cell>
          <cell r="G1328">
            <v>25872</v>
          </cell>
          <cell r="H1328">
            <v>620</v>
          </cell>
          <cell r="I1328">
            <v>1528</v>
          </cell>
          <cell r="J1328">
            <v>4800</v>
          </cell>
          <cell r="K1328">
            <v>11827</v>
          </cell>
          <cell r="L1328">
            <v>5080</v>
          </cell>
          <cell r="M1328">
            <v>12517</v>
          </cell>
        </row>
        <row r="1329">
          <cell r="A1329">
            <v>1327</v>
          </cell>
          <cell r="B1329" t="str">
            <v xml:space="preserve">      합판거푸집</v>
          </cell>
          <cell r="C1329" t="str">
            <v>3회</v>
          </cell>
          <cell r="D1329" t="str">
            <v>M2</v>
          </cell>
          <cell r="E1329">
            <v>151.18</v>
          </cell>
          <cell r="F1329">
            <v>14630</v>
          </cell>
          <cell r="G1329">
            <v>2211763</v>
          </cell>
          <cell r="H1329">
            <v>3940</v>
          </cell>
          <cell r="I1329">
            <v>595649</v>
          </cell>
          <cell r="J1329">
            <v>10690</v>
          </cell>
          <cell r="K1329">
            <v>1616114</v>
          </cell>
          <cell r="L1329">
            <v>0</v>
          </cell>
        </row>
        <row r="1330">
          <cell r="A1330">
            <v>1328</v>
          </cell>
          <cell r="B1330" t="str">
            <v xml:space="preserve">      합판거푸집</v>
          </cell>
          <cell r="C1330" t="str">
            <v>4회</v>
          </cell>
          <cell r="D1330" t="str">
            <v>M2</v>
          </cell>
          <cell r="E1330">
            <v>64.400000000000006</v>
          </cell>
          <cell r="F1330">
            <v>11880</v>
          </cell>
          <cell r="G1330">
            <v>765072</v>
          </cell>
          <cell r="H1330">
            <v>3440</v>
          </cell>
          <cell r="I1330">
            <v>221536</v>
          </cell>
          <cell r="J1330">
            <v>8440</v>
          </cell>
          <cell r="K1330">
            <v>543536</v>
          </cell>
          <cell r="L1330">
            <v>0</v>
          </cell>
        </row>
        <row r="1331">
          <cell r="A1331">
            <v>1329</v>
          </cell>
          <cell r="B1331" t="str">
            <v xml:space="preserve">      철근 SD40</v>
          </cell>
          <cell r="C1331" t="str">
            <v>HD10</v>
          </cell>
          <cell r="D1331" t="str">
            <v>TON</v>
          </cell>
          <cell r="E1331">
            <v>0.38700000000000001</v>
          </cell>
          <cell r="F1331">
            <v>231480</v>
          </cell>
          <cell r="G1331">
            <v>89582</v>
          </cell>
          <cell r="H1331">
            <v>231480</v>
          </cell>
          <cell r="I1331">
            <v>89582</v>
          </cell>
          <cell r="J1331">
            <v>0</v>
          </cell>
          <cell r="L1331">
            <v>0</v>
          </cell>
        </row>
        <row r="1332">
          <cell r="A1332">
            <v>1330</v>
          </cell>
          <cell r="B1332" t="str">
            <v xml:space="preserve">      철근 SD40</v>
          </cell>
          <cell r="C1332" t="str">
            <v>HD13</v>
          </cell>
          <cell r="D1332" t="str">
            <v>TON</v>
          </cell>
          <cell r="E1332">
            <v>1.0069999999999999</v>
          </cell>
          <cell r="F1332">
            <v>227240</v>
          </cell>
          <cell r="G1332">
            <v>228830</v>
          </cell>
          <cell r="H1332">
            <v>227240</v>
          </cell>
          <cell r="I1332">
            <v>228830</v>
          </cell>
          <cell r="J1332">
            <v>0</v>
          </cell>
          <cell r="L1332">
            <v>0</v>
          </cell>
        </row>
        <row r="1333">
          <cell r="A1333">
            <v>1331</v>
          </cell>
          <cell r="B1333" t="str">
            <v xml:space="preserve">      철근계 SD40</v>
          </cell>
          <cell r="D1333" t="str">
            <v>TON</v>
          </cell>
          <cell r="E1333">
            <v>1.3959999999999999</v>
          </cell>
          <cell r="G1333">
            <v>0</v>
          </cell>
          <cell r="H1333">
            <v>0</v>
          </cell>
          <cell r="J1333">
            <v>0</v>
          </cell>
          <cell r="L1333">
            <v>0</v>
          </cell>
        </row>
        <row r="1334">
          <cell r="A1334">
            <v>1332</v>
          </cell>
          <cell r="B1334" t="str">
            <v xml:space="preserve">      철근가공조립</v>
          </cell>
          <cell r="C1334" t="str">
            <v>보통</v>
          </cell>
          <cell r="D1334" t="str">
            <v>TON</v>
          </cell>
          <cell r="E1334">
            <v>1.355</v>
          </cell>
          <cell r="F1334">
            <v>270990</v>
          </cell>
          <cell r="G1334">
            <v>367191</v>
          </cell>
          <cell r="H1334">
            <v>3000</v>
          </cell>
          <cell r="I1334">
            <v>4065</v>
          </cell>
          <cell r="J1334">
            <v>267990</v>
          </cell>
          <cell r="K1334">
            <v>363126</v>
          </cell>
          <cell r="L1334">
            <v>0</v>
          </cell>
        </row>
        <row r="1335">
          <cell r="A1335">
            <v>1333</v>
          </cell>
          <cell r="B1335" t="str">
            <v xml:space="preserve">      진동기사용료</v>
          </cell>
          <cell r="C1335" t="str">
            <v>엔진식3.5HP</v>
          </cell>
          <cell r="D1335" t="str">
            <v>M3</v>
          </cell>
          <cell r="E1335">
            <v>26.414999999999999</v>
          </cell>
          <cell r="F1335">
            <v>180</v>
          </cell>
          <cell r="G1335">
            <v>4754</v>
          </cell>
          <cell r="H1335">
            <v>160</v>
          </cell>
          <cell r="I1335">
            <v>4226</v>
          </cell>
          <cell r="J1335">
            <v>0</v>
          </cell>
          <cell r="L1335">
            <v>20</v>
          </cell>
          <cell r="M1335">
            <v>528</v>
          </cell>
        </row>
        <row r="1336">
          <cell r="A1336">
            <v>1334</v>
          </cell>
          <cell r="B1336" t="str">
            <v xml:space="preserve">      스페이셔</v>
          </cell>
          <cell r="C1336" t="str">
            <v>스라브 하</v>
          </cell>
          <cell r="D1336" t="str">
            <v>EA</v>
          </cell>
          <cell r="E1336">
            <v>20</v>
          </cell>
          <cell r="F1336">
            <v>20</v>
          </cell>
          <cell r="G1336">
            <v>400</v>
          </cell>
          <cell r="H1336">
            <v>0</v>
          </cell>
          <cell r="I1336">
            <v>0</v>
          </cell>
          <cell r="J1336">
            <v>20</v>
          </cell>
          <cell r="K1336">
            <v>400</v>
          </cell>
          <cell r="L1336">
            <v>0</v>
          </cell>
        </row>
        <row r="1337">
          <cell r="A1337">
            <v>1335</v>
          </cell>
          <cell r="B1337" t="str">
            <v xml:space="preserve">      스페이셔</v>
          </cell>
          <cell r="C1337" t="str">
            <v>기초및스라브 상</v>
          </cell>
          <cell r="D1337" t="str">
            <v>EA</v>
          </cell>
          <cell r="E1337">
            <v>13</v>
          </cell>
          <cell r="F1337">
            <v>40</v>
          </cell>
          <cell r="G1337">
            <v>520</v>
          </cell>
          <cell r="H1337">
            <v>40</v>
          </cell>
          <cell r="I1337">
            <v>520</v>
          </cell>
          <cell r="J1337">
            <v>0</v>
          </cell>
          <cell r="L1337">
            <v>0</v>
          </cell>
        </row>
        <row r="1338">
          <cell r="A1338">
            <v>1336</v>
          </cell>
          <cell r="B1338" t="str">
            <v xml:space="preserve">      스페이셔</v>
          </cell>
          <cell r="C1338" t="str">
            <v>옹벽, 도너츠형</v>
          </cell>
          <cell r="D1338" t="str">
            <v>EA</v>
          </cell>
          <cell r="E1338">
            <v>182</v>
          </cell>
          <cell r="F1338">
            <v>20</v>
          </cell>
          <cell r="G1338">
            <v>3640</v>
          </cell>
          <cell r="H1338">
            <v>20</v>
          </cell>
          <cell r="I1338">
            <v>3640</v>
          </cell>
          <cell r="J1338">
            <v>0</v>
          </cell>
          <cell r="L1338">
            <v>0</v>
          </cell>
        </row>
        <row r="1339">
          <cell r="A1339">
            <v>1337</v>
          </cell>
          <cell r="B1339" t="str">
            <v xml:space="preserve">     (4) 방수공사</v>
          </cell>
          <cell r="G1339">
            <v>3578558</v>
          </cell>
          <cell r="H1339">
            <v>0</v>
          </cell>
          <cell r="I1339">
            <v>30900</v>
          </cell>
          <cell r="J1339">
            <v>0</v>
          </cell>
          <cell r="K1339">
            <v>3547658</v>
          </cell>
          <cell r="L1339">
            <v>0</v>
          </cell>
        </row>
        <row r="1340">
          <cell r="A1340">
            <v>1338</v>
          </cell>
          <cell r="B1340" t="str">
            <v xml:space="preserve">      시멘트액체방수</v>
          </cell>
          <cell r="C1340" t="str">
            <v>C종</v>
          </cell>
          <cell r="D1340" t="str">
            <v>M2</v>
          </cell>
          <cell r="E1340">
            <v>206</v>
          </cell>
          <cell r="F1340">
            <v>12490</v>
          </cell>
          <cell r="G1340">
            <v>2572940</v>
          </cell>
          <cell r="H1340">
            <v>150</v>
          </cell>
          <cell r="I1340">
            <v>30900</v>
          </cell>
          <cell r="J1340">
            <v>12340</v>
          </cell>
          <cell r="K1340">
            <v>2542040</v>
          </cell>
          <cell r="L1340">
            <v>0</v>
          </cell>
        </row>
        <row r="1341">
          <cell r="A1341">
            <v>1339</v>
          </cell>
          <cell r="B1341" t="str">
            <v xml:space="preserve">      보호몰탈</v>
          </cell>
          <cell r="C1341" t="str">
            <v>바닥 T30MM</v>
          </cell>
          <cell r="D1341" t="str">
            <v>M2</v>
          </cell>
          <cell r="E1341">
            <v>65.16</v>
          </cell>
          <cell r="F1341">
            <v>3940</v>
          </cell>
          <cell r="G1341">
            <v>256730</v>
          </cell>
          <cell r="H1341">
            <v>0</v>
          </cell>
          <cell r="J1341">
            <v>3940</v>
          </cell>
          <cell r="K1341">
            <v>256730</v>
          </cell>
          <cell r="L1341">
            <v>0</v>
          </cell>
        </row>
        <row r="1342">
          <cell r="A1342">
            <v>1340</v>
          </cell>
          <cell r="B1342" t="str">
            <v xml:space="preserve">      보호몰탈</v>
          </cell>
          <cell r="C1342" t="str">
            <v>벽  T18MM</v>
          </cell>
          <cell r="D1342" t="str">
            <v>M2</v>
          </cell>
          <cell r="E1342">
            <v>113.12</v>
          </cell>
          <cell r="F1342">
            <v>5150</v>
          </cell>
          <cell r="G1342">
            <v>582568</v>
          </cell>
          <cell r="H1342">
            <v>0</v>
          </cell>
          <cell r="J1342">
            <v>5150</v>
          </cell>
          <cell r="K1342">
            <v>582568</v>
          </cell>
          <cell r="L1342">
            <v>0</v>
          </cell>
        </row>
        <row r="1343">
          <cell r="A1343">
            <v>1341</v>
          </cell>
          <cell r="B1343" t="str">
            <v xml:space="preserve">      보호몰탈</v>
          </cell>
          <cell r="C1343" t="str">
            <v>천정 T15MM</v>
          </cell>
          <cell r="D1343" t="str">
            <v>M2</v>
          </cell>
          <cell r="E1343">
            <v>27.72</v>
          </cell>
          <cell r="F1343">
            <v>6000</v>
          </cell>
          <cell r="G1343">
            <v>166320</v>
          </cell>
          <cell r="H1343">
            <v>0</v>
          </cell>
          <cell r="J1343">
            <v>6000</v>
          </cell>
          <cell r="K1343">
            <v>166320</v>
          </cell>
          <cell r="L1343">
            <v>0</v>
          </cell>
        </row>
        <row r="1344">
          <cell r="A1344">
            <v>1342</v>
          </cell>
          <cell r="B1344" t="str">
            <v xml:space="preserve">     (5) 잡공사</v>
          </cell>
          <cell r="G1344">
            <v>4006290</v>
          </cell>
          <cell r="H1344">
            <v>0</v>
          </cell>
          <cell r="I1344">
            <v>4006290</v>
          </cell>
          <cell r="J1344">
            <v>0</v>
          </cell>
          <cell r="L1344">
            <v>0</v>
          </cell>
        </row>
        <row r="1345">
          <cell r="A1345">
            <v>1343</v>
          </cell>
          <cell r="B1345" t="str">
            <v xml:space="preserve">      정화조내부시설</v>
          </cell>
          <cell r="C1345" t="str">
            <v>570인조</v>
          </cell>
          <cell r="D1345" t="str">
            <v>기</v>
          </cell>
          <cell r="E1345">
            <v>1</v>
          </cell>
          <cell r="F1345">
            <v>4006290</v>
          </cell>
          <cell r="G1345">
            <v>4006290</v>
          </cell>
          <cell r="H1345">
            <v>4006290</v>
          </cell>
          <cell r="I1345">
            <v>4006290</v>
          </cell>
          <cell r="J1345">
            <v>0</v>
          </cell>
          <cell r="L1345">
            <v>0</v>
          </cell>
        </row>
        <row r="1346">
          <cell r="A1346">
            <v>1344</v>
          </cell>
          <cell r="B1346" t="str">
            <v xml:space="preserve">     (6) 부대공사</v>
          </cell>
          <cell r="G1346">
            <v>27925</v>
          </cell>
          <cell r="H1346">
            <v>0</v>
          </cell>
          <cell r="I1346">
            <v>19375</v>
          </cell>
          <cell r="J1346">
            <v>0</v>
          </cell>
          <cell r="K1346">
            <v>8025</v>
          </cell>
          <cell r="L1346">
            <v>0</v>
          </cell>
          <cell r="M1346">
            <v>525</v>
          </cell>
        </row>
        <row r="1347">
          <cell r="A1347">
            <v>1345</v>
          </cell>
          <cell r="B1347" t="str">
            <v xml:space="preserve">      철근CONC흄관부설</v>
          </cell>
          <cell r="C1347" t="str">
            <v>Φ200칼라포함</v>
          </cell>
          <cell r="D1347" t="str">
            <v>M</v>
          </cell>
          <cell r="E1347">
            <v>2.5</v>
          </cell>
          <cell r="F1347">
            <v>11170</v>
          </cell>
          <cell r="G1347">
            <v>27925</v>
          </cell>
          <cell r="H1347">
            <v>7750</v>
          </cell>
          <cell r="I1347">
            <v>19375</v>
          </cell>
          <cell r="J1347">
            <v>3210</v>
          </cell>
          <cell r="K1347">
            <v>8025</v>
          </cell>
          <cell r="L1347">
            <v>210</v>
          </cell>
          <cell r="M1347">
            <v>525</v>
          </cell>
        </row>
        <row r="1348">
          <cell r="A1348">
            <v>1346</v>
          </cell>
          <cell r="B1348" t="str">
            <v xml:space="preserve">     (7) 골재비 및 운반비</v>
          </cell>
          <cell r="G1348">
            <v>498107</v>
          </cell>
          <cell r="H1348">
            <v>0</v>
          </cell>
          <cell r="I1348">
            <v>435097</v>
          </cell>
          <cell r="J1348">
            <v>0</v>
          </cell>
          <cell r="L1348">
            <v>0</v>
          </cell>
          <cell r="M1348">
            <v>63010</v>
          </cell>
        </row>
        <row r="1349">
          <cell r="A1349">
            <v>1347</v>
          </cell>
          <cell r="B1349" t="str">
            <v xml:space="preserve">      시멘트</v>
          </cell>
          <cell r="C1349" t="str">
            <v>40KG</v>
          </cell>
          <cell r="D1349" t="str">
            <v>포</v>
          </cell>
          <cell r="E1349">
            <v>129</v>
          </cell>
          <cell r="F1349">
            <v>1910</v>
          </cell>
          <cell r="G1349">
            <v>246390</v>
          </cell>
          <cell r="H1349">
            <v>1910</v>
          </cell>
          <cell r="I1349">
            <v>246390</v>
          </cell>
          <cell r="J1349">
            <v>0</v>
          </cell>
          <cell r="L1349">
            <v>0</v>
          </cell>
        </row>
        <row r="1350">
          <cell r="A1350">
            <v>1348</v>
          </cell>
          <cell r="B1350" t="str">
            <v xml:space="preserve">      모래</v>
          </cell>
          <cell r="C1350" t="str">
            <v>도착도</v>
          </cell>
          <cell r="D1350" t="str">
            <v>M3</v>
          </cell>
          <cell r="E1350">
            <v>8.8629999999999995</v>
          </cell>
          <cell r="F1350">
            <v>10080</v>
          </cell>
          <cell r="G1350">
            <v>89339</v>
          </cell>
          <cell r="H1350">
            <v>10080</v>
          </cell>
          <cell r="I1350">
            <v>89339</v>
          </cell>
          <cell r="J1350">
            <v>0</v>
          </cell>
          <cell r="L1350">
            <v>0</v>
          </cell>
        </row>
        <row r="1351">
          <cell r="A1351">
            <v>1349</v>
          </cell>
          <cell r="B1351" t="str">
            <v xml:space="preserve">      자갈</v>
          </cell>
          <cell r="C1351" t="str">
            <v>도착도</v>
          </cell>
          <cell r="D1351" t="str">
            <v>M3</v>
          </cell>
          <cell r="E1351">
            <v>1.8480000000000001</v>
          </cell>
          <cell r="F1351">
            <v>16800</v>
          </cell>
          <cell r="G1351">
            <v>31046</v>
          </cell>
          <cell r="H1351">
            <v>16800</v>
          </cell>
          <cell r="I1351">
            <v>31046</v>
          </cell>
          <cell r="J1351">
            <v>0</v>
          </cell>
          <cell r="L1351">
            <v>0</v>
          </cell>
        </row>
        <row r="1352">
          <cell r="A1352">
            <v>1350</v>
          </cell>
          <cell r="B1352" t="str">
            <v xml:space="preserve">      잡석</v>
          </cell>
          <cell r="C1352" t="str">
            <v>도착도</v>
          </cell>
          <cell r="D1352" t="str">
            <v>M3</v>
          </cell>
          <cell r="E1352">
            <v>6.7779999999999996</v>
          </cell>
          <cell r="F1352">
            <v>10080</v>
          </cell>
          <cell r="G1352">
            <v>68322</v>
          </cell>
          <cell r="H1352">
            <v>10080</v>
          </cell>
          <cell r="I1352">
            <v>68322</v>
          </cell>
          <cell r="J1352">
            <v>0</v>
          </cell>
          <cell r="L1352">
            <v>0</v>
          </cell>
        </row>
        <row r="1353">
          <cell r="A1353">
            <v>1351</v>
          </cell>
          <cell r="B1353" t="str">
            <v xml:space="preserve">      시멘트운반비</v>
          </cell>
          <cell r="C1353" t="str">
            <v>인력+D T10.5</v>
          </cell>
          <cell r="D1353" t="str">
            <v>포</v>
          </cell>
          <cell r="E1353">
            <v>129</v>
          </cell>
          <cell r="F1353">
            <v>360</v>
          </cell>
          <cell r="G1353">
            <v>46440</v>
          </cell>
          <cell r="H1353">
            <v>0</v>
          </cell>
          <cell r="J1353">
            <v>0</v>
          </cell>
          <cell r="L1353">
            <v>360</v>
          </cell>
          <cell r="M1353">
            <v>46440</v>
          </cell>
        </row>
        <row r="1354">
          <cell r="A1354">
            <v>1352</v>
          </cell>
          <cell r="B1354" t="str">
            <v xml:space="preserve">      철근운반비</v>
          </cell>
          <cell r="C1354" t="str">
            <v>인력+D T10.5</v>
          </cell>
          <cell r="D1354" t="str">
            <v>TON</v>
          </cell>
          <cell r="E1354">
            <v>1.3959999999999999</v>
          </cell>
          <cell r="F1354">
            <v>11870</v>
          </cell>
          <cell r="G1354">
            <v>16570</v>
          </cell>
          <cell r="H1354">
            <v>0</v>
          </cell>
          <cell r="J1354">
            <v>0</v>
          </cell>
          <cell r="L1354">
            <v>11870</v>
          </cell>
          <cell r="M1354">
            <v>16570</v>
          </cell>
        </row>
        <row r="1355">
          <cell r="A1355">
            <v>1353</v>
          </cell>
          <cell r="B1355" t="str">
            <v xml:space="preserve">    (8) 작업부산물</v>
          </cell>
          <cell r="G1355">
            <v>-2842</v>
          </cell>
          <cell r="H1355">
            <v>0</v>
          </cell>
          <cell r="I1355">
            <v>-2842</v>
          </cell>
          <cell r="J1355">
            <v>0</v>
          </cell>
          <cell r="L1355">
            <v>0</v>
          </cell>
        </row>
        <row r="1356">
          <cell r="A1356">
            <v>1354</v>
          </cell>
          <cell r="B1356" t="str">
            <v xml:space="preserve">      사용고재</v>
          </cell>
          <cell r="C1356" t="str">
            <v>철 근</v>
          </cell>
          <cell r="D1356" t="str">
            <v>TON</v>
          </cell>
          <cell r="E1356">
            <v>-3.5999999999999997E-2</v>
          </cell>
          <cell r="F1356">
            <v>78960</v>
          </cell>
          <cell r="G1356">
            <v>-2842</v>
          </cell>
          <cell r="H1356">
            <v>78960</v>
          </cell>
          <cell r="I1356">
            <v>-2842</v>
          </cell>
          <cell r="J1356">
            <v>0</v>
          </cell>
          <cell r="L1356">
            <v>0</v>
          </cell>
        </row>
        <row r="1357">
          <cell r="A1357">
            <v>1355</v>
          </cell>
          <cell r="B1357" t="str">
            <v xml:space="preserve">   20) 작업부산물</v>
          </cell>
          <cell r="G1357">
            <v>-17292</v>
          </cell>
          <cell r="H1357">
            <v>0</v>
          </cell>
          <cell r="I1357">
            <v>-17292</v>
          </cell>
          <cell r="J1357">
            <v>0</v>
          </cell>
          <cell r="L1357">
            <v>0</v>
          </cell>
        </row>
        <row r="1358">
          <cell r="A1358">
            <v>1356</v>
          </cell>
          <cell r="B1358" t="str">
            <v xml:space="preserve">     사용고재</v>
          </cell>
          <cell r="C1358" t="str">
            <v>철 근</v>
          </cell>
          <cell r="D1358" t="str">
            <v>TON</v>
          </cell>
          <cell r="E1358">
            <v>-0.219</v>
          </cell>
          <cell r="F1358">
            <v>78960</v>
          </cell>
          <cell r="G1358">
            <v>-17292</v>
          </cell>
          <cell r="H1358">
            <v>78960</v>
          </cell>
          <cell r="I1358">
            <v>-17292</v>
          </cell>
          <cell r="J1358">
            <v>0</v>
          </cell>
          <cell r="L1358">
            <v>0</v>
          </cell>
        </row>
        <row r="1359">
          <cell r="A1359">
            <v>1357</v>
          </cell>
          <cell r="B1359" t="str">
            <v xml:space="preserve">      7.2 화장실</v>
          </cell>
          <cell r="D1359" t="str">
            <v>동</v>
          </cell>
          <cell r="G1359">
            <v>68996081</v>
          </cell>
          <cell r="H1359">
            <v>0</v>
          </cell>
          <cell r="I1359">
            <v>33744731</v>
          </cell>
          <cell r="J1359">
            <v>0</v>
          </cell>
          <cell r="K1359">
            <v>34252384</v>
          </cell>
          <cell r="L1359">
            <v>0</v>
          </cell>
          <cell r="M1359">
            <v>998966</v>
          </cell>
        </row>
        <row r="1360">
          <cell r="A1360">
            <v>1358</v>
          </cell>
          <cell r="B1360" t="str">
            <v xml:space="preserve">    1) 가설공사</v>
          </cell>
          <cell r="G1360">
            <v>918155</v>
          </cell>
          <cell r="H1360">
            <v>0</v>
          </cell>
          <cell r="I1360">
            <v>79671</v>
          </cell>
          <cell r="J1360">
            <v>0</v>
          </cell>
          <cell r="K1360">
            <v>838484</v>
          </cell>
          <cell r="L1360">
            <v>0</v>
          </cell>
        </row>
        <row r="1361">
          <cell r="A1361">
            <v>1359</v>
          </cell>
          <cell r="B1361" t="str">
            <v xml:space="preserve">       수평규준틀설치</v>
          </cell>
          <cell r="C1361" t="str">
            <v>귀</v>
          </cell>
          <cell r="D1361" t="str">
            <v>개소</v>
          </cell>
          <cell r="E1361">
            <v>4</v>
          </cell>
          <cell r="F1361">
            <v>33140</v>
          </cell>
          <cell r="G1361">
            <v>132560</v>
          </cell>
          <cell r="H1361">
            <v>4450</v>
          </cell>
          <cell r="I1361">
            <v>17800</v>
          </cell>
          <cell r="J1361">
            <v>28690</v>
          </cell>
          <cell r="K1361">
            <v>114760</v>
          </cell>
          <cell r="L1361">
            <v>0</v>
          </cell>
        </row>
        <row r="1362">
          <cell r="A1362">
            <v>1360</v>
          </cell>
          <cell r="B1362" t="str">
            <v xml:space="preserve">       수평규준틀설치</v>
          </cell>
          <cell r="C1362" t="str">
            <v>평</v>
          </cell>
          <cell r="D1362" t="str">
            <v>개소</v>
          </cell>
          <cell r="E1362">
            <v>4</v>
          </cell>
          <cell r="F1362">
            <v>19270</v>
          </cell>
          <cell r="G1362">
            <v>77080</v>
          </cell>
          <cell r="H1362">
            <v>2830</v>
          </cell>
          <cell r="I1362">
            <v>11320</v>
          </cell>
          <cell r="J1362">
            <v>16440</v>
          </cell>
          <cell r="K1362">
            <v>65760</v>
          </cell>
          <cell r="L1362">
            <v>0</v>
          </cell>
        </row>
        <row r="1363">
          <cell r="A1363">
            <v>1361</v>
          </cell>
          <cell r="B1363" t="str">
            <v xml:space="preserve">       먹메김</v>
          </cell>
          <cell r="C1363" t="str">
            <v>사무소</v>
          </cell>
          <cell r="D1363" t="str">
            <v>M2</v>
          </cell>
          <cell r="E1363">
            <v>50.22</v>
          </cell>
          <cell r="F1363">
            <v>2650</v>
          </cell>
          <cell r="G1363">
            <v>133083</v>
          </cell>
          <cell r="H1363">
            <v>0</v>
          </cell>
          <cell r="I1363">
            <v>0</v>
          </cell>
          <cell r="J1363">
            <v>2650</v>
          </cell>
          <cell r="K1363">
            <v>133083</v>
          </cell>
          <cell r="L1363">
            <v>0</v>
          </cell>
        </row>
        <row r="1364">
          <cell r="A1364">
            <v>1362</v>
          </cell>
          <cell r="B1364" t="str">
            <v xml:space="preserve">       강관동바리</v>
          </cell>
          <cell r="C1364" t="str">
            <v>15일 라멘조</v>
          </cell>
          <cell r="D1364" t="str">
            <v>M2</v>
          </cell>
          <cell r="E1364">
            <v>90.396000000000001</v>
          </cell>
          <cell r="F1364">
            <v>2740</v>
          </cell>
          <cell r="G1364">
            <v>247685</v>
          </cell>
          <cell r="H1364">
            <v>90</v>
          </cell>
          <cell r="I1364">
            <v>8136</v>
          </cell>
          <cell r="J1364">
            <v>2650</v>
          </cell>
          <cell r="K1364">
            <v>239549</v>
          </cell>
          <cell r="L1364">
            <v>0</v>
          </cell>
        </row>
        <row r="1365">
          <cell r="A1365">
            <v>1363</v>
          </cell>
          <cell r="B1365" t="str">
            <v xml:space="preserve">       강관조립식말비계</v>
          </cell>
          <cell r="C1365" t="str">
            <v>이동식 3개월</v>
          </cell>
          <cell r="D1365" t="str">
            <v>대</v>
          </cell>
          <cell r="E1365">
            <v>2</v>
          </cell>
          <cell r="F1365">
            <v>46130</v>
          </cell>
          <cell r="G1365">
            <v>92260</v>
          </cell>
          <cell r="H1365">
            <v>18140</v>
          </cell>
          <cell r="I1365">
            <v>36280</v>
          </cell>
          <cell r="J1365">
            <v>27990</v>
          </cell>
          <cell r="K1365">
            <v>55980</v>
          </cell>
          <cell r="L1365">
            <v>0</v>
          </cell>
        </row>
        <row r="1366">
          <cell r="A1366">
            <v>1364</v>
          </cell>
          <cell r="B1366" t="str">
            <v xml:space="preserve">       건축물보양</v>
          </cell>
          <cell r="C1366" t="str">
            <v>CON'C면 살수</v>
          </cell>
          <cell r="D1366" t="str">
            <v>M2</v>
          </cell>
          <cell r="E1366">
            <v>150.66</v>
          </cell>
          <cell r="F1366">
            <v>110</v>
          </cell>
          <cell r="G1366">
            <v>16572</v>
          </cell>
          <cell r="H1366">
            <v>0</v>
          </cell>
          <cell r="I1366">
            <v>0</v>
          </cell>
          <cell r="J1366">
            <v>110</v>
          </cell>
          <cell r="K1366">
            <v>16572</v>
          </cell>
          <cell r="L1366">
            <v>0</v>
          </cell>
        </row>
        <row r="1367">
          <cell r="A1367">
            <v>1365</v>
          </cell>
          <cell r="B1367" t="str">
            <v xml:space="preserve">       건축물보양</v>
          </cell>
          <cell r="C1367" t="str">
            <v>타일석재테라죠</v>
          </cell>
          <cell r="D1367" t="str">
            <v>M2</v>
          </cell>
          <cell r="E1367">
            <v>47.194000000000003</v>
          </cell>
          <cell r="F1367">
            <v>180</v>
          </cell>
          <cell r="G1367">
            <v>8494</v>
          </cell>
          <cell r="H1367">
            <v>130</v>
          </cell>
          <cell r="I1367">
            <v>6135</v>
          </cell>
          <cell r="J1367">
            <v>50</v>
          </cell>
          <cell r="K1367">
            <v>2359</v>
          </cell>
          <cell r="L1367">
            <v>0</v>
          </cell>
        </row>
        <row r="1368">
          <cell r="A1368">
            <v>1366</v>
          </cell>
          <cell r="B1368" t="str">
            <v xml:space="preserve">       현장정리</v>
          </cell>
          <cell r="C1368" t="str">
            <v>RC조</v>
          </cell>
          <cell r="D1368" t="str">
            <v>M2</v>
          </cell>
          <cell r="E1368">
            <v>50.22</v>
          </cell>
          <cell r="F1368">
            <v>4190</v>
          </cell>
          <cell r="G1368">
            <v>210421</v>
          </cell>
          <cell r="H1368">
            <v>0</v>
          </cell>
          <cell r="J1368">
            <v>4190</v>
          </cell>
          <cell r="K1368">
            <v>210421</v>
          </cell>
          <cell r="L1368">
            <v>0</v>
          </cell>
        </row>
        <row r="1369">
          <cell r="A1369">
            <v>1367</v>
          </cell>
          <cell r="B1369" t="str">
            <v xml:space="preserve">    2) 토공 및 지정공사</v>
          </cell>
          <cell r="G1369">
            <v>1398631</v>
          </cell>
          <cell r="H1369">
            <v>0</v>
          </cell>
          <cell r="I1369">
            <v>744126</v>
          </cell>
          <cell r="J1369">
            <v>0</v>
          </cell>
          <cell r="K1369">
            <v>370160</v>
          </cell>
          <cell r="L1369">
            <v>0</v>
          </cell>
          <cell r="M1369">
            <v>284345</v>
          </cell>
        </row>
        <row r="1370">
          <cell r="A1370">
            <v>1368</v>
          </cell>
          <cell r="B1370" t="str">
            <v xml:space="preserve">       터파기(기계, 토사)</v>
          </cell>
          <cell r="C1370" t="str">
            <v>백호 1.0M3</v>
          </cell>
          <cell r="D1370" t="str">
            <v>M3</v>
          </cell>
          <cell r="E1370">
            <v>179.43299999999999</v>
          </cell>
          <cell r="F1370">
            <v>520</v>
          </cell>
          <cell r="G1370">
            <v>93305</v>
          </cell>
          <cell r="H1370">
            <v>120</v>
          </cell>
          <cell r="I1370">
            <v>21533</v>
          </cell>
          <cell r="J1370">
            <v>190</v>
          </cell>
          <cell r="K1370">
            <v>34092</v>
          </cell>
          <cell r="L1370">
            <v>210</v>
          </cell>
          <cell r="M1370">
            <v>37680</v>
          </cell>
        </row>
        <row r="1371">
          <cell r="A1371">
            <v>1369</v>
          </cell>
          <cell r="B1371" t="str">
            <v xml:space="preserve">       되메우기(기계, 토사)</v>
          </cell>
          <cell r="C1371" t="str">
            <v>백호 1.0M3</v>
          </cell>
          <cell r="D1371" t="str">
            <v>M3</v>
          </cell>
          <cell r="E1371">
            <v>41.615000000000002</v>
          </cell>
          <cell r="F1371">
            <v>340</v>
          </cell>
          <cell r="G1371">
            <v>14149</v>
          </cell>
          <cell r="H1371">
            <v>80</v>
          </cell>
          <cell r="I1371">
            <v>3330</v>
          </cell>
          <cell r="J1371">
            <v>120</v>
          </cell>
          <cell r="K1371">
            <v>4993</v>
          </cell>
          <cell r="L1371">
            <v>140</v>
          </cell>
          <cell r="M1371">
            <v>5826</v>
          </cell>
        </row>
        <row r="1372">
          <cell r="A1372">
            <v>1370</v>
          </cell>
          <cell r="B1372" t="str">
            <v xml:space="preserve">       잔토처리(기계, 토사)</v>
          </cell>
          <cell r="C1372" t="str">
            <v>백호 1.0M3</v>
          </cell>
          <cell r="D1372" t="str">
            <v>M3</v>
          </cell>
          <cell r="E1372">
            <v>137.81800000000001</v>
          </cell>
          <cell r="F1372">
            <v>270</v>
          </cell>
          <cell r="G1372">
            <v>37210</v>
          </cell>
          <cell r="H1372">
            <v>60</v>
          </cell>
          <cell r="I1372">
            <v>8270</v>
          </cell>
          <cell r="J1372">
            <v>100</v>
          </cell>
          <cell r="K1372">
            <v>13781</v>
          </cell>
          <cell r="L1372">
            <v>110</v>
          </cell>
          <cell r="M1372">
            <v>15159</v>
          </cell>
        </row>
        <row r="1373">
          <cell r="A1373">
            <v>1371</v>
          </cell>
          <cell r="B1373" t="str">
            <v xml:space="preserve">       잡석깔기지정</v>
          </cell>
          <cell r="C1373" t="str">
            <v>백호우+램머</v>
          </cell>
          <cell r="D1373" t="str">
            <v>M3</v>
          </cell>
          <cell r="E1373">
            <v>15.087999999999999</v>
          </cell>
          <cell r="F1373">
            <v>2930</v>
          </cell>
          <cell r="G1373">
            <v>44207</v>
          </cell>
          <cell r="H1373">
            <v>310</v>
          </cell>
          <cell r="I1373">
            <v>4677</v>
          </cell>
          <cell r="J1373">
            <v>2050</v>
          </cell>
          <cell r="K1373">
            <v>30930</v>
          </cell>
          <cell r="L1373">
            <v>570</v>
          </cell>
          <cell r="M1373">
            <v>8600</v>
          </cell>
        </row>
        <row r="1374">
          <cell r="A1374">
            <v>1372</v>
          </cell>
          <cell r="B1374" t="str">
            <v xml:space="preserve">       P.C파일</v>
          </cell>
          <cell r="C1374" t="str">
            <v>Φ350*17M</v>
          </cell>
          <cell r="D1374" t="str">
            <v>본</v>
          </cell>
          <cell r="E1374">
            <v>4</v>
          </cell>
          <cell r="F1374">
            <v>169810</v>
          </cell>
          <cell r="G1374">
            <v>679240</v>
          </cell>
          <cell r="H1374">
            <v>169810</v>
          </cell>
          <cell r="I1374">
            <v>679240</v>
          </cell>
          <cell r="J1374">
            <v>0</v>
          </cell>
          <cell r="L1374">
            <v>0</v>
          </cell>
        </row>
        <row r="1375">
          <cell r="A1375">
            <v>1373</v>
          </cell>
          <cell r="B1375" t="str">
            <v xml:space="preserve">       파일항타</v>
          </cell>
          <cell r="C1375" t="str">
            <v>Φ350*17M</v>
          </cell>
          <cell r="D1375" t="str">
            <v>본</v>
          </cell>
          <cell r="E1375">
            <v>4</v>
          </cell>
          <cell r="F1375">
            <v>125630</v>
          </cell>
          <cell r="G1375">
            <v>502520</v>
          </cell>
          <cell r="H1375">
            <v>6449</v>
          </cell>
          <cell r="I1375">
            <v>25796</v>
          </cell>
          <cell r="J1375">
            <v>65321</v>
          </cell>
          <cell r="K1375">
            <v>261284</v>
          </cell>
          <cell r="L1375">
            <v>53860</v>
          </cell>
          <cell r="M1375">
            <v>215440</v>
          </cell>
        </row>
        <row r="1376">
          <cell r="A1376">
            <v>1374</v>
          </cell>
          <cell r="B1376" t="str">
            <v xml:space="preserve">       PILE두부정리</v>
          </cell>
          <cell r="C1376" t="str">
            <v>Φ350</v>
          </cell>
          <cell r="D1376" t="str">
            <v>개소</v>
          </cell>
          <cell r="E1376">
            <v>4</v>
          </cell>
          <cell r="F1376">
            <v>7000</v>
          </cell>
          <cell r="G1376">
            <v>28000</v>
          </cell>
          <cell r="H1376">
            <v>320</v>
          </cell>
          <cell r="I1376">
            <v>1280</v>
          </cell>
          <cell r="J1376">
            <v>6270</v>
          </cell>
          <cell r="K1376">
            <v>25080</v>
          </cell>
          <cell r="L1376">
            <v>410</v>
          </cell>
          <cell r="M1376">
            <v>1640</v>
          </cell>
        </row>
        <row r="1377">
          <cell r="A1377">
            <v>1375</v>
          </cell>
          <cell r="B1377" t="str">
            <v xml:space="preserve">    3) 철근콘크리트공사</v>
          </cell>
          <cell r="G1377">
            <v>13333419</v>
          </cell>
          <cell r="H1377">
            <v>0</v>
          </cell>
          <cell r="I1377">
            <v>5972669</v>
          </cell>
          <cell r="J1377">
            <v>0</v>
          </cell>
          <cell r="K1377">
            <v>7060341</v>
          </cell>
          <cell r="L1377">
            <v>0</v>
          </cell>
          <cell r="M1377">
            <v>300409</v>
          </cell>
        </row>
        <row r="1378">
          <cell r="A1378">
            <v>1376</v>
          </cell>
          <cell r="B1378" t="str">
            <v xml:space="preserve">      레미콘</v>
          </cell>
          <cell r="C1378" t="str">
            <v>25-210-12</v>
          </cell>
          <cell r="D1378" t="str">
            <v>M3</v>
          </cell>
          <cell r="E1378">
            <v>66.87</v>
          </cell>
          <cell r="F1378">
            <v>34300</v>
          </cell>
          <cell r="G1378">
            <v>2293641</v>
          </cell>
          <cell r="H1378">
            <v>34300</v>
          </cell>
          <cell r="I1378">
            <v>2293641</v>
          </cell>
          <cell r="J1378">
            <v>0</v>
          </cell>
          <cell r="L1378">
            <v>0</v>
          </cell>
        </row>
        <row r="1379">
          <cell r="A1379">
            <v>1377</v>
          </cell>
          <cell r="B1379" t="str">
            <v xml:space="preserve">      레미콘</v>
          </cell>
          <cell r="C1379" t="str">
            <v>25-180-8</v>
          </cell>
          <cell r="D1379" t="str">
            <v>M3</v>
          </cell>
          <cell r="E1379">
            <v>6.0789999999999997</v>
          </cell>
          <cell r="F1379">
            <v>30590</v>
          </cell>
          <cell r="G1379">
            <v>185956</v>
          </cell>
          <cell r="H1379">
            <v>30590</v>
          </cell>
          <cell r="I1379">
            <v>185956</v>
          </cell>
          <cell r="J1379">
            <v>0</v>
          </cell>
          <cell r="L1379">
            <v>0</v>
          </cell>
        </row>
        <row r="1380">
          <cell r="A1380">
            <v>1378</v>
          </cell>
          <cell r="B1380" t="str">
            <v xml:space="preserve">      CON＇C 펌프카타설</v>
          </cell>
          <cell r="C1380" t="str">
            <v>철/붐  일&lt;100M3</v>
          </cell>
          <cell r="D1380" t="str">
            <v>M3</v>
          </cell>
          <cell r="E1380">
            <v>66.207999999999998</v>
          </cell>
          <cell r="F1380">
            <v>10040</v>
          </cell>
          <cell r="G1380">
            <v>664728</v>
          </cell>
          <cell r="H1380">
            <v>500</v>
          </cell>
          <cell r="I1380">
            <v>33105</v>
          </cell>
          <cell r="J1380">
            <v>5480</v>
          </cell>
          <cell r="K1380">
            <v>362819</v>
          </cell>
          <cell r="L1380">
            <v>4060</v>
          </cell>
          <cell r="M1380">
            <v>268804</v>
          </cell>
        </row>
        <row r="1381">
          <cell r="A1381">
            <v>1379</v>
          </cell>
          <cell r="B1381" t="str">
            <v xml:space="preserve">      CON＇C 펌프카타설</v>
          </cell>
          <cell r="C1381" t="str">
            <v>무근/붐  일&lt;50M3</v>
          </cell>
          <cell r="D1381" t="str">
            <v>M3</v>
          </cell>
          <cell r="E1381">
            <v>5.9610000000000003</v>
          </cell>
          <cell r="F1381">
            <v>10500</v>
          </cell>
          <cell r="G1381">
            <v>62590</v>
          </cell>
          <cell r="H1381">
            <v>620</v>
          </cell>
          <cell r="I1381">
            <v>3697</v>
          </cell>
          <cell r="J1381">
            <v>4800</v>
          </cell>
          <cell r="K1381">
            <v>28612</v>
          </cell>
          <cell r="L1381">
            <v>5080</v>
          </cell>
          <cell r="M1381">
            <v>30281</v>
          </cell>
        </row>
        <row r="1382">
          <cell r="A1382">
            <v>1380</v>
          </cell>
          <cell r="B1382" t="str">
            <v xml:space="preserve">      합판거푸집</v>
          </cell>
          <cell r="C1382" t="str">
            <v>3회</v>
          </cell>
          <cell r="D1382" t="str">
            <v>M2</v>
          </cell>
          <cell r="E1382">
            <v>419.66</v>
          </cell>
          <cell r="F1382">
            <v>14630</v>
          </cell>
          <cell r="G1382">
            <v>6139625</v>
          </cell>
          <cell r="H1382">
            <v>3940</v>
          </cell>
          <cell r="I1382">
            <v>1653460</v>
          </cell>
          <cell r="J1382">
            <v>10690</v>
          </cell>
          <cell r="K1382">
            <v>4486165</v>
          </cell>
          <cell r="L1382">
            <v>0</v>
          </cell>
        </row>
        <row r="1383">
          <cell r="A1383">
            <v>1381</v>
          </cell>
          <cell r="B1383" t="str">
            <v xml:space="preserve">      합판거푸집</v>
          </cell>
          <cell r="C1383" t="str">
            <v>4회</v>
          </cell>
          <cell r="D1383" t="str">
            <v>M2</v>
          </cell>
          <cell r="E1383">
            <v>61.92</v>
          </cell>
          <cell r="F1383">
            <v>11880</v>
          </cell>
          <cell r="G1383">
            <v>735609</v>
          </cell>
          <cell r="H1383">
            <v>3440</v>
          </cell>
          <cell r="I1383">
            <v>213005</v>
          </cell>
          <cell r="J1383">
            <v>8440</v>
          </cell>
          <cell r="K1383">
            <v>522604</v>
          </cell>
          <cell r="L1383">
            <v>0</v>
          </cell>
        </row>
        <row r="1384">
          <cell r="A1384">
            <v>1382</v>
          </cell>
          <cell r="B1384" t="str">
            <v xml:space="preserve">      철근 SD40</v>
          </cell>
          <cell r="C1384" t="str">
            <v>HD10</v>
          </cell>
          <cell r="D1384" t="str">
            <v>TON</v>
          </cell>
          <cell r="E1384">
            <v>2.6819999999999999</v>
          </cell>
          <cell r="F1384">
            <v>231480</v>
          </cell>
          <cell r="G1384">
            <v>620829</v>
          </cell>
          <cell r="H1384">
            <v>231480</v>
          </cell>
          <cell r="I1384">
            <v>620829</v>
          </cell>
          <cell r="J1384">
            <v>0</v>
          </cell>
          <cell r="L1384">
            <v>0</v>
          </cell>
        </row>
        <row r="1385">
          <cell r="A1385">
            <v>1383</v>
          </cell>
          <cell r="B1385" t="str">
            <v xml:space="preserve">      철근 SD40</v>
          </cell>
          <cell r="C1385" t="str">
            <v>HD13</v>
          </cell>
          <cell r="D1385" t="str">
            <v>TON</v>
          </cell>
          <cell r="E1385">
            <v>0.96799999999999997</v>
          </cell>
          <cell r="F1385">
            <v>227240</v>
          </cell>
          <cell r="G1385">
            <v>219968</v>
          </cell>
          <cell r="H1385">
            <v>227240</v>
          </cell>
          <cell r="I1385">
            <v>219968</v>
          </cell>
          <cell r="J1385">
            <v>0</v>
          </cell>
          <cell r="L1385">
            <v>0</v>
          </cell>
        </row>
        <row r="1386">
          <cell r="A1386">
            <v>1384</v>
          </cell>
          <cell r="B1386" t="str">
            <v xml:space="preserve">      철근 SD40</v>
          </cell>
          <cell r="C1386" t="str">
            <v>HD16</v>
          </cell>
          <cell r="D1386" t="str">
            <v>TON</v>
          </cell>
          <cell r="E1386">
            <v>2.3740000000000001</v>
          </cell>
          <cell r="F1386">
            <v>223480</v>
          </cell>
          <cell r="G1386">
            <v>530541</v>
          </cell>
          <cell r="H1386">
            <v>223480</v>
          </cell>
          <cell r="I1386">
            <v>530541</v>
          </cell>
          <cell r="J1386">
            <v>0</v>
          </cell>
          <cell r="L1386">
            <v>0</v>
          </cell>
        </row>
        <row r="1387">
          <cell r="A1387">
            <v>1385</v>
          </cell>
          <cell r="B1387" t="str">
            <v xml:space="preserve">      철근가공조립</v>
          </cell>
          <cell r="C1387" t="str">
            <v>보통</v>
          </cell>
          <cell r="D1387" t="str">
            <v>TON</v>
          </cell>
          <cell r="E1387">
            <v>5.8490000000000002</v>
          </cell>
          <cell r="F1387">
            <v>270990</v>
          </cell>
          <cell r="G1387">
            <v>1585020</v>
          </cell>
          <cell r="H1387">
            <v>3000</v>
          </cell>
          <cell r="I1387">
            <v>17547</v>
          </cell>
          <cell r="J1387">
            <v>267990</v>
          </cell>
          <cell r="K1387">
            <v>1567473</v>
          </cell>
          <cell r="L1387">
            <v>0</v>
          </cell>
        </row>
        <row r="1388">
          <cell r="A1388">
            <v>1386</v>
          </cell>
          <cell r="B1388" t="str">
            <v xml:space="preserve">      진동기사용료</v>
          </cell>
          <cell r="C1388" t="str">
            <v>엔진식3.5HP</v>
          </cell>
          <cell r="D1388" t="str">
            <v>M3</v>
          </cell>
          <cell r="E1388">
            <v>66.207999999999998</v>
          </cell>
          <cell r="F1388">
            <v>180</v>
          </cell>
          <cell r="G1388">
            <v>11917</v>
          </cell>
          <cell r="H1388">
            <v>160</v>
          </cell>
          <cell r="I1388">
            <v>10593</v>
          </cell>
          <cell r="J1388">
            <v>0</v>
          </cell>
          <cell r="L1388">
            <v>20</v>
          </cell>
          <cell r="M1388">
            <v>1324</v>
          </cell>
        </row>
        <row r="1389">
          <cell r="A1389">
            <v>1387</v>
          </cell>
          <cell r="B1389" t="str">
            <v xml:space="preserve">      스페이셔</v>
          </cell>
          <cell r="C1389" t="str">
            <v>스라브 하</v>
          </cell>
          <cell r="D1389" t="str">
            <v>EA</v>
          </cell>
          <cell r="E1389">
            <v>81</v>
          </cell>
          <cell r="F1389">
            <v>20</v>
          </cell>
          <cell r="G1389">
            <v>1620</v>
          </cell>
          <cell r="H1389">
            <v>0</v>
          </cell>
          <cell r="I1389">
            <v>0</v>
          </cell>
          <cell r="J1389">
            <v>20</v>
          </cell>
          <cell r="K1389">
            <v>1620</v>
          </cell>
          <cell r="L1389">
            <v>0</v>
          </cell>
        </row>
        <row r="1390">
          <cell r="A1390">
            <v>1388</v>
          </cell>
          <cell r="B1390" t="str">
            <v xml:space="preserve">      스페이셔</v>
          </cell>
          <cell r="C1390" t="str">
            <v>기초및스라브 상</v>
          </cell>
          <cell r="D1390" t="str">
            <v>EA</v>
          </cell>
          <cell r="E1390">
            <v>54</v>
          </cell>
          <cell r="F1390">
            <v>40</v>
          </cell>
          <cell r="G1390">
            <v>2160</v>
          </cell>
          <cell r="H1390">
            <v>40</v>
          </cell>
          <cell r="I1390">
            <v>2160</v>
          </cell>
          <cell r="J1390">
            <v>0</v>
          </cell>
          <cell r="L1390">
            <v>0</v>
          </cell>
        </row>
        <row r="1391">
          <cell r="A1391">
            <v>1389</v>
          </cell>
          <cell r="B1391" t="str">
            <v xml:space="preserve">      스페이셔</v>
          </cell>
          <cell r="C1391" t="str">
            <v>옹벽, 도너츠형</v>
          </cell>
          <cell r="D1391" t="str">
            <v>EA</v>
          </cell>
          <cell r="E1391">
            <v>330</v>
          </cell>
          <cell r="F1391">
            <v>20</v>
          </cell>
          <cell r="G1391">
            <v>6600</v>
          </cell>
          <cell r="H1391">
            <v>20</v>
          </cell>
          <cell r="I1391">
            <v>6600</v>
          </cell>
          <cell r="J1391">
            <v>0</v>
          </cell>
          <cell r="L1391">
            <v>0</v>
          </cell>
        </row>
        <row r="1392">
          <cell r="A1392">
            <v>1390</v>
          </cell>
          <cell r="B1392" t="str">
            <v xml:space="preserve">      스치로폴설치</v>
          </cell>
          <cell r="C1392" t="str">
            <v>T80MM바닥타</v>
          </cell>
          <cell r="D1392" t="str">
            <v>M2</v>
          </cell>
          <cell r="E1392">
            <v>52.935000000000002</v>
          </cell>
          <cell r="F1392">
            <v>5150</v>
          </cell>
          <cell r="G1392">
            <v>272615</v>
          </cell>
          <cell r="H1392">
            <v>3430</v>
          </cell>
          <cell r="I1392">
            <v>181567</v>
          </cell>
          <cell r="J1392">
            <v>1720</v>
          </cell>
          <cell r="K1392">
            <v>91048</v>
          </cell>
          <cell r="L1392">
            <v>0</v>
          </cell>
        </row>
        <row r="1393">
          <cell r="A1393">
            <v>1391</v>
          </cell>
          <cell r="B1393" t="str">
            <v xml:space="preserve">    4) 조적공사</v>
          </cell>
          <cell r="G1393">
            <v>337272</v>
          </cell>
          <cell r="H1393">
            <v>0</v>
          </cell>
          <cell r="I1393">
            <v>64260</v>
          </cell>
          <cell r="J1393">
            <v>0</v>
          </cell>
          <cell r="K1393">
            <v>273012</v>
          </cell>
          <cell r="L1393">
            <v>0</v>
          </cell>
        </row>
        <row r="1394">
          <cell r="A1394">
            <v>1392</v>
          </cell>
          <cell r="B1394" t="str">
            <v xml:space="preserve">      시멘트벽돌</v>
          </cell>
          <cell r="C1394" t="str">
            <v>190*90*57</v>
          </cell>
          <cell r="D1394" t="str">
            <v>매</v>
          </cell>
          <cell r="E1394">
            <v>2142</v>
          </cell>
          <cell r="F1394">
            <v>30</v>
          </cell>
          <cell r="G1394">
            <v>64260</v>
          </cell>
          <cell r="H1394">
            <v>30</v>
          </cell>
          <cell r="I1394">
            <v>64260</v>
          </cell>
          <cell r="J1394">
            <v>0</v>
          </cell>
          <cell r="L1394">
            <v>0</v>
          </cell>
        </row>
        <row r="1395">
          <cell r="A1395">
            <v>1393</v>
          </cell>
          <cell r="B1395" t="str">
            <v xml:space="preserve">      시멘트벽돌쌓기</v>
          </cell>
          <cell r="C1395" t="str">
            <v>0.5B H≤3.6</v>
          </cell>
          <cell r="D1395" t="str">
            <v>천매</v>
          </cell>
          <cell r="E1395">
            <v>2.04</v>
          </cell>
          <cell r="F1395">
            <v>119840</v>
          </cell>
          <cell r="G1395">
            <v>244473</v>
          </cell>
          <cell r="H1395">
            <v>0</v>
          </cell>
          <cell r="J1395">
            <v>119840</v>
          </cell>
          <cell r="K1395">
            <v>244473</v>
          </cell>
          <cell r="L1395">
            <v>0</v>
          </cell>
        </row>
        <row r="1396">
          <cell r="A1396">
            <v>1394</v>
          </cell>
          <cell r="B1396" t="str">
            <v xml:space="preserve">      벽돌소운반</v>
          </cell>
          <cell r="C1396" t="str">
            <v>1층</v>
          </cell>
          <cell r="D1396" t="str">
            <v>천매</v>
          </cell>
          <cell r="E1396">
            <v>2.04</v>
          </cell>
          <cell r="F1396">
            <v>13990</v>
          </cell>
          <cell r="G1396">
            <v>28539</v>
          </cell>
          <cell r="H1396">
            <v>0</v>
          </cell>
          <cell r="J1396">
            <v>13990</v>
          </cell>
          <cell r="K1396">
            <v>28539</v>
          </cell>
          <cell r="L1396">
            <v>0</v>
          </cell>
        </row>
        <row r="1397">
          <cell r="A1397">
            <v>1395</v>
          </cell>
          <cell r="B1397" t="str">
            <v xml:space="preserve">    5) 방수공사</v>
          </cell>
          <cell r="G1397">
            <v>4630248</v>
          </cell>
          <cell r="H1397">
            <v>0</v>
          </cell>
          <cell r="I1397">
            <v>180652</v>
          </cell>
          <cell r="J1397">
            <v>0</v>
          </cell>
          <cell r="K1397">
            <v>4449596</v>
          </cell>
          <cell r="L1397">
            <v>0</v>
          </cell>
        </row>
        <row r="1398">
          <cell r="A1398">
            <v>1396</v>
          </cell>
          <cell r="B1398" t="str">
            <v xml:space="preserve">      시멘트액체방수</v>
          </cell>
          <cell r="C1398" t="str">
            <v>C종</v>
          </cell>
          <cell r="D1398" t="str">
            <v>M2</v>
          </cell>
          <cell r="E1398">
            <v>293.45</v>
          </cell>
          <cell r="F1398">
            <v>12490</v>
          </cell>
          <cell r="G1398">
            <v>3665190</v>
          </cell>
          <cell r="H1398">
            <v>150</v>
          </cell>
          <cell r="I1398">
            <v>44017</v>
          </cell>
          <cell r="J1398">
            <v>12340</v>
          </cell>
          <cell r="K1398">
            <v>3621173</v>
          </cell>
          <cell r="L1398">
            <v>0</v>
          </cell>
        </row>
        <row r="1399">
          <cell r="A1399">
            <v>1397</v>
          </cell>
          <cell r="B1399" t="str">
            <v xml:space="preserve">      보호몰탈</v>
          </cell>
          <cell r="C1399" t="str">
            <v>바닥 T20MM</v>
          </cell>
          <cell r="D1399" t="str">
            <v>M2</v>
          </cell>
          <cell r="E1399">
            <v>70.739999999999995</v>
          </cell>
          <cell r="F1399">
            <v>3660</v>
          </cell>
          <cell r="G1399">
            <v>258908</v>
          </cell>
          <cell r="H1399">
            <v>0</v>
          </cell>
          <cell r="J1399">
            <v>3660</v>
          </cell>
          <cell r="K1399">
            <v>258908</v>
          </cell>
          <cell r="L1399">
            <v>0</v>
          </cell>
        </row>
        <row r="1400">
          <cell r="A1400">
            <v>1398</v>
          </cell>
          <cell r="B1400" t="str">
            <v xml:space="preserve">      보호몰탈</v>
          </cell>
          <cell r="C1400" t="str">
            <v>벽  T18MM</v>
          </cell>
          <cell r="D1400" t="str">
            <v>M2</v>
          </cell>
          <cell r="E1400">
            <v>75.438999999999993</v>
          </cell>
          <cell r="F1400">
            <v>5150</v>
          </cell>
          <cell r="G1400">
            <v>388510</v>
          </cell>
          <cell r="H1400">
            <v>0</v>
          </cell>
          <cell r="J1400">
            <v>5150</v>
          </cell>
          <cell r="K1400">
            <v>388510</v>
          </cell>
          <cell r="L1400">
            <v>0</v>
          </cell>
        </row>
        <row r="1401">
          <cell r="A1401">
            <v>1399</v>
          </cell>
          <cell r="B1401" t="str">
            <v xml:space="preserve">      수밀코킹</v>
          </cell>
          <cell r="C1401" t="str">
            <v>6*6 위생</v>
          </cell>
          <cell r="D1401" t="str">
            <v>M</v>
          </cell>
          <cell r="E1401">
            <v>18.600000000000001</v>
          </cell>
          <cell r="F1401">
            <v>2090</v>
          </cell>
          <cell r="G1401">
            <v>38874</v>
          </cell>
          <cell r="H1401">
            <v>440</v>
          </cell>
          <cell r="I1401">
            <v>8184</v>
          </cell>
          <cell r="J1401">
            <v>1650</v>
          </cell>
          <cell r="K1401">
            <v>30690</v>
          </cell>
          <cell r="L1401">
            <v>0</v>
          </cell>
        </row>
        <row r="1402">
          <cell r="A1402">
            <v>1400</v>
          </cell>
          <cell r="B1402" t="str">
            <v xml:space="preserve">      수밀코킹</v>
          </cell>
          <cell r="C1402" t="str">
            <v>10*10 창호주위</v>
          </cell>
          <cell r="D1402" t="str">
            <v>M</v>
          </cell>
          <cell r="E1402">
            <v>91.1</v>
          </cell>
          <cell r="F1402">
            <v>3060</v>
          </cell>
          <cell r="G1402">
            <v>278766</v>
          </cell>
          <cell r="H1402">
            <v>1410</v>
          </cell>
          <cell r="I1402">
            <v>128451</v>
          </cell>
          <cell r="J1402">
            <v>1650</v>
          </cell>
          <cell r="K1402">
            <v>150315</v>
          </cell>
          <cell r="L1402">
            <v>0</v>
          </cell>
        </row>
        <row r="1403">
          <cell r="A1403">
            <v>1401</v>
          </cell>
          <cell r="B1403" t="str">
            <v xml:space="preserve">    6) 타일공사</v>
          </cell>
          <cell r="G1403">
            <v>3634386</v>
          </cell>
          <cell r="H1403">
            <v>0</v>
          </cell>
          <cell r="I1403">
            <v>1035905</v>
          </cell>
          <cell r="J1403">
            <v>0</v>
          </cell>
          <cell r="K1403">
            <v>2598481</v>
          </cell>
          <cell r="L1403">
            <v>0</v>
          </cell>
        </row>
        <row r="1404">
          <cell r="A1404">
            <v>1402</v>
          </cell>
          <cell r="B1404" t="str">
            <v xml:space="preserve">      자기질바닥타일</v>
          </cell>
          <cell r="C1404" t="str">
            <v>200*200 압착M5</v>
          </cell>
          <cell r="D1404" t="str">
            <v>M2</v>
          </cell>
          <cell r="E1404">
            <v>37.744</v>
          </cell>
          <cell r="F1404">
            <v>18620</v>
          </cell>
          <cell r="G1404">
            <v>702793</v>
          </cell>
          <cell r="H1404">
            <v>6540</v>
          </cell>
          <cell r="I1404">
            <v>246846</v>
          </cell>
          <cell r="J1404">
            <v>12080</v>
          </cell>
          <cell r="K1404">
            <v>455947</v>
          </cell>
          <cell r="L1404">
            <v>0</v>
          </cell>
        </row>
        <row r="1405">
          <cell r="A1405">
            <v>1403</v>
          </cell>
          <cell r="B1405" t="str">
            <v xml:space="preserve">      자기질벽타일</v>
          </cell>
          <cell r="C1405" t="str">
            <v>200*200 압착M5</v>
          </cell>
          <cell r="D1405" t="str">
            <v>M2</v>
          </cell>
          <cell r="E1405">
            <v>115.191</v>
          </cell>
          <cell r="F1405">
            <v>21530</v>
          </cell>
          <cell r="G1405">
            <v>2480062</v>
          </cell>
          <cell r="H1405">
            <v>6850</v>
          </cell>
          <cell r="I1405">
            <v>789059</v>
          </cell>
          <cell r="J1405">
            <v>14680</v>
          </cell>
          <cell r="K1405">
            <v>1691003</v>
          </cell>
          <cell r="L1405">
            <v>0</v>
          </cell>
        </row>
        <row r="1406">
          <cell r="A1406">
            <v>1404</v>
          </cell>
          <cell r="B1406" t="str">
            <v xml:space="preserve">      타일바탕몰탈</v>
          </cell>
          <cell r="C1406" t="str">
            <v>바닥 T35MM</v>
          </cell>
          <cell r="D1406" t="str">
            <v>M2</v>
          </cell>
          <cell r="E1406">
            <v>37.744</v>
          </cell>
          <cell r="F1406">
            <v>4080</v>
          </cell>
          <cell r="G1406">
            <v>153995</v>
          </cell>
          <cell r="H1406">
            <v>0</v>
          </cell>
          <cell r="J1406">
            <v>4080</v>
          </cell>
          <cell r="K1406">
            <v>153995</v>
          </cell>
          <cell r="L1406">
            <v>0</v>
          </cell>
        </row>
        <row r="1407">
          <cell r="A1407">
            <v>1405</v>
          </cell>
          <cell r="B1407" t="str">
            <v xml:space="preserve">      타일바탕몰탈</v>
          </cell>
          <cell r="C1407" t="str">
            <v>바닥 T18MM</v>
          </cell>
          <cell r="D1407" t="str">
            <v>M2</v>
          </cell>
          <cell r="E1407">
            <v>57.774000000000001</v>
          </cell>
          <cell r="F1407">
            <v>5150</v>
          </cell>
          <cell r="G1407">
            <v>297536</v>
          </cell>
          <cell r="H1407">
            <v>0</v>
          </cell>
          <cell r="J1407">
            <v>5150</v>
          </cell>
          <cell r="K1407">
            <v>297536</v>
          </cell>
          <cell r="L1407">
            <v>0</v>
          </cell>
        </row>
        <row r="1408">
          <cell r="A1408">
            <v>1406</v>
          </cell>
          <cell r="B1408" t="str">
            <v xml:space="preserve">    7) 석공사</v>
          </cell>
          <cell r="G1408">
            <v>1707949</v>
          </cell>
          <cell r="H1408">
            <v>0</v>
          </cell>
          <cell r="I1408">
            <v>920002</v>
          </cell>
          <cell r="J1408">
            <v>0</v>
          </cell>
          <cell r="K1408">
            <v>785692</v>
          </cell>
          <cell r="L1408">
            <v>0</v>
          </cell>
          <cell r="M1408">
            <v>2255</v>
          </cell>
        </row>
        <row r="1409">
          <cell r="A1409">
            <v>1407</v>
          </cell>
          <cell r="B1409" t="str">
            <v xml:space="preserve">      화강석버너구이바닥</v>
          </cell>
          <cell r="C1409" t="str">
            <v>포천석 T30*M30</v>
          </cell>
          <cell r="D1409" t="str">
            <v>M2</v>
          </cell>
          <cell r="E1409">
            <v>3.36</v>
          </cell>
          <cell r="F1409">
            <v>63140</v>
          </cell>
          <cell r="G1409">
            <v>212150</v>
          </cell>
          <cell r="H1409">
            <v>29560</v>
          </cell>
          <cell r="I1409">
            <v>99322</v>
          </cell>
          <cell r="J1409">
            <v>33580</v>
          </cell>
          <cell r="K1409">
            <v>112828</v>
          </cell>
          <cell r="L1409">
            <v>0</v>
          </cell>
        </row>
        <row r="1410">
          <cell r="A1410">
            <v>1408</v>
          </cell>
          <cell r="B1410" t="str">
            <v xml:space="preserve">      화강석물갈기바닥</v>
          </cell>
          <cell r="C1410" t="str">
            <v>포천석 T30*M30</v>
          </cell>
          <cell r="D1410" t="str">
            <v>M2</v>
          </cell>
          <cell r="E1410">
            <v>6.09</v>
          </cell>
          <cell r="F1410">
            <v>64070</v>
          </cell>
          <cell r="G1410">
            <v>390186</v>
          </cell>
          <cell r="H1410">
            <v>30490</v>
          </cell>
          <cell r="I1410">
            <v>185684</v>
          </cell>
          <cell r="J1410">
            <v>33580</v>
          </cell>
          <cell r="K1410">
            <v>204502</v>
          </cell>
          <cell r="L1410">
            <v>0</v>
          </cell>
        </row>
        <row r="1411">
          <cell r="A1411">
            <v>1409</v>
          </cell>
          <cell r="B1411" t="str">
            <v xml:space="preserve">      화강석물갈기창대</v>
          </cell>
          <cell r="C1411" t="str">
            <v>포천석T30*W150*M30</v>
          </cell>
          <cell r="D1411" t="str">
            <v>M</v>
          </cell>
          <cell r="E1411">
            <v>9.15</v>
          </cell>
          <cell r="F1411">
            <v>39770</v>
          </cell>
          <cell r="G1411">
            <v>363895</v>
          </cell>
          <cell r="H1411">
            <v>14280</v>
          </cell>
          <cell r="I1411">
            <v>130662</v>
          </cell>
          <cell r="J1411">
            <v>25490</v>
          </cell>
          <cell r="K1411">
            <v>233233</v>
          </cell>
          <cell r="L1411">
            <v>0</v>
          </cell>
        </row>
        <row r="1412">
          <cell r="A1412">
            <v>1410</v>
          </cell>
          <cell r="B1412" t="str">
            <v xml:space="preserve">      화강석버너구이통석</v>
          </cell>
          <cell r="C1412" t="str">
            <v>포천석T200*W300*M30</v>
          </cell>
          <cell r="D1412" t="str">
            <v>M</v>
          </cell>
          <cell r="E1412">
            <v>5.5</v>
          </cell>
          <cell r="F1412">
            <v>43660</v>
          </cell>
          <cell r="G1412">
            <v>240130</v>
          </cell>
          <cell r="H1412">
            <v>32500</v>
          </cell>
          <cell r="I1412">
            <v>178750</v>
          </cell>
          <cell r="J1412">
            <v>10750</v>
          </cell>
          <cell r="K1412">
            <v>59125</v>
          </cell>
          <cell r="L1412">
            <v>410</v>
          </cell>
          <cell r="M1412">
            <v>2255</v>
          </cell>
        </row>
        <row r="1413">
          <cell r="A1413">
            <v>1411</v>
          </cell>
          <cell r="B1413" t="str">
            <v xml:space="preserve">      화강석물갈기SILL</v>
          </cell>
          <cell r="C1413" t="str">
            <v>포천석T30*W100*M30</v>
          </cell>
          <cell r="D1413" t="str">
            <v>M</v>
          </cell>
          <cell r="E1413">
            <v>2</v>
          </cell>
          <cell r="F1413">
            <v>8050</v>
          </cell>
          <cell r="G1413">
            <v>16100</v>
          </cell>
          <cell r="H1413">
            <v>3040</v>
          </cell>
          <cell r="I1413">
            <v>6080</v>
          </cell>
          <cell r="J1413">
            <v>5010</v>
          </cell>
          <cell r="K1413">
            <v>10020</v>
          </cell>
          <cell r="L1413">
            <v>0</v>
          </cell>
        </row>
        <row r="1414">
          <cell r="A1414">
            <v>1412</v>
          </cell>
          <cell r="B1414" t="str">
            <v xml:space="preserve">      마블세면대</v>
          </cell>
          <cell r="C1414" t="str">
            <v>W=600 T=18MM</v>
          </cell>
          <cell r="D1414" t="str">
            <v>M</v>
          </cell>
          <cell r="E1414">
            <v>3.8</v>
          </cell>
          <cell r="F1414">
            <v>127760</v>
          </cell>
          <cell r="G1414">
            <v>485488</v>
          </cell>
          <cell r="H1414">
            <v>84080</v>
          </cell>
          <cell r="I1414">
            <v>319504</v>
          </cell>
          <cell r="J1414">
            <v>43680</v>
          </cell>
          <cell r="K1414">
            <v>165984</v>
          </cell>
          <cell r="L1414">
            <v>0</v>
          </cell>
        </row>
        <row r="1415">
          <cell r="A1415">
            <v>1413</v>
          </cell>
          <cell r="B1415" t="str">
            <v xml:space="preserve">    8) 금속공사</v>
          </cell>
          <cell r="G1415">
            <v>1368253</v>
          </cell>
          <cell r="H1415">
            <v>0</v>
          </cell>
          <cell r="I1415">
            <v>257290</v>
          </cell>
          <cell r="J1415">
            <v>0</v>
          </cell>
          <cell r="K1415">
            <v>1110963</v>
          </cell>
          <cell r="L1415">
            <v>0</v>
          </cell>
        </row>
        <row r="1416">
          <cell r="A1416">
            <v>1414</v>
          </cell>
          <cell r="B1416" t="str">
            <v xml:space="preserve">      경량철골천정틀</v>
          </cell>
          <cell r="C1416" t="str">
            <v>M-BAR</v>
          </cell>
          <cell r="D1416" t="str">
            <v>M2</v>
          </cell>
          <cell r="E1416">
            <v>43.834000000000003</v>
          </cell>
          <cell r="F1416">
            <v>21340</v>
          </cell>
          <cell r="G1416">
            <v>935417</v>
          </cell>
          <cell r="H1416">
            <v>2080</v>
          </cell>
          <cell r="I1416">
            <v>91175</v>
          </cell>
          <cell r="J1416">
            <v>19260</v>
          </cell>
          <cell r="K1416">
            <v>844242</v>
          </cell>
          <cell r="L1416">
            <v>0</v>
          </cell>
        </row>
        <row r="1417">
          <cell r="A1417">
            <v>1415</v>
          </cell>
          <cell r="B1417" t="str">
            <v xml:space="preserve">      AL몰딩설치</v>
          </cell>
          <cell r="C1417" t="str">
            <v>MZ-30*25*1.5</v>
          </cell>
          <cell r="D1417" t="str">
            <v>M</v>
          </cell>
          <cell r="E1417">
            <v>69.447999999999993</v>
          </cell>
          <cell r="F1417">
            <v>2850</v>
          </cell>
          <cell r="G1417">
            <v>197926</v>
          </cell>
          <cell r="H1417">
            <v>1130</v>
          </cell>
          <cell r="I1417">
            <v>78476</v>
          </cell>
          <cell r="J1417">
            <v>1720</v>
          </cell>
          <cell r="K1417">
            <v>119450</v>
          </cell>
          <cell r="L1417">
            <v>0</v>
          </cell>
        </row>
        <row r="1418">
          <cell r="A1418">
            <v>1416</v>
          </cell>
          <cell r="B1418" t="str">
            <v xml:space="preserve">      와이어메쉬깔기</v>
          </cell>
          <cell r="C1418" t="str">
            <v>#8-150*150</v>
          </cell>
          <cell r="D1418" t="str">
            <v>M2</v>
          </cell>
          <cell r="E1418">
            <v>3.36</v>
          </cell>
          <cell r="F1418">
            <v>1530</v>
          </cell>
          <cell r="G1418">
            <v>5140</v>
          </cell>
          <cell r="H1418">
            <v>720</v>
          </cell>
          <cell r="I1418">
            <v>2419</v>
          </cell>
          <cell r="J1418">
            <v>810</v>
          </cell>
          <cell r="K1418">
            <v>2721</v>
          </cell>
          <cell r="L1418">
            <v>0</v>
          </cell>
        </row>
        <row r="1419">
          <cell r="A1419">
            <v>1417</v>
          </cell>
          <cell r="B1419" t="str">
            <v xml:space="preserve">      SST＇L  PIT사다리</v>
          </cell>
          <cell r="C1419" t="str">
            <v>Φ31+31  W400*H1400</v>
          </cell>
          <cell r="D1419" t="str">
            <v>개소</v>
          </cell>
          <cell r="E1419">
            <v>1</v>
          </cell>
          <cell r="F1419">
            <v>39540</v>
          </cell>
          <cell r="G1419">
            <v>39540</v>
          </cell>
          <cell r="H1419">
            <v>19820</v>
          </cell>
          <cell r="I1419">
            <v>19820</v>
          </cell>
          <cell r="J1419">
            <v>19720</v>
          </cell>
          <cell r="K1419">
            <v>19720</v>
          </cell>
          <cell r="L1419">
            <v>0</v>
          </cell>
        </row>
        <row r="1420">
          <cell r="A1420">
            <v>1418</v>
          </cell>
          <cell r="B1420" t="str">
            <v xml:space="preserve">      SST＇L  홀난간대</v>
          </cell>
          <cell r="C1420" t="str">
            <v>Φ31*3+31*L1400*H85</v>
          </cell>
          <cell r="D1420" t="str">
            <v>EA</v>
          </cell>
          <cell r="E1420">
            <v>2</v>
          </cell>
          <cell r="F1420">
            <v>51300</v>
          </cell>
          <cell r="G1420">
            <v>102600</v>
          </cell>
          <cell r="H1420">
            <v>24550</v>
          </cell>
          <cell r="I1420">
            <v>49100</v>
          </cell>
          <cell r="J1420">
            <v>26750</v>
          </cell>
          <cell r="K1420">
            <v>53500</v>
          </cell>
          <cell r="L1420">
            <v>0</v>
          </cell>
        </row>
        <row r="1421">
          <cell r="A1421">
            <v>1419</v>
          </cell>
          <cell r="B1421" t="str">
            <v xml:space="preserve">      집수정점검뚜껑</v>
          </cell>
          <cell r="C1421" t="str">
            <v>CH-PL 600*600*3.2T</v>
          </cell>
          <cell r="D1421" t="str">
            <v>개소</v>
          </cell>
          <cell r="E1421">
            <v>1</v>
          </cell>
          <cell r="F1421">
            <v>87630</v>
          </cell>
          <cell r="G1421">
            <v>87630</v>
          </cell>
          <cell r="H1421">
            <v>16300</v>
          </cell>
          <cell r="I1421">
            <v>16300</v>
          </cell>
          <cell r="J1421">
            <v>71330</v>
          </cell>
          <cell r="K1421">
            <v>71330</v>
          </cell>
          <cell r="L1421">
            <v>0</v>
          </cell>
        </row>
        <row r="1422">
          <cell r="A1422">
            <v>1420</v>
          </cell>
          <cell r="B1422" t="str">
            <v xml:space="preserve">    9) 미장공사</v>
          </cell>
          <cell r="G1422">
            <v>325989</v>
          </cell>
          <cell r="H1422">
            <v>0</v>
          </cell>
          <cell r="I1422">
            <v>194</v>
          </cell>
          <cell r="J1422">
            <v>0</v>
          </cell>
          <cell r="K1422">
            <v>325795</v>
          </cell>
          <cell r="L1422">
            <v>0</v>
          </cell>
        </row>
        <row r="1423">
          <cell r="A1423">
            <v>1421</v>
          </cell>
          <cell r="B1423" t="str">
            <v xml:space="preserve">      구배몰탈</v>
          </cell>
          <cell r="C1423" t="str">
            <v>바닥 55MM</v>
          </cell>
          <cell r="D1423" t="str">
            <v>M2</v>
          </cell>
          <cell r="E1423">
            <v>46.02</v>
          </cell>
          <cell r="F1423">
            <v>4640</v>
          </cell>
          <cell r="G1423">
            <v>213532</v>
          </cell>
          <cell r="H1423">
            <v>0</v>
          </cell>
          <cell r="J1423">
            <v>4640</v>
          </cell>
          <cell r="K1423">
            <v>213532</v>
          </cell>
          <cell r="L1423">
            <v>0</v>
          </cell>
        </row>
        <row r="1424">
          <cell r="A1424">
            <v>1422</v>
          </cell>
          <cell r="B1424" t="str">
            <v xml:space="preserve">      콘크리트면처리</v>
          </cell>
          <cell r="C1424" t="str">
            <v>내천정</v>
          </cell>
          <cell r="D1424" t="str">
            <v>M2</v>
          </cell>
          <cell r="E1424">
            <v>19.456</v>
          </cell>
          <cell r="F1424">
            <v>2760</v>
          </cell>
          <cell r="G1424">
            <v>53698</v>
          </cell>
          <cell r="H1424">
            <v>10</v>
          </cell>
          <cell r="I1424">
            <v>194</v>
          </cell>
          <cell r="J1424">
            <v>2750</v>
          </cell>
          <cell r="K1424">
            <v>53504</v>
          </cell>
          <cell r="L1424">
            <v>0</v>
          </cell>
        </row>
        <row r="1425">
          <cell r="A1425">
            <v>1423</v>
          </cell>
          <cell r="B1425" t="str">
            <v xml:space="preserve">      창틀주위충진몰탈</v>
          </cell>
          <cell r="D1425" t="str">
            <v>M</v>
          </cell>
          <cell r="E1425">
            <v>45.55</v>
          </cell>
          <cell r="F1425">
            <v>1290</v>
          </cell>
          <cell r="G1425">
            <v>58759</v>
          </cell>
          <cell r="H1425">
            <v>0</v>
          </cell>
          <cell r="J1425">
            <v>1290</v>
          </cell>
          <cell r="K1425">
            <v>58759</v>
          </cell>
          <cell r="L1425">
            <v>0</v>
          </cell>
        </row>
        <row r="1426">
          <cell r="A1426">
            <v>1424</v>
          </cell>
          <cell r="B1426" t="str">
            <v xml:space="preserve">   10) 창호공사</v>
          </cell>
          <cell r="G1426">
            <v>1268819</v>
          </cell>
          <cell r="H1426">
            <v>0</v>
          </cell>
          <cell r="I1426">
            <v>845249</v>
          </cell>
          <cell r="J1426">
            <v>0</v>
          </cell>
          <cell r="K1426">
            <v>423570</v>
          </cell>
          <cell r="L1426">
            <v>0</v>
          </cell>
        </row>
        <row r="1427">
          <cell r="A1427">
            <v>1425</v>
          </cell>
          <cell r="B1427" t="str">
            <v xml:space="preserve">      AW01 [SL+FIX]</v>
          </cell>
          <cell r="C1427" t="str">
            <v>0.9*1.4</v>
          </cell>
          <cell r="D1427" t="str">
            <v>개소</v>
          </cell>
          <cell r="E1427">
            <v>2</v>
          </cell>
          <cell r="F1427">
            <v>79930</v>
          </cell>
          <cell r="G1427">
            <v>159860</v>
          </cell>
          <cell r="H1427">
            <v>42680</v>
          </cell>
          <cell r="I1427">
            <v>85360</v>
          </cell>
          <cell r="J1427">
            <v>37250</v>
          </cell>
          <cell r="K1427">
            <v>74500</v>
          </cell>
          <cell r="L1427">
            <v>0</v>
          </cell>
        </row>
        <row r="1428">
          <cell r="A1428">
            <v>1426</v>
          </cell>
          <cell r="B1428" t="str">
            <v xml:space="preserve">      AW02 [SL+FIX]</v>
          </cell>
          <cell r="C1428" t="str">
            <v>1.5*0.45</v>
          </cell>
          <cell r="D1428" t="str">
            <v>개소</v>
          </cell>
          <cell r="E1428">
            <v>4</v>
          </cell>
          <cell r="F1428">
            <v>70380</v>
          </cell>
          <cell r="G1428">
            <v>281520</v>
          </cell>
          <cell r="H1428">
            <v>32630</v>
          </cell>
          <cell r="I1428">
            <v>130520</v>
          </cell>
          <cell r="J1428">
            <v>37750</v>
          </cell>
          <cell r="K1428">
            <v>151000</v>
          </cell>
          <cell r="L1428">
            <v>0</v>
          </cell>
        </row>
        <row r="1429">
          <cell r="A1429">
            <v>1427</v>
          </cell>
          <cell r="B1429" t="str">
            <v xml:space="preserve">      AW03 [PROJ.]</v>
          </cell>
          <cell r="C1429" t="str">
            <v>0.45*0.45</v>
          </cell>
          <cell r="D1429" t="str">
            <v>개소</v>
          </cell>
          <cell r="E1429">
            <v>3</v>
          </cell>
          <cell r="F1429">
            <v>32690</v>
          </cell>
          <cell r="G1429">
            <v>98070</v>
          </cell>
          <cell r="H1429">
            <v>12570</v>
          </cell>
          <cell r="I1429">
            <v>37710</v>
          </cell>
          <cell r="J1429">
            <v>20120</v>
          </cell>
          <cell r="K1429">
            <v>60360</v>
          </cell>
          <cell r="L1429">
            <v>0</v>
          </cell>
        </row>
        <row r="1430">
          <cell r="A1430">
            <v>1428</v>
          </cell>
          <cell r="B1430" t="str">
            <v xml:space="preserve">      SD01 [45*100]</v>
          </cell>
          <cell r="C1430" t="str">
            <v>0.75*2.1</v>
          </cell>
          <cell r="D1430" t="str">
            <v>EA</v>
          </cell>
          <cell r="E1430">
            <v>1</v>
          </cell>
          <cell r="F1430">
            <v>140840</v>
          </cell>
          <cell r="G1430">
            <v>140840</v>
          </cell>
          <cell r="H1430">
            <v>24590</v>
          </cell>
          <cell r="I1430">
            <v>24590</v>
          </cell>
          <cell r="J1430">
            <v>116250</v>
          </cell>
          <cell r="K1430">
            <v>116250</v>
          </cell>
          <cell r="L1430">
            <v>0</v>
          </cell>
        </row>
        <row r="1431">
          <cell r="A1431">
            <v>1429</v>
          </cell>
          <cell r="B1431" t="str">
            <v xml:space="preserve">      SSD01 [45*100]</v>
          </cell>
          <cell r="C1431" t="str">
            <v>1.0*2.1</v>
          </cell>
          <cell r="D1431" t="str">
            <v>EA</v>
          </cell>
          <cell r="E1431">
            <v>2</v>
          </cell>
          <cell r="F1431">
            <v>145650</v>
          </cell>
          <cell r="G1431">
            <v>291300</v>
          </cell>
          <cell r="H1431">
            <v>145650</v>
          </cell>
          <cell r="I1431">
            <v>291300</v>
          </cell>
          <cell r="J1431">
            <v>0</v>
          </cell>
          <cell r="L1431">
            <v>0</v>
          </cell>
        </row>
        <row r="1432">
          <cell r="A1432">
            <v>1430</v>
          </cell>
          <cell r="B1432" t="str">
            <v xml:space="preserve">      AL그릴방범창</v>
          </cell>
          <cell r="C1432" t="str">
            <v>0.95*1.4</v>
          </cell>
          <cell r="D1432" t="str">
            <v>EA</v>
          </cell>
          <cell r="E1432">
            <v>2</v>
          </cell>
          <cell r="F1432">
            <v>24340</v>
          </cell>
          <cell r="G1432">
            <v>48680</v>
          </cell>
          <cell r="H1432">
            <v>24340</v>
          </cell>
          <cell r="I1432">
            <v>48680</v>
          </cell>
          <cell r="J1432">
            <v>0</v>
          </cell>
          <cell r="L1432">
            <v>0</v>
          </cell>
        </row>
        <row r="1433">
          <cell r="A1433">
            <v>1431</v>
          </cell>
          <cell r="B1433" t="str">
            <v xml:space="preserve">      AL그릴방범창</v>
          </cell>
          <cell r="C1433" t="str">
            <v>1.5*0.45</v>
          </cell>
          <cell r="D1433" t="str">
            <v>EA</v>
          </cell>
          <cell r="E1433">
            <v>4</v>
          </cell>
          <cell r="F1433">
            <v>13040</v>
          </cell>
          <cell r="G1433">
            <v>52160</v>
          </cell>
          <cell r="H1433">
            <v>13040</v>
          </cell>
          <cell r="I1433">
            <v>52160</v>
          </cell>
          <cell r="J1433">
            <v>0</v>
          </cell>
          <cell r="L1433">
            <v>0</v>
          </cell>
        </row>
        <row r="1434">
          <cell r="A1434">
            <v>1432</v>
          </cell>
          <cell r="B1434" t="str">
            <v xml:space="preserve">      AL그릴방범창</v>
          </cell>
          <cell r="C1434" t="str">
            <v>0.45*0.45</v>
          </cell>
          <cell r="D1434" t="str">
            <v>EA</v>
          </cell>
          <cell r="E1434">
            <v>3</v>
          </cell>
          <cell r="F1434">
            <v>3910</v>
          </cell>
          <cell r="G1434">
            <v>11730</v>
          </cell>
          <cell r="H1434">
            <v>3910</v>
          </cell>
          <cell r="I1434">
            <v>11730</v>
          </cell>
          <cell r="J1434">
            <v>0</v>
          </cell>
          <cell r="L1434">
            <v>0</v>
          </cell>
        </row>
        <row r="1435">
          <cell r="A1435">
            <v>1433</v>
          </cell>
          <cell r="B1435" t="str">
            <v xml:space="preserve">      도아체크달기</v>
          </cell>
          <cell r="C1435" t="str">
            <v>강재</v>
          </cell>
          <cell r="D1435" t="str">
            <v>개소</v>
          </cell>
          <cell r="E1435">
            <v>2</v>
          </cell>
          <cell r="F1435">
            <v>4700</v>
          </cell>
          <cell r="G1435">
            <v>9400</v>
          </cell>
          <cell r="H1435">
            <v>130</v>
          </cell>
          <cell r="I1435">
            <v>260</v>
          </cell>
          <cell r="J1435">
            <v>4570</v>
          </cell>
          <cell r="K1435">
            <v>9140</v>
          </cell>
          <cell r="L1435">
            <v>0</v>
          </cell>
        </row>
        <row r="1436">
          <cell r="A1436">
            <v>1434</v>
          </cell>
          <cell r="B1436" t="str">
            <v xml:space="preserve">      후로아힌지달기</v>
          </cell>
          <cell r="D1436" t="str">
            <v>개소</v>
          </cell>
          <cell r="E1436">
            <v>2</v>
          </cell>
          <cell r="F1436">
            <v>6340</v>
          </cell>
          <cell r="G1436">
            <v>12680</v>
          </cell>
          <cell r="H1436">
            <v>180</v>
          </cell>
          <cell r="I1436">
            <v>360</v>
          </cell>
          <cell r="J1436">
            <v>6160</v>
          </cell>
          <cell r="K1436">
            <v>12320</v>
          </cell>
          <cell r="L1436">
            <v>0</v>
          </cell>
        </row>
        <row r="1437">
          <cell r="A1437">
            <v>1435</v>
          </cell>
          <cell r="B1437" t="str">
            <v xml:space="preserve">      후로아힌지</v>
          </cell>
          <cell r="C1437" t="str">
            <v>강화유리용</v>
          </cell>
          <cell r="D1437" t="str">
            <v>조</v>
          </cell>
          <cell r="E1437">
            <v>2</v>
          </cell>
          <cell r="F1437">
            <v>36960</v>
          </cell>
          <cell r="G1437">
            <v>73920</v>
          </cell>
          <cell r="H1437">
            <v>36960</v>
          </cell>
          <cell r="I1437">
            <v>73920</v>
          </cell>
          <cell r="J1437">
            <v>0</v>
          </cell>
          <cell r="L1437">
            <v>0</v>
          </cell>
        </row>
        <row r="1438">
          <cell r="A1438">
            <v>1436</v>
          </cell>
          <cell r="B1438" t="str">
            <v xml:space="preserve">      도아록</v>
          </cell>
          <cell r="C1438" t="str">
            <v>철문용</v>
          </cell>
          <cell r="D1438" t="str">
            <v>조</v>
          </cell>
          <cell r="E1438">
            <v>1</v>
          </cell>
          <cell r="F1438">
            <v>5460</v>
          </cell>
          <cell r="G1438">
            <v>5460</v>
          </cell>
          <cell r="H1438">
            <v>5460</v>
          </cell>
          <cell r="I1438">
            <v>5460</v>
          </cell>
          <cell r="J1438">
            <v>0</v>
          </cell>
          <cell r="L1438">
            <v>0</v>
          </cell>
        </row>
        <row r="1439">
          <cell r="A1439">
            <v>1437</v>
          </cell>
          <cell r="B1439" t="str">
            <v xml:space="preserve">      도아체크</v>
          </cell>
          <cell r="C1439" t="str">
            <v>40∼65KG 표준 중</v>
          </cell>
          <cell r="D1439" t="str">
            <v>개소</v>
          </cell>
          <cell r="E1439">
            <v>2</v>
          </cell>
          <cell r="F1439">
            <v>15120</v>
          </cell>
          <cell r="G1439">
            <v>30240</v>
          </cell>
          <cell r="H1439">
            <v>15120</v>
          </cell>
          <cell r="I1439">
            <v>30240</v>
          </cell>
          <cell r="J1439">
            <v>0</v>
          </cell>
          <cell r="L1439">
            <v>0</v>
          </cell>
        </row>
        <row r="1440">
          <cell r="A1440">
            <v>1438</v>
          </cell>
          <cell r="B1440" t="str">
            <v xml:space="preserve">      SST＇L 정첩</v>
          </cell>
          <cell r="C1440" t="str">
            <v>4˝*4˝3T</v>
          </cell>
          <cell r="D1440" t="str">
            <v>EA</v>
          </cell>
          <cell r="E1440">
            <v>3</v>
          </cell>
          <cell r="F1440">
            <v>2940</v>
          </cell>
          <cell r="G1440">
            <v>8820</v>
          </cell>
          <cell r="H1440">
            <v>2940</v>
          </cell>
          <cell r="I1440">
            <v>8820</v>
          </cell>
          <cell r="J1440">
            <v>0</v>
          </cell>
          <cell r="L1440">
            <v>0</v>
          </cell>
        </row>
        <row r="1441">
          <cell r="A1441">
            <v>1439</v>
          </cell>
          <cell r="B1441" t="str">
            <v xml:space="preserve">      AL방충망</v>
          </cell>
          <cell r="D1441" t="str">
            <v>M2</v>
          </cell>
          <cell r="E1441">
            <v>2.2269999999999999</v>
          </cell>
          <cell r="F1441">
            <v>19820</v>
          </cell>
          <cell r="G1441">
            <v>44139</v>
          </cell>
          <cell r="H1441">
            <v>19820</v>
          </cell>
          <cell r="I1441">
            <v>44139</v>
          </cell>
          <cell r="J1441">
            <v>0</v>
          </cell>
          <cell r="L1441">
            <v>0</v>
          </cell>
        </row>
        <row r="1442">
          <cell r="A1442">
            <v>1440</v>
          </cell>
          <cell r="B1442" t="str">
            <v xml:space="preserve">   11) 유리공사</v>
          </cell>
          <cell r="G1442">
            <v>391821</v>
          </cell>
          <cell r="H1442">
            <v>0</v>
          </cell>
          <cell r="I1442">
            <v>320941</v>
          </cell>
          <cell r="J1442">
            <v>0</v>
          </cell>
          <cell r="K1442">
            <v>70880</v>
          </cell>
          <cell r="L1442">
            <v>0</v>
          </cell>
        </row>
        <row r="1443">
          <cell r="A1443">
            <v>1441</v>
          </cell>
          <cell r="B1443" t="str">
            <v xml:space="preserve">      칼라복층유리</v>
          </cell>
          <cell r="C1443" t="str">
            <v>T=12[3*6A*3]</v>
          </cell>
          <cell r="D1443" t="str">
            <v>M2</v>
          </cell>
          <cell r="E1443">
            <v>5.8869999999999996</v>
          </cell>
          <cell r="F1443">
            <v>16270</v>
          </cell>
          <cell r="G1443">
            <v>95781</v>
          </cell>
          <cell r="H1443">
            <v>16270</v>
          </cell>
          <cell r="I1443">
            <v>95781</v>
          </cell>
          <cell r="J1443">
            <v>0</v>
          </cell>
          <cell r="L1443">
            <v>0</v>
          </cell>
        </row>
        <row r="1444">
          <cell r="A1444">
            <v>1442</v>
          </cell>
          <cell r="B1444" t="str">
            <v xml:space="preserve">      칼라강화유리도어</v>
          </cell>
          <cell r="C1444" t="str">
            <v>1000*2100*10T</v>
          </cell>
          <cell r="D1444" t="str">
            <v>개소</v>
          </cell>
          <cell r="E1444">
            <v>2</v>
          </cell>
          <cell r="F1444">
            <v>102960</v>
          </cell>
          <cell r="G1444">
            <v>205920</v>
          </cell>
          <cell r="H1444">
            <v>102960</v>
          </cell>
          <cell r="I1444">
            <v>205920</v>
          </cell>
          <cell r="J1444">
            <v>0</v>
          </cell>
          <cell r="L1444">
            <v>0</v>
          </cell>
        </row>
        <row r="1445">
          <cell r="A1445">
            <v>1443</v>
          </cell>
          <cell r="B1445" t="str">
            <v xml:space="preserve">      유리키우고닦기</v>
          </cell>
          <cell r="C1445" t="str">
            <v>복층유리 T12MM</v>
          </cell>
          <cell r="D1445" t="str">
            <v>M2</v>
          </cell>
          <cell r="E1445">
            <v>5.8289999999999997</v>
          </cell>
          <cell r="F1445">
            <v>12230</v>
          </cell>
          <cell r="G1445">
            <v>71288</v>
          </cell>
          <cell r="H1445">
            <v>70</v>
          </cell>
          <cell r="I1445">
            <v>408</v>
          </cell>
          <cell r="J1445">
            <v>12160</v>
          </cell>
          <cell r="K1445">
            <v>70880</v>
          </cell>
          <cell r="L1445">
            <v>0</v>
          </cell>
        </row>
        <row r="1446">
          <cell r="A1446">
            <v>1444</v>
          </cell>
          <cell r="B1446" t="str">
            <v xml:space="preserve">      수밀코킹</v>
          </cell>
          <cell r="C1446" t="str">
            <v>복층유리 5*5</v>
          </cell>
          <cell r="D1446" t="str">
            <v>M</v>
          </cell>
          <cell r="E1446">
            <v>85.6</v>
          </cell>
          <cell r="F1446">
            <v>220</v>
          </cell>
          <cell r="G1446">
            <v>18832</v>
          </cell>
          <cell r="H1446">
            <v>220</v>
          </cell>
          <cell r="I1446">
            <v>18832</v>
          </cell>
          <cell r="J1446">
            <v>0</v>
          </cell>
          <cell r="L1446">
            <v>0</v>
          </cell>
        </row>
        <row r="1447">
          <cell r="A1447">
            <v>1445</v>
          </cell>
          <cell r="B1447" t="str">
            <v xml:space="preserve">   12) 도장공사</v>
          </cell>
          <cell r="G1447">
            <v>282011</v>
          </cell>
          <cell r="H1447">
            <v>0</v>
          </cell>
          <cell r="I1447">
            <v>271303</v>
          </cell>
          <cell r="J1447">
            <v>0</v>
          </cell>
          <cell r="K1447">
            <v>10708</v>
          </cell>
          <cell r="L1447">
            <v>0</v>
          </cell>
        </row>
        <row r="1448">
          <cell r="A1448">
            <v>1446</v>
          </cell>
          <cell r="B1448" t="str">
            <v xml:space="preserve">      소부페이트칠</v>
          </cell>
          <cell r="C1448" t="str">
            <v>철재면2회</v>
          </cell>
          <cell r="D1448" t="str">
            <v>M2</v>
          </cell>
          <cell r="E1448">
            <v>3.9369999999999998</v>
          </cell>
          <cell r="F1448">
            <v>3180</v>
          </cell>
          <cell r="G1448">
            <v>12519</v>
          </cell>
          <cell r="H1448">
            <v>460</v>
          </cell>
          <cell r="I1448">
            <v>1811</v>
          </cell>
          <cell r="J1448">
            <v>2720</v>
          </cell>
          <cell r="K1448">
            <v>10708</v>
          </cell>
          <cell r="L1448">
            <v>0</v>
          </cell>
        </row>
        <row r="1449">
          <cell r="A1449">
            <v>1447</v>
          </cell>
          <cell r="B1449" t="str">
            <v xml:space="preserve">      아크릴계본타일</v>
          </cell>
          <cell r="C1449" t="str">
            <v>내천정</v>
          </cell>
          <cell r="D1449" t="str">
            <v>M2</v>
          </cell>
          <cell r="E1449">
            <v>37.744</v>
          </cell>
          <cell r="F1449">
            <v>7140</v>
          </cell>
          <cell r="G1449">
            <v>269492</v>
          </cell>
          <cell r="H1449">
            <v>7140</v>
          </cell>
          <cell r="I1449">
            <v>269492</v>
          </cell>
          <cell r="J1449">
            <v>0</v>
          </cell>
          <cell r="L1449">
            <v>0</v>
          </cell>
        </row>
        <row r="1450">
          <cell r="A1450">
            <v>1448</v>
          </cell>
          <cell r="B1450" t="str">
            <v xml:space="preserve">   13) 수장공사</v>
          </cell>
          <cell r="G1450">
            <v>4983044</v>
          </cell>
          <cell r="H1450">
            <v>0</v>
          </cell>
          <cell r="I1450">
            <v>4983044</v>
          </cell>
          <cell r="J1450">
            <v>0</v>
          </cell>
          <cell r="L1450">
            <v>0</v>
          </cell>
        </row>
        <row r="1451">
          <cell r="A1451">
            <v>1449</v>
          </cell>
          <cell r="B1451" t="str">
            <v xml:space="preserve">      석고보드</v>
          </cell>
          <cell r="C1451" t="str">
            <v>T=12MM</v>
          </cell>
          <cell r="D1451" t="str">
            <v>M2</v>
          </cell>
          <cell r="E1451">
            <v>6.3940000000000001</v>
          </cell>
          <cell r="F1451">
            <v>1690</v>
          </cell>
          <cell r="G1451">
            <v>10805</v>
          </cell>
          <cell r="H1451">
            <v>1690</v>
          </cell>
          <cell r="I1451">
            <v>10805</v>
          </cell>
          <cell r="J1451">
            <v>0</v>
          </cell>
          <cell r="L1451">
            <v>0</v>
          </cell>
        </row>
        <row r="1452">
          <cell r="A1452">
            <v>1450</v>
          </cell>
          <cell r="B1452" t="str">
            <v xml:space="preserve">      방수석고보드</v>
          </cell>
          <cell r="C1452" t="str">
            <v>T=12MM</v>
          </cell>
          <cell r="D1452" t="str">
            <v>M2</v>
          </cell>
          <cell r="E1452">
            <v>39.631</v>
          </cell>
          <cell r="F1452">
            <v>3790</v>
          </cell>
          <cell r="G1452">
            <v>150201</v>
          </cell>
          <cell r="H1452">
            <v>3790</v>
          </cell>
          <cell r="I1452">
            <v>150201</v>
          </cell>
          <cell r="J1452">
            <v>0</v>
          </cell>
          <cell r="L1452">
            <v>0</v>
          </cell>
        </row>
        <row r="1453">
          <cell r="A1453">
            <v>1451</v>
          </cell>
          <cell r="B1453" t="str">
            <v xml:space="preserve">      P.V.C 홀딩도어</v>
          </cell>
          <cell r="C1453" t="str">
            <v>한겹</v>
          </cell>
          <cell r="D1453" t="str">
            <v>M2</v>
          </cell>
          <cell r="E1453">
            <v>6.5519999999999996</v>
          </cell>
          <cell r="F1453">
            <v>15120</v>
          </cell>
          <cell r="G1453">
            <v>99066</v>
          </cell>
          <cell r="H1453">
            <v>15120</v>
          </cell>
          <cell r="I1453">
            <v>99066</v>
          </cell>
          <cell r="J1453">
            <v>0</v>
          </cell>
          <cell r="L1453">
            <v>0</v>
          </cell>
        </row>
        <row r="1454">
          <cell r="A1454">
            <v>1452</v>
          </cell>
          <cell r="B1454" t="str">
            <v xml:space="preserve">      DRY VIT</v>
          </cell>
          <cell r="C1454" t="str">
            <v>TATAL SYSTEM</v>
          </cell>
          <cell r="D1454" t="str">
            <v>M2</v>
          </cell>
          <cell r="E1454">
            <v>100.78</v>
          </cell>
          <cell r="F1454">
            <v>31830</v>
          </cell>
          <cell r="G1454">
            <v>3207827</v>
          </cell>
          <cell r="H1454">
            <v>31830</v>
          </cell>
          <cell r="I1454">
            <v>3207827</v>
          </cell>
          <cell r="J1454">
            <v>0</v>
          </cell>
          <cell r="L1454">
            <v>0</v>
          </cell>
        </row>
        <row r="1455">
          <cell r="A1455">
            <v>1453</v>
          </cell>
          <cell r="B1455" t="str">
            <v xml:space="preserve">      DRY VIT</v>
          </cell>
          <cell r="C1455" t="str">
            <v>마감 SYSTEM</v>
          </cell>
          <cell r="D1455" t="str">
            <v>M2</v>
          </cell>
          <cell r="E1455">
            <v>26.545000000000002</v>
          </cell>
          <cell r="F1455">
            <v>13440</v>
          </cell>
          <cell r="G1455">
            <v>356764</v>
          </cell>
          <cell r="H1455">
            <v>13440</v>
          </cell>
          <cell r="I1455">
            <v>356764</v>
          </cell>
          <cell r="J1455">
            <v>0</v>
          </cell>
          <cell r="L1455">
            <v>0</v>
          </cell>
        </row>
        <row r="1456">
          <cell r="A1456">
            <v>1454</v>
          </cell>
          <cell r="B1456" t="str">
            <v xml:space="preserve">      화장실칸막이</v>
          </cell>
          <cell r="C1456" t="str">
            <v>T20MM, 큐비클</v>
          </cell>
          <cell r="D1456" t="str">
            <v>M2</v>
          </cell>
          <cell r="E1456">
            <v>30.645</v>
          </cell>
          <cell r="F1456">
            <v>37800</v>
          </cell>
          <cell r="G1456">
            <v>1158381</v>
          </cell>
          <cell r="H1456">
            <v>37800</v>
          </cell>
          <cell r="I1456">
            <v>1158381</v>
          </cell>
          <cell r="J1456">
            <v>0</v>
          </cell>
          <cell r="L1456">
            <v>0</v>
          </cell>
        </row>
        <row r="1457">
          <cell r="A1457">
            <v>1455</v>
          </cell>
          <cell r="B1457" t="str">
            <v xml:space="preserve">   14) 지붕 및 홈통공사</v>
          </cell>
          <cell r="G1457">
            <v>1009089</v>
          </cell>
          <cell r="H1457">
            <v>0</v>
          </cell>
          <cell r="I1457">
            <v>816037</v>
          </cell>
          <cell r="J1457">
            <v>0</v>
          </cell>
          <cell r="K1457">
            <v>193052</v>
          </cell>
          <cell r="L1457">
            <v>0</v>
          </cell>
        </row>
        <row r="1458">
          <cell r="A1458">
            <v>1456</v>
          </cell>
          <cell r="B1458" t="str">
            <v xml:space="preserve">      아스팔트싱글잇기</v>
          </cell>
          <cell r="C1458" t="str">
            <v>콘크리트바탕</v>
          </cell>
          <cell r="D1458" t="str">
            <v>M2</v>
          </cell>
          <cell r="E1458">
            <v>70.739999999999995</v>
          </cell>
          <cell r="F1458">
            <v>7140</v>
          </cell>
          <cell r="G1458">
            <v>505083</v>
          </cell>
          <cell r="H1458">
            <v>7140</v>
          </cell>
          <cell r="I1458">
            <v>505083</v>
          </cell>
          <cell r="J1458">
            <v>0</v>
          </cell>
          <cell r="L1458">
            <v>0</v>
          </cell>
        </row>
        <row r="1459">
          <cell r="A1459">
            <v>1457</v>
          </cell>
          <cell r="B1459" t="str">
            <v xml:space="preserve">      동판후레싱(처마)</v>
          </cell>
          <cell r="C1459" t="str">
            <v>100*50*240*50*100*0</v>
          </cell>
          <cell r="D1459" t="str">
            <v>M</v>
          </cell>
          <cell r="E1459">
            <v>33.4</v>
          </cell>
          <cell r="F1459">
            <v>15090</v>
          </cell>
          <cell r="G1459">
            <v>504006</v>
          </cell>
          <cell r="H1459">
            <v>9310</v>
          </cell>
          <cell r="I1459">
            <v>310954</v>
          </cell>
          <cell r="J1459">
            <v>5780</v>
          </cell>
          <cell r="K1459">
            <v>193052</v>
          </cell>
          <cell r="L1459">
            <v>0</v>
          </cell>
        </row>
        <row r="1460">
          <cell r="A1460">
            <v>1458</v>
          </cell>
          <cell r="B1460" t="str">
            <v xml:space="preserve">   15) 잡공사</v>
          </cell>
          <cell r="G1460">
            <v>170280</v>
          </cell>
          <cell r="H1460">
            <v>0</v>
          </cell>
          <cell r="I1460">
            <v>82580</v>
          </cell>
          <cell r="J1460">
            <v>0</v>
          </cell>
          <cell r="K1460">
            <v>87700</v>
          </cell>
          <cell r="L1460">
            <v>0</v>
          </cell>
        </row>
        <row r="1461">
          <cell r="A1461">
            <v>1459</v>
          </cell>
          <cell r="B1461" t="str">
            <v xml:space="preserve">      방습거울설치</v>
          </cell>
          <cell r="C1461" t="str">
            <v>1600*1000*5t</v>
          </cell>
          <cell r="D1461" t="str">
            <v>개소</v>
          </cell>
          <cell r="E1461">
            <v>2</v>
          </cell>
          <cell r="F1461">
            <v>85140</v>
          </cell>
          <cell r="G1461">
            <v>170280</v>
          </cell>
          <cell r="H1461">
            <v>41290</v>
          </cell>
          <cell r="I1461">
            <v>82580</v>
          </cell>
          <cell r="J1461">
            <v>43850</v>
          </cell>
          <cell r="K1461">
            <v>87700</v>
          </cell>
          <cell r="L1461">
            <v>0</v>
          </cell>
        </row>
        <row r="1462">
          <cell r="A1462">
            <v>1460</v>
          </cell>
          <cell r="B1462" t="str">
            <v xml:space="preserve">   16) 골재비 및 운반비</v>
          </cell>
          <cell r="G1462">
            <v>1011016</v>
          </cell>
          <cell r="H1462">
            <v>0</v>
          </cell>
          <cell r="I1462">
            <v>855272</v>
          </cell>
          <cell r="J1462">
            <v>0</v>
          </cell>
          <cell r="L1462">
            <v>0</v>
          </cell>
          <cell r="M1462">
            <v>155744</v>
          </cell>
        </row>
        <row r="1463">
          <cell r="A1463">
            <v>1461</v>
          </cell>
          <cell r="B1463" t="str">
            <v xml:space="preserve">      시멘트</v>
          </cell>
          <cell r="C1463" t="str">
            <v>40KG</v>
          </cell>
          <cell r="D1463" t="str">
            <v>포</v>
          </cell>
          <cell r="E1463">
            <v>234</v>
          </cell>
          <cell r="F1463">
            <v>1910</v>
          </cell>
          <cell r="G1463">
            <v>446940</v>
          </cell>
          <cell r="H1463">
            <v>1910</v>
          </cell>
          <cell r="I1463">
            <v>446940</v>
          </cell>
          <cell r="J1463">
            <v>0</v>
          </cell>
          <cell r="L1463">
            <v>0</v>
          </cell>
        </row>
        <row r="1464">
          <cell r="A1464">
            <v>1462</v>
          </cell>
          <cell r="B1464" t="str">
            <v xml:space="preserve">      모래</v>
          </cell>
          <cell r="C1464" t="str">
            <v>도착도</v>
          </cell>
          <cell r="D1464" t="str">
            <v>M3</v>
          </cell>
          <cell r="E1464">
            <v>16.37</v>
          </cell>
          <cell r="F1464">
            <v>10080</v>
          </cell>
          <cell r="G1464">
            <v>165009</v>
          </cell>
          <cell r="H1464">
            <v>10080</v>
          </cell>
          <cell r="I1464">
            <v>165009</v>
          </cell>
          <cell r="J1464">
            <v>0</v>
          </cell>
          <cell r="L1464">
            <v>0</v>
          </cell>
        </row>
        <row r="1465">
          <cell r="A1465">
            <v>1463</v>
          </cell>
          <cell r="B1465" t="str">
            <v xml:space="preserve">      자갈</v>
          </cell>
          <cell r="C1465" t="str">
            <v>도착도</v>
          </cell>
          <cell r="D1465" t="str">
            <v>M3</v>
          </cell>
          <cell r="E1465">
            <v>4.5259999999999998</v>
          </cell>
          <cell r="F1465">
            <v>16800</v>
          </cell>
          <cell r="G1465">
            <v>76036</v>
          </cell>
          <cell r="H1465">
            <v>16800</v>
          </cell>
          <cell r="I1465">
            <v>76036</v>
          </cell>
          <cell r="J1465">
            <v>0</v>
          </cell>
          <cell r="L1465">
            <v>0</v>
          </cell>
        </row>
        <row r="1466">
          <cell r="A1466">
            <v>1464</v>
          </cell>
          <cell r="B1466" t="str">
            <v xml:space="preserve">      잡석</v>
          </cell>
          <cell r="C1466" t="str">
            <v>도착도</v>
          </cell>
          <cell r="D1466" t="str">
            <v>M3</v>
          </cell>
          <cell r="E1466">
            <v>16.596</v>
          </cell>
          <cell r="F1466">
            <v>10080</v>
          </cell>
          <cell r="G1466">
            <v>167287</v>
          </cell>
          <cell r="H1466">
            <v>10080</v>
          </cell>
          <cell r="I1466">
            <v>167287</v>
          </cell>
          <cell r="J1466">
            <v>0</v>
          </cell>
          <cell r="L1466">
            <v>0</v>
          </cell>
        </row>
        <row r="1467">
          <cell r="A1467">
            <v>1465</v>
          </cell>
          <cell r="B1467" t="str">
            <v xml:space="preserve">      시멘트운반비</v>
          </cell>
          <cell r="C1467" t="str">
            <v>인력+D T10.5</v>
          </cell>
          <cell r="D1467" t="str">
            <v>포</v>
          </cell>
          <cell r="E1467">
            <v>234</v>
          </cell>
          <cell r="F1467">
            <v>360</v>
          </cell>
          <cell r="G1467">
            <v>84240</v>
          </cell>
          <cell r="H1467">
            <v>0</v>
          </cell>
          <cell r="J1467">
            <v>0</v>
          </cell>
          <cell r="L1467">
            <v>360</v>
          </cell>
          <cell r="M1467">
            <v>84240</v>
          </cell>
        </row>
        <row r="1468">
          <cell r="A1468">
            <v>1466</v>
          </cell>
          <cell r="B1468" t="str">
            <v xml:space="preserve">      철근운반비</v>
          </cell>
          <cell r="C1468" t="str">
            <v>인력+D T10.5</v>
          </cell>
          <cell r="D1468" t="str">
            <v>TON</v>
          </cell>
          <cell r="E1468">
            <v>6.024</v>
          </cell>
          <cell r="F1468">
            <v>11870</v>
          </cell>
          <cell r="G1468">
            <v>71504</v>
          </cell>
          <cell r="H1468">
            <v>0</v>
          </cell>
          <cell r="J1468">
            <v>0</v>
          </cell>
          <cell r="L1468">
            <v>11870</v>
          </cell>
          <cell r="M1468">
            <v>71504</v>
          </cell>
        </row>
        <row r="1469">
          <cell r="A1469">
            <v>1467</v>
          </cell>
          <cell r="B1469" t="str">
            <v xml:space="preserve">   17) 전기공사</v>
          </cell>
          <cell r="G1469">
            <v>3760500</v>
          </cell>
          <cell r="H1469">
            <v>0</v>
          </cell>
          <cell r="I1469">
            <v>2323390</v>
          </cell>
          <cell r="J1469">
            <v>0</v>
          </cell>
          <cell r="K1469">
            <v>1437110</v>
          </cell>
          <cell r="L1469">
            <v>0</v>
          </cell>
        </row>
        <row r="1470">
          <cell r="A1470">
            <v>1468</v>
          </cell>
          <cell r="B1470" t="str">
            <v xml:space="preserve">      합성수지가요전선관</v>
          </cell>
          <cell r="C1470" t="str">
            <v>CD 16 C</v>
          </cell>
          <cell r="D1470" t="str">
            <v>M</v>
          </cell>
          <cell r="E1470">
            <v>62</v>
          </cell>
          <cell r="F1470">
            <v>90</v>
          </cell>
          <cell r="G1470">
            <v>5580</v>
          </cell>
          <cell r="H1470">
            <v>90</v>
          </cell>
          <cell r="I1470">
            <v>5580</v>
          </cell>
          <cell r="J1470">
            <v>0</v>
          </cell>
          <cell r="L1470">
            <v>0</v>
          </cell>
        </row>
        <row r="1471">
          <cell r="A1471">
            <v>1469</v>
          </cell>
          <cell r="B1471" t="str">
            <v xml:space="preserve">      합성수지가요전선관</v>
          </cell>
          <cell r="C1471" t="str">
            <v>CD 22 C</v>
          </cell>
          <cell r="D1471" t="str">
            <v>M</v>
          </cell>
          <cell r="E1471">
            <v>28</v>
          </cell>
          <cell r="F1471">
            <v>140</v>
          </cell>
          <cell r="G1471">
            <v>3920</v>
          </cell>
          <cell r="H1471">
            <v>140</v>
          </cell>
          <cell r="I1471">
            <v>3920</v>
          </cell>
          <cell r="J1471">
            <v>0</v>
          </cell>
          <cell r="L1471">
            <v>0</v>
          </cell>
        </row>
        <row r="1472">
          <cell r="A1472">
            <v>1470</v>
          </cell>
          <cell r="B1472" t="str">
            <v xml:space="preserve">      경질비닐전선관</v>
          </cell>
          <cell r="C1472" t="str">
            <v>HI 16C</v>
          </cell>
          <cell r="D1472" t="str">
            <v>M</v>
          </cell>
          <cell r="E1472">
            <v>7</v>
          </cell>
          <cell r="F1472">
            <v>210</v>
          </cell>
          <cell r="G1472">
            <v>1470</v>
          </cell>
          <cell r="H1472">
            <v>210</v>
          </cell>
          <cell r="I1472">
            <v>1470</v>
          </cell>
          <cell r="J1472">
            <v>0</v>
          </cell>
          <cell r="L1472">
            <v>0</v>
          </cell>
        </row>
        <row r="1473">
          <cell r="A1473">
            <v>1471</v>
          </cell>
          <cell r="B1473" t="str">
            <v xml:space="preserve">      경질비닐전선관</v>
          </cell>
          <cell r="C1473" t="str">
            <v>HI 28C</v>
          </cell>
          <cell r="D1473" t="str">
            <v>M</v>
          </cell>
          <cell r="E1473">
            <v>22</v>
          </cell>
          <cell r="F1473">
            <v>500</v>
          </cell>
          <cell r="G1473">
            <v>11000</v>
          </cell>
          <cell r="H1473">
            <v>500</v>
          </cell>
          <cell r="I1473">
            <v>11000</v>
          </cell>
          <cell r="J1473">
            <v>0</v>
          </cell>
          <cell r="L1473">
            <v>0</v>
          </cell>
        </row>
        <row r="1474">
          <cell r="A1474">
            <v>1472</v>
          </cell>
          <cell r="B1474" t="str">
            <v xml:space="preserve">      경질비닐전선관</v>
          </cell>
          <cell r="C1474" t="str">
            <v>HI 36C</v>
          </cell>
          <cell r="D1474" t="str">
            <v>M</v>
          </cell>
          <cell r="E1474">
            <v>68</v>
          </cell>
          <cell r="F1474">
            <v>730</v>
          </cell>
          <cell r="G1474">
            <v>49640</v>
          </cell>
          <cell r="H1474">
            <v>730</v>
          </cell>
          <cell r="I1474">
            <v>49640</v>
          </cell>
          <cell r="J1474">
            <v>0</v>
          </cell>
          <cell r="L1474">
            <v>0</v>
          </cell>
        </row>
        <row r="1475">
          <cell r="A1475">
            <v>1473</v>
          </cell>
          <cell r="B1475" t="str">
            <v xml:space="preserve">      1종가요관</v>
          </cell>
          <cell r="C1475" t="str">
            <v>28 C 방수</v>
          </cell>
          <cell r="D1475" t="str">
            <v>M</v>
          </cell>
          <cell r="E1475">
            <v>1</v>
          </cell>
          <cell r="F1475">
            <v>1560</v>
          </cell>
          <cell r="G1475">
            <v>1560</v>
          </cell>
          <cell r="H1475">
            <v>1560</v>
          </cell>
          <cell r="I1475">
            <v>1560</v>
          </cell>
          <cell r="J1475">
            <v>0</v>
          </cell>
          <cell r="L1475">
            <v>0</v>
          </cell>
        </row>
        <row r="1476">
          <cell r="A1476">
            <v>1474</v>
          </cell>
          <cell r="B1476" t="str">
            <v xml:space="preserve">      600V 가교PE 케이블</v>
          </cell>
          <cell r="C1476" t="str">
            <v>CV 3C*5.5MM2</v>
          </cell>
          <cell r="D1476" t="str">
            <v>M</v>
          </cell>
          <cell r="E1476">
            <v>16</v>
          </cell>
          <cell r="F1476">
            <v>750</v>
          </cell>
          <cell r="G1476">
            <v>12000</v>
          </cell>
          <cell r="H1476">
            <v>750</v>
          </cell>
          <cell r="I1476">
            <v>12000</v>
          </cell>
          <cell r="J1476">
            <v>0</v>
          </cell>
          <cell r="L1476">
            <v>0</v>
          </cell>
        </row>
        <row r="1477">
          <cell r="A1477">
            <v>1475</v>
          </cell>
          <cell r="B1477" t="str">
            <v xml:space="preserve">      600V 가교PE 케이블</v>
          </cell>
          <cell r="C1477" t="str">
            <v>CV 4C*14MM2</v>
          </cell>
          <cell r="D1477" t="str">
            <v>M</v>
          </cell>
          <cell r="E1477">
            <v>75</v>
          </cell>
          <cell r="F1477">
            <v>2180</v>
          </cell>
          <cell r="G1477">
            <v>163500</v>
          </cell>
          <cell r="H1477">
            <v>2180</v>
          </cell>
          <cell r="I1477">
            <v>163500</v>
          </cell>
          <cell r="J1477">
            <v>0</v>
          </cell>
          <cell r="L1477">
            <v>0</v>
          </cell>
        </row>
        <row r="1478">
          <cell r="A1478">
            <v>1476</v>
          </cell>
          <cell r="B1478" t="str">
            <v xml:space="preserve">      600V 비닐절연전선</v>
          </cell>
          <cell r="C1478" t="str">
            <v>IV 1.6mm</v>
          </cell>
          <cell r="D1478" t="str">
            <v>M</v>
          </cell>
          <cell r="E1478">
            <v>80</v>
          </cell>
          <cell r="F1478">
            <v>50</v>
          </cell>
          <cell r="G1478">
            <v>4000</v>
          </cell>
          <cell r="H1478">
            <v>50</v>
          </cell>
          <cell r="I1478">
            <v>4000</v>
          </cell>
          <cell r="J1478">
            <v>0</v>
          </cell>
          <cell r="L1478">
            <v>0</v>
          </cell>
        </row>
        <row r="1479">
          <cell r="A1479">
            <v>1477</v>
          </cell>
          <cell r="B1479" t="str">
            <v xml:space="preserve">      600V 비닐절연전선</v>
          </cell>
          <cell r="C1479" t="str">
            <v>IV 2.0mm</v>
          </cell>
          <cell r="D1479" t="str">
            <v>M</v>
          </cell>
          <cell r="E1479">
            <v>209</v>
          </cell>
          <cell r="F1479">
            <v>80</v>
          </cell>
          <cell r="G1479">
            <v>16720</v>
          </cell>
          <cell r="H1479">
            <v>80</v>
          </cell>
          <cell r="I1479">
            <v>16720</v>
          </cell>
          <cell r="J1479">
            <v>0</v>
          </cell>
          <cell r="L1479">
            <v>0</v>
          </cell>
        </row>
        <row r="1480">
          <cell r="A1480">
            <v>1478</v>
          </cell>
          <cell r="B1480" t="str">
            <v xml:space="preserve">      600V 비닐절연전선</v>
          </cell>
          <cell r="C1480" t="str">
            <v>IV 5.5MM2</v>
          </cell>
          <cell r="D1480" t="str">
            <v>M</v>
          </cell>
          <cell r="E1480">
            <v>6</v>
          </cell>
          <cell r="F1480">
            <v>160</v>
          </cell>
          <cell r="G1480">
            <v>960</v>
          </cell>
          <cell r="H1480">
            <v>160</v>
          </cell>
          <cell r="I1480">
            <v>960</v>
          </cell>
          <cell r="J1480">
            <v>0</v>
          </cell>
          <cell r="L1480">
            <v>0</v>
          </cell>
        </row>
        <row r="1481">
          <cell r="A1481">
            <v>1479</v>
          </cell>
          <cell r="B1481" t="str">
            <v xml:space="preserve">      600V 비닐절연전선</v>
          </cell>
          <cell r="C1481" t="str">
            <v>IV 8MM2</v>
          </cell>
          <cell r="D1481" t="str">
            <v>M</v>
          </cell>
          <cell r="E1481">
            <v>48</v>
          </cell>
          <cell r="F1481">
            <v>230</v>
          </cell>
          <cell r="G1481">
            <v>11040</v>
          </cell>
          <cell r="H1481">
            <v>230</v>
          </cell>
          <cell r="I1481">
            <v>11040</v>
          </cell>
          <cell r="J1481">
            <v>0</v>
          </cell>
          <cell r="L1481">
            <v>0</v>
          </cell>
        </row>
        <row r="1482">
          <cell r="A1482">
            <v>1480</v>
          </cell>
          <cell r="B1482" t="str">
            <v xml:space="preserve">      접지용전선</v>
          </cell>
          <cell r="C1482" t="str">
            <v>GV 5.5MM2</v>
          </cell>
          <cell r="D1482" t="str">
            <v>M</v>
          </cell>
          <cell r="E1482">
            <v>8</v>
          </cell>
          <cell r="F1482">
            <v>300</v>
          </cell>
          <cell r="G1482">
            <v>2400</v>
          </cell>
          <cell r="H1482">
            <v>300</v>
          </cell>
          <cell r="I1482">
            <v>2400</v>
          </cell>
          <cell r="J1482">
            <v>0</v>
          </cell>
          <cell r="L1482">
            <v>0</v>
          </cell>
        </row>
        <row r="1483">
          <cell r="A1483">
            <v>1481</v>
          </cell>
          <cell r="B1483" t="str">
            <v xml:space="preserve">      아우트레트박스</v>
          </cell>
          <cell r="C1483" t="str">
            <v>4각 54mm</v>
          </cell>
          <cell r="D1483" t="str">
            <v>EA</v>
          </cell>
          <cell r="E1483">
            <v>5</v>
          </cell>
          <cell r="F1483">
            <v>690</v>
          </cell>
          <cell r="G1483">
            <v>3450</v>
          </cell>
          <cell r="H1483">
            <v>690</v>
          </cell>
          <cell r="I1483">
            <v>3450</v>
          </cell>
          <cell r="J1483">
            <v>0</v>
          </cell>
          <cell r="L1483">
            <v>0</v>
          </cell>
        </row>
        <row r="1484">
          <cell r="A1484">
            <v>1482</v>
          </cell>
          <cell r="B1484" t="str">
            <v xml:space="preserve">      아우트레트박스</v>
          </cell>
          <cell r="C1484" t="str">
            <v>8각 54mm</v>
          </cell>
          <cell r="D1484" t="str">
            <v>EA</v>
          </cell>
          <cell r="E1484">
            <v>20</v>
          </cell>
          <cell r="F1484">
            <v>590</v>
          </cell>
          <cell r="G1484">
            <v>11800</v>
          </cell>
          <cell r="H1484">
            <v>590</v>
          </cell>
          <cell r="I1484">
            <v>11800</v>
          </cell>
          <cell r="J1484">
            <v>0</v>
          </cell>
          <cell r="L1484">
            <v>0</v>
          </cell>
        </row>
        <row r="1485">
          <cell r="A1485">
            <v>1483</v>
          </cell>
          <cell r="B1485" t="str">
            <v xml:space="preserve">      박스커버-8각</v>
          </cell>
          <cell r="C1485" t="str">
            <v>평형</v>
          </cell>
          <cell r="D1485" t="str">
            <v>EA</v>
          </cell>
          <cell r="E1485">
            <v>20</v>
          </cell>
          <cell r="F1485">
            <v>190</v>
          </cell>
          <cell r="G1485">
            <v>3800</v>
          </cell>
          <cell r="H1485">
            <v>190</v>
          </cell>
          <cell r="I1485">
            <v>3800</v>
          </cell>
          <cell r="J1485">
            <v>0</v>
          </cell>
          <cell r="L1485">
            <v>0</v>
          </cell>
        </row>
        <row r="1486">
          <cell r="A1486">
            <v>1484</v>
          </cell>
          <cell r="B1486" t="str">
            <v xml:space="preserve">      박스커버-4각</v>
          </cell>
          <cell r="C1486" t="str">
            <v>오목형</v>
          </cell>
          <cell r="D1486" t="str">
            <v>EA</v>
          </cell>
          <cell r="E1486">
            <v>1</v>
          </cell>
          <cell r="F1486">
            <v>190</v>
          </cell>
          <cell r="G1486">
            <v>190</v>
          </cell>
          <cell r="H1486">
            <v>190</v>
          </cell>
          <cell r="I1486">
            <v>190</v>
          </cell>
          <cell r="J1486">
            <v>0</v>
          </cell>
          <cell r="L1486">
            <v>0</v>
          </cell>
        </row>
        <row r="1487">
          <cell r="A1487">
            <v>1485</v>
          </cell>
          <cell r="B1487" t="str">
            <v xml:space="preserve">      박스커버-4각</v>
          </cell>
          <cell r="C1487" t="str">
            <v>평형</v>
          </cell>
          <cell r="D1487" t="str">
            <v>EA</v>
          </cell>
          <cell r="E1487">
            <v>4</v>
          </cell>
          <cell r="F1487">
            <v>190</v>
          </cell>
          <cell r="G1487">
            <v>760</v>
          </cell>
          <cell r="H1487">
            <v>190</v>
          </cell>
          <cell r="I1487">
            <v>760</v>
          </cell>
          <cell r="J1487">
            <v>0</v>
          </cell>
          <cell r="L1487">
            <v>0</v>
          </cell>
        </row>
        <row r="1488">
          <cell r="A1488">
            <v>1486</v>
          </cell>
          <cell r="B1488" t="str">
            <v xml:space="preserve">      매입 3로스위치</v>
          </cell>
          <cell r="C1488" t="str">
            <v>15A 250V 1구</v>
          </cell>
          <cell r="D1488" t="str">
            <v>EA</v>
          </cell>
          <cell r="E1488">
            <v>5</v>
          </cell>
          <cell r="F1488">
            <v>2260</v>
          </cell>
          <cell r="G1488">
            <v>11300</v>
          </cell>
          <cell r="H1488">
            <v>2260</v>
          </cell>
          <cell r="I1488">
            <v>11300</v>
          </cell>
          <cell r="J1488">
            <v>0</v>
          </cell>
          <cell r="L1488">
            <v>0</v>
          </cell>
        </row>
        <row r="1489">
          <cell r="A1489">
            <v>1487</v>
          </cell>
          <cell r="B1489" t="str">
            <v xml:space="preserve">      매입 3로스위치</v>
          </cell>
          <cell r="C1489" t="str">
            <v>15A 250V 2구</v>
          </cell>
          <cell r="D1489" t="str">
            <v>EA</v>
          </cell>
          <cell r="E1489">
            <v>1</v>
          </cell>
          <cell r="F1489">
            <v>3100</v>
          </cell>
          <cell r="G1489">
            <v>3100</v>
          </cell>
          <cell r="H1489">
            <v>3100</v>
          </cell>
          <cell r="I1489">
            <v>3100</v>
          </cell>
          <cell r="J1489">
            <v>0</v>
          </cell>
          <cell r="L1489">
            <v>0</v>
          </cell>
        </row>
        <row r="1490">
          <cell r="A1490">
            <v>1488</v>
          </cell>
          <cell r="B1490" t="str">
            <v xml:space="preserve">      매입 3로스위치</v>
          </cell>
          <cell r="C1490" t="str">
            <v>15A 250V 3구</v>
          </cell>
          <cell r="D1490" t="str">
            <v>EA</v>
          </cell>
          <cell r="E1490">
            <v>2</v>
          </cell>
          <cell r="F1490">
            <v>3950</v>
          </cell>
          <cell r="G1490">
            <v>7900</v>
          </cell>
          <cell r="H1490">
            <v>3950</v>
          </cell>
          <cell r="I1490">
            <v>7900</v>
          </cell>
          <cell r="J1490">
            <v>0</v>
          </cell>
          <cell r="L1490">
            <v>0</v>
          </cell>
        </row>
        <row r="1491">
          <cell r="A1491">
            <v>1489</v>
          </cell>
          <cell r="B1491" t="str">
            <v xml:space="preserve">      매입 접지콘센트</v>
          </cell>
          <cell r="C1491" t="str">
            <v>15A 250V 1구</v>
          </cell>
          <cell r="D1491" t="str">
            <v>EA</v>
          </cell>
          <cell r="E1491">
            <v>2</v>
          </cell>
          <cell r="F1491">
            <v>900</v>
          </cell>
          <cell r="G1491">
            <v>1800</v>
          </cell>
          <cell r="H1491">
            <v>900</v>
          </cell>
          <cell r="I1491">
            <v>1800</v>
          </cell>
          <cell r="J1491">
            <v>0</v>
          </cell>
          <cell r="L1491">
            <v>0</v>
          </cell>
        </row>
        <row r="1492">
          <cell r="A1492">
            <v>1490</v>
          </cell>
          <cell r="B1492" t="str">
            <v xml:space="preserve">      스위치박스</v>
          </cell>
          <cell r="C1492" t="str">
            <v>1개용 54mm</v>
          </cell>
          <cell r="D1492" t="str">
            <v>EA</v>
          </cell>
          <cell r="E1492">
            <v>8</v>
          </cell>
          <cell r="F1492">
            <v>360</v>
          </cell>
          <cell r="G1492">
            <v>2880</v>
          </cell>
          <cell r="H1492">
            <v>360</v>
          </cell>
          <cell r="I1492">
            <v>2880</v>
          </cell>
          <cell r="J1492">
            <v>0</v>
          </cell>
          <cell r="L1492">
            <v>0</v>
          </cell>
        </row>
        <row r="1493">
          <cell r="A1493">
            <v>1491</v>
          </cell>
          <cell r="B1493" t="str">
            <v xml:space="preserve">      접지봉</v>
          </cell>
          <cell r="C1493" t="str">
            <v>18D*2400mm</v>
          </cell>
          <cell r="D1493" t="str">
            <v>본</v>
          </cell>
          <cell r="E1493">
            <v>3</v>
          </cell>
          <cell r="F1493">
            <v>5460</v>
          </cell>
          <cell r="G1493">
            <v>16380</v>
          </cell>
          <cell r="H1493">
            <v>5460</v>
          </cell>
          <cell r="I1493">
            <v>16380</v>
          </cell>
          <cell r="J1493">
            <v>0</v>
          </cell>
          <cell r="L1493">
            <v>0</v>
          </cell>
        </row>
        <row r="1494">
          <cell r="A1494">
            <v>1492</v>
          </cell>
          <cell r="B1494" t="str">
            <v xml:space="preserve">      JOINT BOX</v>
          </cell>
          <cell r="C1494" t="str">
            <v>100*100*54</v>
          </cell>
          <cell r="D1494" t="str">
            <v>EA</v>
          </cell>
          <cell r="E1494">
            <v>1</v>
          </cell>
          <cell r="F1494">
            <v>1170</v>
          </cell>
          <cell r="G1494">
            <v>1170</v>
          </cell>
          <cell r="H1494">
            <v>1170</v>
          </cell>
          <cell r="I1494">
            <v>1170</v>
          </cell>
          <cell r="J1494">
            <v>0</v>
          </cell>
          <cell r="L1494">
            <v>0</v>
          </cell>
        </row>
        <row r="1495">
          <cell r="A1495">
            <v>1493</v>
          </cell>
          <cell r="B1495" t="str">
            <v xml:space="preserve">      풀박스</v>
          </cell>
          <cell r="C1495" t="str">
            <v>150*150*100</v>
          </cell>
          <cell r="D1495" t="str">
            <v>EA</v>
          </cell>
          <cell r="E1495">
            <v>2</v>
          </cell>
          <cell r="F1495">
            <v>1950</v>
          </cell>
          <cell r="G1495">
            <v>3900</v>
          </cell>
          <cell r="H1495">
            <v>1950</v>
          </cell>
          <cell r="I1495">
            <v>3900</v>
          </cell>
          <cell r="J1495">
            <v>0</v>
          </cell>
          <cell r="L1495">
            <v>0</v>
          </cell>
        </row>
        <row r="1496">
          <cell r="A1496">
            <v>1494</v>
          </cell>
          <cell r="B1496" t="str">
            <v xml:space="preserve">      노말밴드</v>
          </cell>
          <cell r="C1496" t="str">
            <v>PVC 28 C</v>
          </cell>
          <cell r="D1496" t="str">
            <v>EA</v>
          </cell>
          <cell r="E1496">
            <v>6</v>
          </cell>
          <cell r="F1496">
            <v>800</v>
          </cell>
          <cell r="G1496">
            <v>4800</v>
          </cell>
          <cell r="H1496">
            <v>800</v>
          </cell>
          <cell r="I1496">
            <v>4800</v>
          </cell>
          <cell r="J1496">
            <v>0</v>
          </cell>
          <cell r="L1496">
            <v>0</v>
          </cell>
        </row>
        <row r="1497">
          <cell r="A1497">
            <v>1495</v>
          </cell>
          <cell r="B1497" t="str">
            <v xml:space="preserve">      노말밴드</v>
          </cell>
          <cell r="C1497" t="str">
            <v>PVC 36 C</v>
          </cell>
          <cell r="D1497" t="str">
            <v>EA</v>
          </cell>
          <cell r="E1497">
            <v>5</v>
          </cell>
          <cell r="F1497">
            <v>920</v>
          </cell>
          <cell r="G1497">
            <v>4600</v>
          </cell>
          <cell r="H1497">
            <v>920</v>
          </cell>
          <cell r="I1497">
            <v>4600</v>
          </cell>
          <cell r="J1497">
            <v>0</v>
          </cell>
          <cell r="L1497">
            <v>0</v>
          </cell>
        </row>
        <row r="1498">
          <cell r="A1498">
            <v>1496</v>
          </cell>
          <cell r="B1498" t="str">
            <v xml:space="preserve">      터파기 및 되메우기</v>
          </cell>
          <cell r="C1498" t="str">
            <v>전력인입용</v>
          </cell>
          <cell r="D1498" t="str">
            <v>M3</v>
          </cell>
          <cell r="E1498">
            <v>0.18</v>
          </cell>
          <cell r="F1498">
            <v>7000</v>
          </cell>
          <cell r="G1498">
            <v>1260</v>
          </cell>
          <cell r="H1498">
            <v>0</v>
          </cell>
          <cell r="J1498">
            <v>7000</v>
          </cell>
          <cell r="K1498">
            <v>1260</v>
          </cell>
          <cell r="L1498">
            <v>0</v>
          </cell>
        </row>
        <row r="1499">
          <cell r="A1499">
            <v>1497</v>
          </cell>
          <cell r="B1499" t="str">
            <v xml:space="preserve">      조명기</v>
          </cell>
          <cell r="C1499" t="str">
            <v>F-3</v>
          </cell>
          <cell r="D1499" t="str">
            <v>SET</v>
          </cell>
          <cell r="E1499">
            <v>3</v>
          </cell>
          <cell r="F1499">
            <v>33600</v>
          </cell>
          <cell r="G1499">
            <v>100800</v>
          </cell>
          <cell r="H1499">
            <v>33600</v>
          </cell>
          <cell r="I1499">
            <v>100800</v>
          </cell>
          <cell r="J1499">
            <v>0</v>
          </cell>
          <cell r="L1499">
            <v>0</v>
          </cell>
        </row>
        <row r="1500">
          <cell r="A1500">
            <v>1498</v>
          </cell>
          <cell r="B1500" t="str">
            <v xml:space="preserve">      조명기구</v>
          </cell>
          <cell r="C1500" t="str">
            <v>F-4</v>
          </cell>
          <cell r="D1500" t="str">
            <v>SET</v>
          </cell>
          <cell r="E1500">
            <v>16</v>
          </cell>
          <cell r="F1500">
            <v>26880</v>
          </cell>
          <cell r="G1500">
            <v>430080</v>
          </cell>
          <cell r="H1500">
            <v>26880</v>
          </cell>
          <cell r="I1500">
            <v>430080</v>
          </cell>
          <cell r="J1500">
            <v>0</v>
          </cell>
          <cell r="L1500">
            <v>0</v>
          </cell>
        </row>
        <row r="1501">
          <cell r="A1501">
            <v>1499</v>
          </cell>
          <cell r="B1501" t="str">
            <v xml:space="preserve">      조명기구</v>
          </cell>
          <cell r="C1501" t="str">
            <v>I-1</v>
          </cell>
          <cell r="D1501" t="str">
            <v>SET</v>
          </cell>
          <cell r="E1501">
            <v>1</v>
          </cell>
          <cell r="F1501">
            <v>4200</v>
          </cell>
          <cell r="G1501">
            <v>4200</v>
          </cell>
          <cell r="H1501">
            <v>4200</v>
          </cell>
          <cell r="I1501">
            <v>4200</v>
          </cell>
          <cell r="J1501">
            <v>0</v>
          </cell>
          <cell r="L1501">
            <v>0</v>
          </cell>
        </row>
        <row r="1502">
          <cell r="A1502">
            <v>1500</v>
          </cell>
          <cell r="B1502" t="str">
            <v xml:space="preserve">      조명기</v>
          </cell>
          <cell r="C1502" t="str">
            <v>I-2</v>
          </cell>
          <cell r="D1502" t="str">
            <v>SET</v>
          </cell>
          <cell r="E1502">
            <v>4</v>
          </cell>
          <cell r="F1502">
            <v>10080</v>
          </cell>
          <cell r="G1502">
            <v>40320</v>
          </cell>
          <cell r="H1502">
            <v>10080</v>
          </cell>
          <cell r="I1502">
            <v>40320</v>
          </cell>
          <cell r="J1502">
            <v>0</v>
          </cell>
          <cell r="L1502">
            <v>0</v>
          </cell>
        </row>
        <row r="1503">
          <cell r="A1503">
            <v>1501</v>
          </cell>
          <cell r="B1503" t="str">
            <v xml:space="preserve">      분전반</v>
          </cell>
          <cell r="C1503" t="str">
            <v>L-T</v>
          </cell>
          <cell r="D1503" t="str">
            <v>면</v>
          </cell>
          <cell r="E1503">
            <v>1</v>
          </cell>
          <cell r="F1503">
            <v>917740</v>
          </cell>
          <cell r="G1503">
            <v>917740</v>
          </cell>
          <cell r="H1503">
            <v>917740</v>
          </cell>
          <cell r="I1503">
            <v>917740</v>
          </cell>
          <cell r="J1503">
            <v>0</v>
          </cell>
          <cell r="L1503">
            <v>0</v>
          </cell>
        </row>
        <row r="1504">
          <cell r="A1504">
            <v>1502</v>
          </cell>
          <cell r="B1504" t="str">
            <v xml:space="preserve">      분전반</v>
          </cell>
          <cell r="C1504" t="str">
            <v>L-G-1</v>
          </cell>
          <cell r="D1504" t="str">
            <v>면</v>
          </cell>
          <cell r="E1504">
            <v>1</v>
          </cell>
          <cell r="F1504">
            <v>451660</v>
          </cell>
          <cell r="G1504">
            <v>451660</v>
          </cell>
          <cell r="H1504">
            <v>451660</v>
          </cell>
          <cell r="I1504">
            <v>451660</v>
          </cell>
          <cell r="J1504">
            <v>0</v>
          </cell>
          <cell r="L1504">
            <v>0</v>
          </cell>
        </row>
        <row r="1505">
          <cell r="A1505">
            <v>1503</v>
          </cell>
          <cell r="B1505" t="str">
            <v xml:space="preserve">      전선관 부속품비</v>
          </cell>
          <cell r="C1505" t="str">
            <v>전선관의 15%</v>
          </cell>
          <cell r="D1505" t="str">
            <v>식</v>
          </cell>
          <cell r="E1505">
            <v>1</v>
          </cell>
          <cell r="F1505">
            <v>11150</v>
          </cell>
          <cell r="G1505">
            <v>11150</v>
          </cell>
          <cell r="H1505">
            <v>11150</v>
          </cell>
          <cell r="I1505">
            <v>11150</v>
          </cell>
          <cell r="J1505">
            <v>0</v>
          </cell>
          <cell r="L1505">
            <v>0</v>
          </cell>
        </row>
        <row r="1506">
          <cell r="A1506">
            <v>1504</v>
          </cell>
          <cell r="B1506" t="str">
            <v xml:space="preserve">      잡자재비</v>
          </cell>
          <cell r="C1506" t="str">
            <v>재료비의 2%</v>
          </cell>
          <cell r="D1506" t="str">
            <v>식</v>
          </cell>
          <cell r="E1506">
            <v>1</v>
          </cell>
          <cell r="F1506">
            <v>5820</v>
          </cell>
          <cell r="G1506">
            <v>5820</v>
          </cell>
          <cell r="H1506">
            <v>5820</v>
          </cell>
          <cell r="I1506">
            <v>5820</v>
          </cell>
          <cell r="J1506">
            <v>0</v>
          </cell>
          <cell r="L1506">
            <v>0</v>
          </cell>
        </row>
        <row r="1507">
          <cell r="A1507">
            <v>1505</v>
          </cell>
          <cell r="B1507" t="str">
            <v xml:space="preserve">      공구손료</v>
          </cell>
          <cell r="C1507" t="str">
            <v>노무비의 3%</v>
          </cell>
          <cell r="D1507" t="str">
            <v>식</v>
          </cell>
          <cell r="E1507">
            <v>1</v>
          </cell>
          <cell r="F1507">
            <v>41820</v>
          </cell>
          <cell r="G1507">
            <v>41820</v>
          </cell>
          <cell r="H1507">
            <v>0</v>
          </cell>
          <cell r="J1507">
            <v>41820</v>
          </cell>
          <cell r="K1507">
            <v>41820</v>
          </cell>
          <cell r="L1507">
            <v>0</v>
          </cell>
        </row>
        <row r="1508">
          <cell r="A1508">
            <v>1506</v>
          </cell>
          <cell r="B1508" t="str">
            <v xml:space="preserve">      노무비</v>
          </cell>
          <cell r="C1508" t="str">
            <v>내선전공</v>
          </cell>
          <cell r="D1508" t="str">
            <v>인</v>
          </cell>
          <cell r="E1508">
            <v>29</v>
          </cell>
          <cell r="F1508">
            <v>40240</v>
          </cell>
          <cell r="G1508">
            <v>1166960</v>
          </cell>
          <cell r="H1508">
            <v>0</v>
          </cell>
          <cell r="J1508">
            <v>40240</v>
          </cell>
          <cell r="K1508">
            <v>1166960</v>
          </cell>
          <cell r="L1508">
            <v>0</v>
          </cell>
        </row>
        <row r="1509">
          <cell r="A1509">
            <v>1507</v>
          </cell>
          <cell r="B1509" t="str">
            <v xml:space="preserve">      노무비</v>
          </cell>
          <cell r="C1509" t="str">
            <v>저압케이블전공</v>
          </cell>
          <cell r="D1509" t="str">
            <v>인</v>
          </cell>
          <cell r="E1509">
            <v>4</v>
          </cell>
          <cell r="F1509">
            <v>49680</v>
          </cell>
          <cell r="G1509">
            <v>198720</v>
          </cell>
          <cell r="H1509">
            <v>0</v>
          </cell>
          <cell r="J1509">
            <v>49680</v>
          </cell>
          <cell r="K1509">
            <v>198720</v>
          </cell>
          <cell r="L1509">
            <v>0</v>
          </cell>
        </row>
        <row r="1510">
          <cell r="A1510">
            <v>1508</v>
          </cell>
          <cell r="B1510" t="str">
            <v xml:space="preserve">      노무비</v>
          </cell>
          <cell r="C1510" t="str">
            <v>보통인부</v>
          </cell>
          <cell r="D1510" t="str">
            <v>인</v>
          </cell>
          <cell r="E1510">
            <v>1</v>
          </cell>
          <cell r="F1510">
            <v>28350</v>
          </cell>
          <cell r="G1510">
            <v>28350</v>
          </cell>
          <cell r="H1510">
            <v>0</v>
          </cell>
          <cell r="J1510">
            <v>28350</v>
          </cell>
          <cell r="K1510">
            <v>28350</v>
          </cell>
          <cell r="L1510">
            <v>0</v>
          </cell>
        </row>
        <row r="1511">
          <cell r="A1511">
            <v>1509</v>
          </cell>
          <cell r="B1511" t="str">
            <v xml:space="preserve">   18) 기계설비공사</v>
          </cell>
          <cell r="G1511">
            <v>14823915</v>
          </cell>
          <cell r="H1511">
            <v>0</v>
          </cell>
          <cell r="I1511">
            <v>7288638</v>
          </cell>
          <cell r="J1511">
            <v>0</v>
          </cell>
          <cell r="K1511">
            <v>7535277</v>
          </cell>
          <cell r="L1511">
            <v>0</v>
          </cell>
          <cell r="M1511">
            <v>0</v>
          </cell>
        </row>
        <row r="1512">
          <cell r="A1512">
            <v>1510</v>
          </cell>
          <cell r="B1512" t="str">
            <v xml:space="preserve">     (1) 장비설치공사</v>
          </cell>
          <cell r="G1512">
            <v>814027</v>
          </cell>
          <cell r="H1512">
            <v>0</v>
          </cell>
          <cell r="I1512">
            <v>652567</v>
          </cell>
          <cell r="J1512">
            <v>0</v>
          </cell>
          <cell r="K1512">
            <v>161460</v>
          </cell>
          <cell r="L1512">
            <v>0</v>
          </cell>
        </row>
        <row r="1513">
          <cell r="A1513">
            <v>1511</v>
          </cell>
          <cell r="B1513" t="str">
            <v xml:space="preserve">      배수펌프(입형)</v>
          </cell>
          <cell r="C1513" t="str">
            <v>150LPM*5M*1HP</v>
          </cell>
          <cell r="D1513" t="str">
            <v>대</v>
          </cell>
          <cell r="E1513">
            <v>2</v>
          </cell>
          <cell r="F1513">
            <v>304920</v>
          </cell>
          <cell r="G1513">
            <v>609840</v>
          </cell>
          <cell r="H1513">
            <v>304920</v>
          </cell>
          <cell r="I1513">
            <v>609840</v>
          </cell>
          <cell r="J1513">
            <v>0</v>
          </cell>
          <cell r="L1513">
            <v>0</v>
          </cell>
        </row>
        <row r="1514">
          <cell r="A1514">
            <v>1512</v>
          </cell>
          <cell r="B1514" t="str">
            <v xml:space="preserve">      WALL FAN (1/15HP)</v>
          </cell>
          <cell r="C1514" t="str">
            <v>12CMM*4MMAQ</v>
          </cell>
          <cell r="D1514" t="str">
            <v>대</v>
          </cell>
          <cell r="E1514">
            <v>2</v>
          </cell>
          <cell r="F1514">
            <v>18480</v>
          </cell>
          <cell r="G1514">
            <v>36960</v>
          </cell>
          <cell r="H1514">
            <v>18480</v>
          </cell>
          <cell r="I1514">
            <v>36960</v>
          </cell>
          <cell r="J1514">
            <v>0</v>
          </cell>
          <cell r="L1514">
            <v>0</v>
          </cell>
        </row>
        <row r="1515">
          <cell r="A1515">
            <v>1513</v>
          </cell>
          <cell r="B1515" t="str">
            <v xml:space="preserve">      노무비</v>
          </cell>
          <cell r="C1515" t="str">
            <v>보통인부</v>
          </cell>
          <cell r="D1515" t="str">
            <v>인</v>
          </cell>
          <cell r="E1515">
            <v>1</v>
          </cell>
          <cell r="F1515">
            <v>27990</v>
          </cell>
          <cell r="G1515">
            <v>27990</v>
          </cell>
          <cell r="H1515">
            <v>0</v>
          </cell>
          <cell r="J1515">
            <v>27990</v>
          </cell>
          <cell r="K1515">
            <v>27990</v>
          </cell>
          <cell r="L1515">
            <v>0</v>
          </cell>
        </row>
        <row r="1516">
          <cell r="A1516">
            <v>1514</v>
          </cell>
          <cell r="B1516" t="str">
            <v xml:space="preserve">      노무비</v>
          </cell>
          <cell r="C1516" t="str">
            <v>기계설치공</v>
          </cell>
          <cell r="D1516" t="str">
            <v>인</v>
          </cell>
          <cell r="E1516">
            <v>3</v>
          </cell>
          <cell r="F1516">
            <v>44490</v>
          </cell>
          <cell r="G1516">
            <v>133470</v>
          </cell>
          <cell r="H1516">
            <v>0</v>
          </cell>
          <cell r="J1516">
            <v>44490</v>
          </cell>
          <cell r="K1516">
            <v>133470</v>
          </cell>
          <cell r="L1516">
            <v>0</v>
          </cell>
        </row>
        <row r="1517">
          <cell r="A1517">
            <v>1515</v>
          </cell>
          <cell r="B1517" t="str">
            <v xml:space="preserve">      공구손료</v>
          </cell>
          <cell r="C1517" t="str">
            <v>노무비의 3%</v>
          </cell>
          <cell r="D1517" t="str">
            <v>식</v>
          </cell>
          <cell r="E1517">
            <v>1</v>
          </cell>
          <cell r="F1517">
            <v>5767</v>
          </cell>
          <cell r="G1517">
            <v>5767</v>
          </cell>
          <cell r="H1517">
            <v>5767</v>
          </cell>
          <cell r="I1517">
            <v>5767</v>
          </cell>
          <cell r="J1517">
            <v>0</v>
          </cell>
          <cell r="L1517">
            <v>0</v>
          </cell>
        </row>
        <row r="1518">
          <cell r="A1518">
            <v>1516</v>
          </cell>
          <cell r="B1518" t="str">
            <v xml:space="preserve">    (2) 난방설비공사</v>
          </cell>
          <cell r="G1518">
            <v>1248240</v>
          </cell>
          <cell r="H1518">
            <v>0</v>
          </cell>
          <cell r="I1518">
            <v>1248240</v>
          </cell>
          <cell r="J1518">
            <v>0</v>
          </cell>
          <cell r="L1518">
            <v>0</v>
          </cell>
        </row>
        <row r="1519">
          <cell r="A1519">
            <v>1517</v>
          </cell>
          <cell r="B1519" t="str">
            <v xml:space="preserve">      축열식전기온풍기(3.2KW)</v>
          </cell>
          <cell r="C1519" t="str">
            <v>27520KCAL/HR</v>
          </cell>
          <cell r="D1519" t="str">
            <v>대</v>
          </cell>
          <cell r="E1519">
            <v>2</v>
          </cell>
          <cell r="F1519">
            <v>624120</v>
          </cell>
          <cell r="G1519">
            <v>1248240</v>
          </cell>
          <cell r="H1519">
            <v>624120</v>
          </cell>
          <cell r="I1519">
            <v>1248240</v>
          </cell>
          <cell r="J1519">
            <v>0</v>
          </cell>
          <cell r="L1519">
            <v>0</v>
          </cell>
        </row>
        <row r="1520">
          <cell r="A1520">
            <v>1518</v>
          </cell>
          <cell r="B1520" t="str">
            <v xml:space="preserve">    (3) 위생설비공사</v>
          </cell>
          <cell r="G1520">
            <v>12761648</v>
          </cell>
          <cell r="H1520">
            <v>0</v>
          </cell>
          <cell r="I1520">
            <v>5387831</v>
          </cell>
          <cell r="J1520">
            <v>0</v>
          </cell>
          <cell r="K1520">
            <v>7373817</v>
          </cell>
          <cell r="L1520">
            <v>0</v>
          </cell>
          <cell r="M1520">
            <v>0</v>
          </cell>
        </row>
        <row r="1521">
          <cell r="A1521">
            <v>1519</v>
          </cell>
          <cell r="B1521" t="str">
            <v xml:space="preserve">      1. 위생기구설치공사</v>
          </cell>
          <cell r="G1521">
            <v>3634270</v>
          </cell>
          <cell r="H1521">
            <v>0</v>
          </cell>
          <cell r="I1521">
            <v>2102890</v>
          </cell>
          <cell r="J1521">
            <v>0</v>
          </cell>
          <cell r="K1521">
            <v>1531380</v>
          </cell>
          <cell r="L1521">
            <v>0</v>
          </cell>
        </row>
        <row r="1522">
          <cell r="A1522">
            <v>1520</v>
          </cell>
          <cell r="B1522" t="str">
            <v xml:space="preserve">        양변기(장애자용)</v>
          </cell>
          <cell r="C1522" t="str">
            <v>CP-1</v>
          </cell>
          <cell r="D1522" t="str">
            <v>조</v>
          </cell>
          <cell r="E1522">
            <v>2</v>
          </cell>
          <cell r="F1522">
            <v>155400</v>
          </cell>
          <cell r="G1522">
            <v>310800</v>
          </cell>
          <cell r="H1522">
            <v>155400</v>
          </cell>
          <cell r="I1522">
            <v>310800</v>
          </cell>
          <cell r="J1522">
            <v>0</v>
          </cell>
          <cell r="L1522">
            <v>0</v>
          </cell>
        </row>
        <row r="1523">
          <cell r="A1523">
            <v>1521</v>
          </cell>
          <cell r="B1523" t="str">
            <v xml:space="preserve">        양변기(L/T)</v>
          </cell>
          <cell r="C1523" t="str">
            <v>KSVC-1410</v>
          </cell>
          <cell r="D1523" t="str">
            <v>조</v>
          </cell>
          <cell r="E1523">
            <v>9</v>
          </cell>
          <cell r="F1523">
            <v>58800</v>
          </cell>
          <cell r="G1523">
            <v>529200</v>
          </cell>
          <cell r="H1523">
            <v>58800</v>
          </cell>
          <cell r="I1523">
            <v>529200</v>
          </cell>
          <cell r="J1523">
            <v>0</v>
          </cell>
          <cell r="L1523">
            <v>0</v>
          </cell>
        </row>
        <row r="1524">
          <cell r="A1524">
            <v>1522</v>
          </cell>
          <cell r="B1524" t="str">
            <v xml:space="preserve">        소변기(전자감음식:터치1)</v>
          </cell>
          <cell r="C1524" t="str">
            <v>KSVU-410</v>
          </cell>
          <cell r="D1524" t="str">
            <v>조</v>
          </cell>
          <cell r="E1524">
            <v>3</v>
          </cell>
          <cell r="F1524">
            <v>162620</v>
          </cell>
          <cell r="G1524">
            <v>487860</v>
          </cell>
          <cell r="H1524">
            <v>162620</v>
          </cell>
          <cell r="I1524">
            <v>487860</v>
          </cell>
          <cell r="J1524">
            <v>0</v>
          </cell>
          <cell r="L1524">
            <v>0</v>
          </cell>
        </row>
        <row r="1525">
          <cell r="A1525">
            <v>1523</v>
          </cell>
          <cell r="B1525" t="str">
            <v xml:space="preserve">        원형세면기</v>
          </cell>
          <cell r="C1525" t="str">
            <v>KSVL-1040</v>
          </cell>
          <cell r="D1525" t="str">
            <v>조</v>
          </cell>
          <cell r="E1525">
            <v>4</v>
          </cell>
          <cell r="F1525">
            <v>115500</v>
          </cell>
          <cell r="G1525">
            <v>462000</v>
          </cell>
          <cell r="H1525">
            <v>115500</v>
          </cell>
          <cell r="I1525">
            <v>462000</v>
          </cell>
          <cell r="J1525">
            <v>0</v>
          </cell>
          <cell r="L1525">
            <v>0</v>
          </cell>
        </row>
        <row r="1526">
          <cell r="A1526">
            <v>1524</v>
          </cell>
          <cell r="B1526" t="str">
            <v xml:space="preserve">        청소씽크</v>
          </cell>
          <cell r="C1526" t="str">
            <v>S-124</v>
          </cell>
          <cell r="D1526" t="str">
            <v>조</v>
          </cell>
          <cell r="E1526">
            <v>1</v>
          </cell>
          <cell r="F1526">
            <v>143000</v>
          </cell>
          <cell r="G1526">
            <v>143000</v>
          </cell>
          <cell r="H1526">
            <v>143000</v>
          </cell>
          <cell r="I1526">
            <v>143000</v>
          </cell>
          <cell r="J1526">
            <v>0</v>
          </cell>
          <cell r="L1526">
            <v>0</v>
          </cell>
        </row>
        <row r="1527">
          <cell r="A1527">
            <v>1525</v>
          </cell>
          <cell r="B1527" t="str">
            <v xml:space="preserve">        잡재료비</v>
          </cell>
          <cell r="C1527" t="str">
            <v>도기의 2%</v>
          </cell>
          <cell r="D1527" t="str">
            <v>식</v>
          </cell>
          <cell r="E1527">
            <v>1</v>
          </cell>
          <cell r="F1527">
            <v>36720</v>
          </cell>
          <cell r="G1527">
            <v>36720</v>
          </cell>
          <cell r="H1527">
            <v>36720</v>
          </cell>
          <cell r="I1527">
            <v>36720</v>
          </cell>
          <cell r="J1527">
            <v>0</v>
          </cell>
          <cell r="L1527">
            <v>0</v>
          </cell>
        </row>
        <row r="1528">
          <cell r="A1528">
            <v>1526</v>
          </cell>
          <cell r="B1528" t="str">
            <v xml:space="preserve">        휴지걸이</v>
          </cell>
          <cell r="C1528" t="str">
            <v>SUS</v>
          </cell>
          <cell r="D1528" t="str">
            <v>EA</v>
          </cell>
          <cell r="E1528">
            <v>11</v>
          </cell>
          <cell r="F1528">
            <v>2290</v>
          </cell>
          <cell r="G1528">
            <v>25190</v>
          </cell>
          <cell r="H1528">
            <v>2290</v>
          </cell>
          <cell r="I1528">
            <v>25190</v>
          </cell>
          <cell r="J1528">
            <v>0</v>
          </cell>
          <cell r="L1528">
            <v>0</v>
          </cell>
        </row>
        <row r="1529">
          <cell r="A1529">
            <v>1527</v>
          </cell>
          <cell r="B1529" t="str">
            <v xml:space="preserve">        수건걸이</v>
          </cell>
          <cell r="C1529" t="str">
            <v>BT-34</v>
          </cell>
          <cell r="D1529" t="str">
            <v>EA</v>
          </cell>
          <cell r="E1529">
            <v>2</v>
          </cell>
          <cell r="F1529">
            <v>2460</v>
          </cell>
          <cell r="G1529">
            <v>4920</v>
          </cell>
          <cell r="H1529">
            <v>2460</v>
          </cell>
          <cell r="I1529">
            <v>4920</v>
          </cell>
          <cell r="J1529">
            <v>0</v>
          </cell>
          <cell r="L1529">
            <v>0</v>
          </cell>
        </row>
        <row r="1530">
          <cell r="A1530">
            <v>1528</v>
          </cell>
          <cell r="B1530" t="str">
            <v xml:space="preserve">        재털이</v>
          </cell>
          <cell r="C1530" t="str">
            <v>FB 60H</v>
          </cell>
          <cell r="D1530" t="str">
            <v>EA</v>
          </cell>
          <cell r="E1530">
            <v>7</v>
          </cell>
          <cell r="F1530">
            <v>1260</v>
          </cell>
          <cell r="G1530">
            <v>8820</v>
          </cell>
          <cell r="H1530">
            <v>1260</v>
          </cell>
          <cell r="I1530">
            <v>8820</v>
          </cell>
          <cell r="J1530">
            <v>0</v>
          </cell>
          <cell r="L1530">
            <v>0</v>
          </cell>
        </row>
        <row r="1531">
          <cell r="A1531">
            <v>1529</v>
          </cell>
          <cell r="B1531" t="str">
            <v xml:space="preserve">        비누곽</v>
          </cell>
          <cell r="C1531" t="str">
            <v>R-606B</v>
          </cell>
          <cell r="D1531" t="str">
            <v>SET</v>
          </cell>
          <cell r="E1531">
            <v>4</v>
          </cell>
          <cell r="F1531">
            <v>1900</v>
          </cell>
          <cell r="G1531">
            <v>7600</v>
          </cell>
          <cell r="H1531">
            <v>1900</v>
          </cell>
          <cell r="I1531">
            <v>7600</v>
          </cell>
          <cell r="J1531">
            <v>0</v>
          </cell>
          <cell r="L1531">
            <v>0</v>
          </cell>
        </row>
        <row r="1532">
          <cell r="A1532">
            <v>1530</v>
          </cell>
          <cell r="B1532" t="str">
            <v xml:space="preserve">        화장대</v>
          </cell>
          <cell r="C1532" t="str">
            <v>FB 60F</v>
          </cell>
          <cell r="D1532" t="str">
            <v>EA</v>
          </cell>
          <cell r="E1532">
            <v>4</v>
          </cell>
          <cell r="F1532">
            <v>5720</v>
          </cell>
          <cell r="G1532">
            <v>22880</v>
          </cell>
          <cell r="H1532">
            <v>5720</v>
          </cell>
          <cell r="I1532">
            <v>22880</v>
          </cell>
          <cell r="J1532">
            <v>0</v>
          </cell>
          <cell r="L1532">
            <v>0</v>
          </cell>
        </row>
        <row r="1533">
          <cell r="A1533">
            <v>1531</v>
          </cell>
          <cell r="B1533" t="str">
            <v xml:space="preserve">        화장경</v>
          </cell>
          <cell r="C1533" t="str">
            <v>450*600*5T</v>
          </cell>
          <cell r="D1533" t="str">
            <v>EA</v>
          </cell>
          <cell r="E1533">
            <v>4</v>
          </cell>
          <cell r="F1533">
            <v>4490</v>
          </cell>
          <cell r="G1533">
            <v>17960</v>
          </cell>
          <cell r="H1533">
            <v>4490</v>
          </cell>
          <cell r="I1533">
            <v>17960</v>
          </cell>
          <cell r="J1533">
            <v>0</v>
          </cell>
          <cell r="L1533">
            <v>0</v>
          </cell>
        </row>
        <row r="1534">
          <cell r="A1534">
            <v>1532</v>
          </cell>
          <cell r="B1534" t="str">
            <v xml:space="preserve">        노무비</v>
          </cell>
          <cell r="C1534" t="str">
            <v>배관공</v>
          </cell>
          <cell r="D1534" t="str">
            <v>인</v>
          </cell>
          <cell r="E1534">
            <v>1</v>
          </cell>
          <cell r="F1534">
            <v>40140</v>
          </cell>
          <cell r="G1534">
            <v>40140</v>
          </cell>
          <cell r="H1534">
            <v>0</v>
          </cell>
          <cell r="J1534">
            <v>40140</v>
          </cell>
          <cell r="K1534">
            <v>40140</v>
          </cell>
          <cell r="L1534">
            <v>0</v>
          </cell>
        </row>
        <row r="1535">
          <cell r="A1535">
            <v>1533</v>
          </cell>
          <cell r="B1535" t="str">
            <v xml:space="preserve">        노무비</v>
          </cell>
          <cell r="C1535" t="str">
            <v>보통인부</v>
          </cell>
          <cell r="D1535" t="str">
            <v>인</v>
          </cell>
          <cell r="E1535">
            <v>6</v>
          </cell>
          <cell r="F1535">
            <v>27990</v>
          </cell>
          <cell r="G1535">
            <v>167940</v>
          </cell>
          <cell r="H1535">
            <v>0</v>
          </cell>
          <cell r="J1535">
            <v>27990</v>
          </cell>
          <cell r="K1535">
            <v>167940</v>
          </cell>
          <cell r="L1535">
            <v>0</v>
          </cell>
        </row>
        <row r="1536">
          <cell r="A1536">
            <v>1534</v>
          </cell>
          <cell r="B1536" t="str">
            <v xml:space="preserve">        노무비</v>
          </cell>
          <cell r="C1536" t="str">
            <v>위생공</v>
          </cell>
          <cell r="D1536" t="str">
            <v>인</v>
          </cell>
          <cell r="E1536">
            <v>33</v>
          </cell>
          <cell r="F1536">
            <v>40100</v>
          </cell>
          <cell r="G1536">
            <v>1323300</v>
          </cell>
          <cell r="H1536">
            <v>0</v>
          </cell>
          <cell r="J1536">
            <v>40100</v>
          </cell>
          <cell r="K1536">
            <v>1323300</v>
          </cell>
          <cell r="L1536">
            <v>0</v>
          </cell>
        </row>
        <row r="1537">
          <cell r="A1537">
            <v>1535</v>
          </cell>
          <cell r="B1537" t="str">
            <v xml:space="preserve">        공구손료</v>
          </cell>
          <cell r="C1537" t="str">
            <v>노무비의 3%</v>
          </cell>
          <cell r="D1537" t="str">
            <v>식</v>
          </cell>
          <cell r="E1537">
            <v>1</v>
          </cell>
          <cell r="F1537">
            <v>45940</v>
          </cell>
          <cell r="G1537">
            <v>45940</v>
          </cell>
          <cell r="H1537">
            <v>45940</v>
          </cell>
          <cell r="I1537">
            <v>45940</v>
          </cell>
          <cell r="J1537">
            <v>0</v>
          </cell>
          <cell r="L1537">
            <v>0</v>
          </cell>
        </row>
        <row r="1538">
          <cell r="A1538">
            <v>1536</v>
          </cell>
          <cell r="B1538" t="str">
            <v xml:space="preserve">      2. 급수급탕배관공사</v>
          </cell>
          <cell r="G1538">
            <v>2447650</v>
          </cell>
          <cell r="H1538">
            <v>0</v>
          </cell>
          <cell r="I1538">
            <v>1236330</v>
          </cell>
          <cell r="J1538">
            <v>0</v>
          </cell>
          <cell r="K1538">
            <v>1211320</v>
          </cell>
          <cell r="L1538">
            <v>0</v>
          </cell>
        </row>
        <row r="1539">
          <cell r="A1539">
            <v>1537</v>
          </cell>
          <cell r="B1539" t="str">
            <v xml:space="preserve">        동관(L-TYPE)</v>
          </cell>
          <cell r="C1539" t="str">
            <v>D15</v>
          </cell>
          <cell r="D1539" t="str">
            <v>M</v>
          </cell>
          <cell r="E1539">
            <v>51</v>
          </cell>
          <cell r="F1539">
            <v>1170</v>
          </cell>
          <cell r="G1539">
            <v>59670</v>
          </cell>
          <cell r="H1539">
            <v>1170</v>
          </cell>
          <cell r="I1539">
            <v>59670</v>
          </cell>
          <cell r="J1539">
            <v>0</v>
          </cell>
          <cell r="L1539">
            <v>0</v>
          </cell>
        </row>
        <row r="1540">
          <cell r="A1540">
            <v>1538</v>
          </cell>
          <cell r="B1540" t="str">
            <v xml:space="preserve">        동관(L-TYPE)</v>
          </cell>
          <cell r="C1540" t="str">
            <v>D20</v>
          </cell>
          <cell r="D1540" t="str">
            <v>M</v>
          </cell>
          <cell r="E1540">
            <v>22</v>
          </cell>
          <cell r="F1540">
            <v>1830</v>
          </cell>
          <cell r="G1540">
            <v>40260</v>
          </cell>
          <cell r="H1540">
            <v>1830</v>
          </cell>
          <cell r="I1540">
            <v>40260</v>
          </cell>
          <cell r="J1540">
            <v>0</v>
          </cell>
          <cell r="L1540">
            <v>0</v>
          </cell>
        </row>
        <row r="1541">
          <cell r="A1541">
            <v>1539</v>
          </cell>
          <cell r="B1541" t="str">
            <v xml:space="preserve">        동관(L-TYPE)</v>
          </cell>
          <cell r="C1541" t="str">
            <v>D25</v>
          </cell>
          <cell r="D1541" t="str">
            <v>M</v>
          </cell>
          <cell r="E1541">
            <v>15</v>
          </cell>
          <cell r="F1541">
            <v>2630</v>
          </cell>
          <cell r="G1541">
            <v>39450</v>
          </cell>
          <cell r="H1541">
            <v>2630</v>
          </cell>
          <cell r="I1541">
            <v>39450</v>
          </cell>
          <cell r="J1541">
            <v>0</v>
          </cell>
          <cell r="L1541">
            <v>0</v>
          </cell>
        </row>
        <row r="1542">
          <cell r="A1542">
            <v>1540</v>
          </cell>
          <cell r="B1542" t="str">
            <v xml:space="preserve">        동관(L-TYPE)</v>
          </cell>
          <cell r="C1542" t="str">
            <v>D32</v>
          </cell>
          <cell r="D1542" t="str">
            <v>M</v>
          </cell>
          <cell r="E1542">
            <v>4</v>
          </cell>
          <cell r="F1542">
            <v>3540</v>
          </cell>
          <cell r="G1542">
            <v>14160</v>
          </cell>
          <cell r="H1542">
            <v>3540</v>
          </cell>
          <cell r="I1542">
            <v>14160</v>
          </cell>
          <cell r="J1542">
            <v>0</v>
          </cell>
          <cell r="L1542">
            <v>0</v>
          </cell>
        </row>
        <row r="1543">
          <cell r="A1543">
            <v>1541</v>
          </cell>
          <cell r="B1543" t="str">
            <v xml:space="preserve">        동관(L-TYPE)</v>
          </cell>
          <cell r="C1543" t="str">
            <v>D40</v>
          </cell>
          <cell r="D1543" t="str">
            <v>M</v>
          </cell>
          <cell r="E1543">
            <v>6</v>
          </cell>
          <cell r="F1543">
            <v>4560</v>
          </cell>
          <cell r="G1543">
            <v>27360</v>
          </cell>
          <cell r="H1543">
            <v>4560</v>
          </cell>
          <cell r="I1543">
            <v>27360</v>
          </cell>
          <cell r="J1543">
            <v>0</v>
          </cell>
          <cell r="L1543">
            <v>0</v>
          </cell>
        </row>
        <row r="1544">
          <cell r="A1544">
            <v>1542</v>
          </cell>
          <cell r="B1544" t="str">
            <v xml:space="preserve">        잡재료비</v>
          </cell>
          <cell r="C1544" t="str">
            <v>관의 5%</v>
          </cell>
          <cell r="D1544" t="str">
            <v>식</v>
          </cell>
          <cell r="E1544">
            <v>1</v>
          </cell>
          <cell r="F1544">
            <v>9080</v>
          </cell>
          <cell r="G1544">
            <v>9080</v>
          </cell>
          <cell r="H1544">
            <v>9080</v>
          </cell>
          <cell r="I1544">
            <v>9080</v>
          </cell>
          <cell r="J1544">
            <v>0</v>
          </cell>
          <cell r="L1544">
            <v>0</v>
          </cell>
        </row>
        <row r="1545">
          <cell r="A1545">
            <v>1543</v>
          </cell>
          <cell r="B1545" t="str">
            <v xml:space="preserve">        관보온(포리마마감)</v>
          </cell>
          <cell r="C1545" t="str">
            <v>D15*25T</v>
          </cell>
          <cell r="D1545" t="str">
            <v>M</v>
          </cell>
          <cell r="E1545">
            <v>37</v>
          </cell>
          <cell r="F1545">
            <v>2930</v>
          </cell>
          <cell r="G1545">
            <v>108410</v>
          </cell>
          <cell r="H1545">
            <v>860</v>
          </cell>
          <cell r="I1545">
            <v>31820</v>
          </cell>
          <cell r="J1545">
            <v>2070</v>
          </cell>
          <cell r="K1545">
            <v>76590</v>
          </cell>
          <cell r="L1545">
            <v>0</v>
          </cell>
        </row>
        <row r="1546">
          <cell r="A1546">
            <v>1544</v>
          </cell>
          <cell r="B1546" t="str">
            <v xml:space="preserve">        관보온(포리마마감)</v>
          </cell>
          <cell r="C1546" t="str">
            <v>D20*25T</v>
          </cell>
          <cell r="D1546" t="str">
            <v>M</v>
          </cell>
          <cell r="E1546">
            <v>20</v>
          </cell>
          <cell r="F1546">
            <v>3430</v>
          </cell>
          <cell r="G1546">
            <v>68600</v>
          </cell>
          <cell r="H1546">
            <v>950</v>
          </cell>
          <cell r="I1546">
            <v>19000</v>
          </cell>
          <cell r="J1546">
            <v>2480</v>
          </cell>
          <cell r="K1546">
            <v>49600</v>
          </cell>
          <cell r="L1546">
            <v>0</v>
          </cell>
        </row>
        <row r="1547">
          <cell r="A1547">
            <v>1545</v>
          </cell>
          <cell r="B1547" t="str">
            <v xml:space="preserve">        관보온(포리마마감)</v>
          </cell>
          <cell r="C1547" t="str">
            <v>D25*25T</v>
          </cell>
          <cell r="D1547" t="str">
            <v>M</v>
          </cell>
          <cell r="E1547">
            <v>14</v>
          </cell>
          <cell r="F1547">
            <v>3960</v>
          </cell>
          <cell r="G1547">
            <v>55440</v>
          </cell>
          <cell r="H1547">
            <v>1070</v>
          </cell>
          <cell r="I1547">
            <v>14980</v>
          </cell>
          <cell r="J1547">
            <v>2890</v>
          </cell>
          <cell r="K1547">
            <v>40460</v>
          </cell>
          <cell r="L1547">
            <v>0</v>
          </cell>
        </row>
        <row r="1548">
          <cell r="A1548">
            <v>1546</v>
          </cell>
          <cell r="B1548" t="str">
            <v xml:space="preserve">        관보온(포리마마감)</v>
          </cell>
          <cell r="C1548" t="str">
            <v>D32*25T</v>
          </cell>
          <cell r="D1548" t="str">
            <v>M</v>
          </cell>
          <cell r="E1548">
            <v>4</v>
          </cell>
          <cell r="F1548">
            <v>4530</v>
          </cell>
          <cell r="G1548">
            <v>18120</v>
          </cell>
          <cell r="H1548">
            <v>1220</v>
          </cell>
          <cell r="I1548">
            <v>4880</v>
          </cell>
          <cell r="J1548">
            <v>3310</v>
          </cell>
          <cell r="K1548">
            <v>13240</v>
          </cell>
          <cell r="L1548">
            <v>0</v>
          </cell>
        </row>
        <row r="1549">
          <cell r="A1549">
            <v>1547</v>
          </cell>
          <cell r="B1549" t="str">
            <v xml:space="preserve">        관보온(포리마마감)</v>
          </cell>
          <cell r="C1549" t="str">
            <v>D40*25T</v>
          </cell>
          <cell r="D1549" t="str">
            <v>M</v>
          </cell>
          <cell r="E1549">
            <v>5</v>
          </cell>
          <cell r="F1549">
            <v>4620</v>
          </cell>
          <cell r="G1549">
            <v>23100</v>
          </cell>
          <cell r="H1549">
            <v>1310</v>
          </cell>
          <cell r="I1549">
            <v>6550</v>
          </cell>
          <cell r="J1549">
            <v>3310</v>
          </cell>
          <cell r="K1549">
            <v>16550</v>
          </cell>
          <cell r="L1549">
            <v>0</v>
          </cell>
        </row>
        <row r="1550">
          <cell r="A1550">
            <v>1548</v>
          </cell>
          <cell r="B1550" t="str">
            <v xml:space="preserve">        아티론보온</v>
          </cell>
          <cell r="C1550" t="str">
            <v>D15*5T</v>
          </cell>
          <cell r="D1550" t="str">
            <v>M</v>
          </cell>
          <cell r="E1550">
            <v>13</v>
          </cell>
          <cell r="F1550">
            <v>700</v>
          </cell>
          <cell r="G1550">
            <v>9100</v>
          </cell>
          <cell r="H1550">
            <v>210</v>
          </cell>
          <cell r="I1550">
            <v>2730</v>
          </cell>
          <cell r="J1550">
            <v>490</v>
          </cell>
          <cell r="K1550">
            <v>6370</v>
          </cell>
          <cell r="L1550">
            <v>0</v>
          </cell>
        </row>
        <row r="1551">
          <cell r="A1551">
            <v>1549</v>
          </cell>
          <cell r="B1551" t="str">
            <v xml:space="preserve">        아티론보온</v>
          </cell>
          <cell r="C1551" t="str">
            <v>D20*5T</v>
          </cell>
          <cell r="D1551" t="str">
            <v>M</v>
          </cell>
          <cell r="E1551">
            <v>2</v>
          </cell>
          <cell r="F1551">
            <v>760</v>
          </cell>
          <cell r="G1551">
            <v>1520</v>
          </cell>
          <cell r="H1551">
            <v>270</v>
          </cell>
          <cell r="I1551">
            <v>540</v>
          </cell>
          <cell r="J1551">
            <v>490</v>
          </cell>
          <cell r="K1551">
            <v>980</v>
          </cell>
          <cell r="L1551">
            <v>0</v>
          </cell>
        </row>
        <row r="1552">
          <cell r="A1552">
            <v>1550</v>
          </cell>
          <cell r="B1552" t="str">
            <v xml:space="preserve">        동엘보</v>
          </cell>
          <cell r="C1552" t="str">
            <v>D15</v>
          </cell>
          <cell r="D1552" t="str">
            <v>EA</v>
          </cell>
          <cell r="E1552">
            <v>49</v>
          </cell>
          <cell r="F1552">
            <v>140</v>
          </cell>
          <cell r="G1552">
            <v>6860</v>
          </cell>
          <cell r="H1552">
            <v>140</v>
          </cell>
          <cell r="I1552">
            <v>6860</v>
          </cell>
          <cell r="J1552">
            <v>0</v>
          </cell>
          <cell r="L1552">
            <v>0</v>
          </cell>
        </row>
        <row r="1553">
          <cell r="A1553">
            <v>1551</v>
          </cell>
          <cell r="B1553" t="str">
            <v xml:space="preserve">        동엘보</v>
          </cell>
          <cell r="C1553" t="str">
            <v>D20</v>
          </cell>
          <cell r="D1553" t="str">
            <v>EA</v>
          </cell>
          <cell r="E1553">
            <v>6</v>
          </cell>
          <cell r="F1553">
            <v>300</v>
          </cell>
          <cell r="G1553">
            <v>1800</v>
          </cell>
          <cell r="H1553">
            <v>300</v>
          </cell>
          <cell r="I1553">
            <v>1800</v>
          </cell>
          <cell r="J1553">
            <v>0</v>
          </cell>
          <cell r="L1553">
            <v>0</v>
          </cell>
        </row>
        <row r="1554">
          <cell r="A1554">
            <v>1552</v>
          </cell>
          <cell r="B1554" t="str">
            <v xml:space="preserve">        동엘보</v>
          </cell>
          <cell r="C1554" t="str">
            <v>D25</v>
          </cell>
          <cell r="D1554" t="str">
            <v>EA</v>
          </cell>
          <cell r="E1554">
            <v>12</v>
          </cell>
          <cell r="F1554">
            <v>520</v>
          </cell>
          <cell r="G1554">
            <v>6240</v>
          </cell>
          <cell r="H1554">
            <v>520</v>
          </cell>
          <cell r="I1554">
            <v>6240</v>
          </cell>
          <cell r="J1554">
            <v>0</v>
          </cell>
          <cell r="L1554">
            <v>0</v>
          </cell>
        </row>
        <row r="1555">
          <cell r="A1555">
            <v>1553</v>
          </cell>
          <cell r="B1555" t="str">
            <v xml:space="preserve">        동엘보</v>
          </cell>
          <cell r="C1555" t="str">
            <v>D32</v>
          </cell>
          <cell r="D1555" t="str">
            <v>EA</v>
          </cell>
          <cell r="E1555">
            <v>1</v>
          </cell>
          <cell r="F1555">
            <v>800</v>
          </cell>
          <cell r="G1555">
            <v>800</v>
          </cell>
          <cell r="H1555">
            <v>800</v>
          </cell>
          <cell r="I1555">
            <v>800</v>
          </cell>
          <cell r="J1555">
            <v>0</v>
          </cell>
          <cell r="L1555">
            <v>0</v>
          </cell>
        </row>
        <row r="1556">
          <cell r="A1556">
            <v>1554</v>
          </cell>
          <cell r="B1556" t="str">
            <v xml:space="preserve">        동티이</v>
          </cell>
          <cell r="C1556" t="str">
            <v>D20</v>
          </cell>
          <cell r="D1556" t="str">
            <v>EA</v>
          </cell>
          <cell r="E1556">
            <v>16</v>
          </cell>
          <cell r="F1556">
            <v>470</v>
          </cell>
          <cell r="G1556">
            <v>7520</v>
          </cell>
          <cell r="H1556">
            <v>470</v>
          </cell>
          <cell r="I1556">
            <v>7520</v>
          </cell>
          <cell r="J1556">
            <v>0</v>
          </cell>
          <cell r="L1556">
            <v>0</v>
          </cell>
        </row>
        <row r="1557">
          <cell r="A1557">
            <v>1555</v>
          </cell>
          <cell r="B1557" t="str">
            <v xml:space="preserve">        동티이</v>
          </cell>
          <cell r="C1557" t="str">
            <v>D25</v>
          </cell>
          <cell r="D1557" t="str">
            <v>EA</v>
          </cell>
          <cell r="E1557">
            <v>7</v>
          </cell>
          <cell r="F1557">
            <v>730</v>
          </cell>
          <cell r="G1557">
            <v>5110</v>
          </cell>
          <cell r="H1557">
            <v>730</v>
          </cell>
          <cell r="I1557">
            <v>5110</v>
          </cell>
          <cell r="J1557">
            <v>0</v>
          </cell>
          <cell r="L1557">
            <v>0</v>
          </cell>
        </row>
        <row r="1558">
          <cell r="A1558">
            <v>1556</v>
          </cell>
          <cell r="B1558" t="str">
            <v xml:space="preserve">        동티이</v>
          </cell>
          <cell r="C1558" t="str">
            <v>D32</v>
          </cell>
          <cell r="D1558" t="str">
            <v>EA</v>
          </cell>
          <cell r="E1558">
            <v>2</v>
          </cell>
          <cell r="F1558">
            <v>1250</v>
          </cell>
          <cell r="G1558">
            <v>2500</v>
          </cell>
          <cell r="H1558">
            <v>1250</v>
          </cell>
          <cell r="I1558">
            <v>2500</v>
          </cell>
          <cell r="J1558">
            <v>0</v>
          </cell>
          <cell r="L1558">
            <v>0</v>
          </cell>
        </row>
        <row r="1559">
          <cell r="A1559">
            <v>1557</v>
          </cell>
          <cell r="B1559" t="str">
            <v xml:space="preserve">        동티이</v>
          </cell>
          <cell r="C1559" t="str">
            <v>D40</v>
          </cell>
          <cell r="D1559" t="str">
            <v>EA</v>
          </cell>
          <cell r="E1559">
            <v>5</v>
          </cell>
          <cell r="F1559">
            <v>1860</v>
          </cell>
          <cell r="G1559">
            <v>9300</v>
          </cell>
          <cell r="H1559">
            <v>1860</v>
          </cell>
          <cell r="I1559">
            <v>9300</v>
          </cell>
          <cell r="J1559">
            <v>0</v>
          </cell>
          <cell r="L1559">
            <v>0</v>
          </cell>
        </row>
        <row r="1560">
          <cell r="A1560">
            <v>1558</v>
          </cell>
          <cell r="B1560" t="str">
            <v xml:space="preserve">        동수전티(C*C*F)</v>
          </cell>
          <cell r="C1560" t="str">
            <v>D15</v>
          </cell>
          <cell r="D1560" t="str">
            <v>EA</v>
          </cell>
          <cell r="E1560">
            <v>11</v>
          </cell>
          <cell r="F1560">
            <v>780</v>
          </cell>
          <cell r="G1560">
            <v>8580</v>
          </cell>
          <cell r="H1560">
            <v>780</v>
          </cell>
          <cell r="I1560">
            <v>8580</v>
          </cell>
          <cell r="J1560">
            <v>0</v>
          </cell>
          <cell r="L1560">
            <v>0</v>
          </cell>
        </row>
        <row r="1561">
          <cell r="A1561">
            <v>1559</v>
          </cell>
          <cell r="B1561" t="str">
            <v xml:space="preserve">        동수전엘보(C*F)</v>
          </cell>
          <cell r="C1561" t="str">
            <v>D15</v>
          </cell>
          <cell r="D1561" t="str">
            <v>EA</v>
          </cell>
          <cell r="E1561">
            <v>11</v>
          </cell>
          <cell r="F1561">
            <v>630</v>
          </cell>
          <cell r="G1561">
            <v>6930</v>
          </cell>
          <cell r="H1561">
            <v>630</v>
          </cell>
          <cell r="I1561">
            <v>6930</v>
          </cell>
          <cell r="J1561">
            <v>0</v>
          </cell>
          <cell r="L1561">
            <v>0</v>
          </cell>
        </row>
        <row r="1562">
          <cell r="A1562">
            <v>1560</v>
          </cell>
          <cell r="B1562" t="str">
            <v xml:space="preserve">        동수전엘보(C*F)</v>
          </cell>
          <cell r="C1562" t="str">
            <v>D20</v>
          </cell>
          <cell r="D1562" t="str">
            <v>EA</v>
          </cell>
          <cell r="E1562">
            <v>1</v>
          </cell>
          <cell r="F1562">
            <v>1130</v>
          </cell>
          <cell r="G1562">
            <v>1130</v>
          </cell>
          <cell r="H1562">
            <v>1130</v>
          </cell>
          <cell r="I1562">
            <v>1130</v>
          </cell>
          <cell r="J1562">
            <v>0</v>
          </cell>
          <cell r="L1562">
            <v>0</v>
          </cell>
        </row>
        <row r="1563">
          <cell r="A1563">
            <v>1561</v>
          </cell>
          <cell r="B1563" t="str">
            <v xml:space="preserve">        동레듀샤</v>
          </cell>
          <cell r="C1563" t="str">
            <v>D20</v>
          </cell>
          <cell r="D1563" t="str">
            <v>EA</v>
          </cell>
          <cell r="E1563">
            <v>1</v>
          </cell>
          <cell r="F1563">
            <v>180</v>
          </cell>
          <cell r="G1563">
            <v>180</v>
          </cell>
          <cell r="H1563">
            <v>180</v>
          </cell>
          <cell r="I1563">
            <v>180</v>
          </cell>
          <cell r="J1563">
            <v>0</v>
          </cell>
          <cell r="L1563">
            <v>0</v>
          </cell>
        </row>
        <row r="1564">
          <cell r="A1564">
            <v>1562</v>
          </cell>
          <cell r="B1564" t="str">
            <v xml:space="preserve">        동레듀샤</v>
          </cell>
          <cell r="C1564" t="str">
            <v>D25</v>
          </cell>
          <cell r="D1564" t="str">
            <v>EA</v>
          </cell>
          <cell r="E1564">
            <v>7</v>
          </cell>
          <cell r="F1564">
            <v>280</v>
          </cell>
          <cell r="G1564">
            <v>1960</v>
          </cell>
          <cell r="H1564">
            <v>280</v>
          </cell>
          <cell r="I1564">
            <v>1960</v>
          </cell>
          <cell r="J1564">
            <v>0</v>
          </cell>
          <cell r="L1564">
            <v>0</v>
          </cell>
        </row>
        <row r="1565">
          <cell r="A1565">
            <v>1563</v>
          </cell>
          <cell r="B1565" t="str">
            <v xml:space="preserve">        동레듀샤</v>
          </cell>
          <cell r="C1565" t="str">
            <v>D32</v>
          </cell>
          <cell r="D1565" t="str">
            <v>EA</v>
          </cell>
          <cell r="E1565">
            <v>1</v>
          </cell>
          <cell r="F1565">
            <v>360</v>
          </cell>
          <cell r="G1565">
            <v>360</v>
          </cell>
          <cell r="H1565">
            <v>360</v>
          </cell>
          <cell r="I1565">
            <v>360</v>
          </cell>
          <cell r="J1565">
            <v>0</v>
          </cell>
          <cell r="L1565">
            <v>0</v>
          </cell>
        </row>
        <row r="1566">
          <cell r="A1566">
            <v>1564</v>
          </cell>
          <cell r="B1566" t="str">
            <v xml:space="preserve">        동레듀샤</v>
          </cell>
          <cell r="C1566" t="str">
            <v>D40</v>
          </cell>
          <cell r="D1566" t="str">
            <v>EA</v>
          </cell>
          <cell r="E1566">
            <v>1</v>
          </cell>
          <cell r="F1566">
            <v>660</v>
          </cell>
          <cell r="G1566">
            <v>660</v>
          </cell>
          <cell r="H1566">
            <v>660</v>
          </cell>
          <cell r="I1566">
            <v>660</v>
          </cell>
          <cell r="J1566">
            <v>0</v>
          </cell>
          <cell r="L1566">
            <v>0</v>
          </cell>
        </row>
        <row r="1567">
          <cell r="A1567">
            <v>1565</v>
          </cell>
          <cell r="B1567" t="str">
            <v xml:space="preserve">        동CM아답타</v>
          </cell>
          <cell r="C1567" t="str">
            <v>D25</v>
          </cell>
          <cell r="D1567" t="str">
            <v>EA</v>
          </cell>
          <cell r="E1567">
            <v>4</v>
          </cell>
          <cell r="F1567">
            <v>900</v>
          </cell>
          <cell r="G1567">
            <v>3600</v>
          </cell>
          <cell r="H1567">
            <v>900</v>
          </cell>
          <cell r="I1567">
            <v>3600</v>
          </cell>
          <cell r="J1567">
            <v>0</v>
          </cell>
          <cell r="L1567">
            <v>0</v>
          </cell>
        </row>
        <row r="1568">
          <cell r="A1568">
            <v>1566</v>
          </cell>
          <cell r="B1568" t="str">
            <v xml:space="preserve">        동CM아답타</v>
          </cell>
          <cell r="C1568" t="str">
            <v>D40</v>
          </cell>
          <cell r="D1568" t="str">
            <v>EA</v>
          </cell>
          <cell r="E1568">
            <v>1</v>
          </cell>
          <cell r="F1568">
            <v>2390</v>
          </cell>
          <cell r="G1568">
            <v>2390</v>
          </cell>
          <cell r="H1568">
            <v>2390</v>
          </cell>
          <cell r="I1568">
            <v>2390</v>
          </cell>
          <cell r="J1568">
            <v>0</v>
          </cell>
          <cell r="L1568">
            <v>0</v>
          </cell>
        </row>
        <row r="1569">
          <cell r="A1569">
            <v>1567</v>
          </cell>
          <cell r="B1569" t="str">
            <v xml:space="preserve">        동캡</v>
          </cell>
          <cell r="C1569" t="str">
            <v>D15</v>
          </cell>
          <cell r="D1569" t="str">
            <v>EA</v>
          </cell>
          <cell r="E1569">
            <v>11</v>
          </cell>
          <cell r="F1569">
            <v>130</v>
          </cell>
          <cell r="G1569">
            <v>1430</v>
          </cell>
          <cell r="H1569">
            <v>130</v>
          </cell>
          <cell r="I1569">
            <v>1430</v>
          </cell>
          <cell r="J1569">
            <v>0</v>
          </cell>
          <cell r="L1569">
            <v>0</v>
          </cell>
        </row>
        <row r="1570">
          <cell r="A1570">
            <v>1568</v>
          </cell>
          <cell r="B1570" t="str">
            <v xml:space="preserve">        동캡</v>
          </cell>
          <cell r="C1570" t="str">
            <v>D20</v>
          </cell>
          <cell r="D1570" t="str">
            <v>EA</v>
          </cell>
          <cell r="E1570">
            <v>8</v>
          </cell>
          <cell r="F1570">
            <v>170</v>
          </cell>
          <cell r="G1570">
            <v>1360</v>
          </cell>
          <cell r="H1570">
            <v>170</v>
          </cell>
          <cell r="I1570">
            <v>1360</v>
          </cell>
          <cell r="J1570">
            <v>0</v>
          </cell>
          <cell r="L1570">
            <v>0</v>
          </cell>
        </row>
        <row r="1571">
          <cell r="A1571">
            <v>1569</v>
          </cell>
          <cell r="B1571" t="str">
            <v xml:space="preserve">        동유니온(C*M)</v>
          </cell>
          <cell r="C1571" t="str">
            <v>D25</v>
          </cell>
          <cell r="D1571" t="str">
            <v>EA</v>
          </cell>
          <cell r="E1571">
            <v>2</v>
          </cell>
          <cell r="F1571">
            <v>2670</v>
          </cell>
          <cell r="G1571">
            <v>5340</v>
          </cell>
          <cell r="H1571">
            <v>2670</v>
          </cell>
          <cell r="I1571">
            <v>5340</v>
          </cell>
          <cell r="J1571">
            <v>0</v>
          </cell>
          <cell r="L1571">
            <v>0</v>
          </cell>
        </row>
        <row r="1572">
          <cell r="A1572">
            <v>1570</v>
          </cell>
          <cell r="B1572" t="str">
            <v xml:space="preserve">        동유니온(C*M)</v>
          </cell>
          <cell r="C1572" t="str">
            <v>D40</v>
          </cell>
          <cell r="D1572" t="str">
            <v>EA</v>
          </cell>
          <cell r="E1572">
            <v>1</v>
          </cell>
          <cell r="F1572">
            <v>5910</v>
          </cell>
          <cell r="G1572">
            <v>5910</v>
          </cell>
          <cell r="H1572">
            <v>5910</v>
          </cell>
          <cell r="I1572">
            <v>5910</v>
          </cell>
          <cell r="J1572">
            <v>0</v>
          </cell>
          <cell r="L1572">
            <v>0</v>
          </cell>
        </row>
        <row r="1573">
          <cell r="A1573">
            <v>1571</v>
          </cell>
          <cell r="B1573" t="str">
            <v xml:space="preserve">        동관용접</v>
          </cell>
          <cell r="C1573" t="str">
            <v>D15</v>
          </cell>
          <cell r="D1573" t="str">
            <v>개소</v>
          </cell>
          <cell r="E1573">
            <v>165</v>
          </cell>
          <cell r="F1573">
            <v>2180</v>
          </cell>
          <cell r="G1573">
            <v>359700</v>
          </cell>
          <cell r="H1573">
            <v>140</v>
          </cell>
          <cell r="I1573">
            <v>23100</v>
          </cell>
          <cell r="J1573">
            <v>2040</v>
          </cell>
          <cell r="K1573">
            <v>336600</v>
          </cell>
          <cell r="L1573">
            <v>0</v>
          </cell>
        </row>
        <row r="1574">
          <cell r="A1574">
            <v>1572</v>
          </cell>
          <cell r="B1574" t="str">
            <v xml:space="preserve">        동관용접</v>
          </cell>
          <cell r="C1574" t="str">
            <v>D20</v>
          </cell>
          <cell r="D1574" t="str">
            <v>개소</v>
          </cell>
          <cell r="E1574">
            <v>64</v>
          </cell>
          <cell r="F1574">
            <v>2590</v>
          </cell>
          <cell r="G1574">
            <v>165760</v>
          </cell>
          <cell r="H1574">
            <v>240</v>
          </cell>
          <cell r="I1574">
            <v>15360</v>
          </cell>
          <cell r="J1574">
            <v>2350</v>
          </cell>
          <cell r="K1574">
            <v>150400</v>
          </cell>
          <cell r="L1574">
            <v>0</v>
          </cell>
        </row>
        <row r="1575">
          <cell r="A1575">
            <v>1573</v>
          </cell>
          <cell r="B1575" t="str">
            <v xml:space="preserve">        동관용접</v>
          </cell>
          <cell r="C1575" t="str">
            <v>D25</v>
          </cell>
          <cell r="D1575" t="str">
            <v>개소</v>
          </cell>
          <cell r="E1575">
            <v>57</v>
          </cell>
          <cell r="F1575">
            <v>3210</v>
          </cell>
          <cell r="G1575">
            <v>182970</v>
          </cell>
          <cell r="H1575">
            <v>320</v>
          </cell>
          <cell r="I1575">
            <v>18240</v>
          </cell>
          <cell r="J1575">
            <v>2890</v>
          </cell>
          <cell r="K1575">
            <v>164730</v>
          </cell>
          <cell r="L1575">
            <v>0</v>
          </cell>
        </row>
        <row r="1576">
          <cell r="A1576">
            <v>1574</v>
          </cell>
          <cell r="B1576" t="str">
            <v xml:space="preserve">        동관용접</v>
          </cell>
          <cell r="C1576" t="str">
            <v>D32</v>
          </cell>
          <cell r="D1576" t="str">
            <v>개소</v>
          </cell>
          <cell r="E1576">
            <v>8</v>
          </cell>
          <cell r="F1576">
            <v>3960</v>
          </cell>
          <cell r="G1576">
            <v>31680</v>
          </cell>
          <cell r="H1576">
            <v>420</v>
          </cell>
          <cell r="I1576">
            <v>3360</v>
          </cell>
          <cell r="J1576">
            <v>3540</v>
          </cell>
          <cell r="K1576">
            <v>28320</v>
          </cell>
          <cell r="L1576">
            <v>0</v>
          </cell>
        </row>
        <row r="1577">
          <cell r="A1577">
            <v>1575</v>
          </cell>
          <cell r="B1577" t="str">
            <v xml:space="preserve">        동관용접</v>
          </cell>
          <cell r="C1577" t="str">
            <v>D40</v>
          </cell>
          <cell r="D1577" t="str">
            <v>개소</v>
          </cell>
          <cell r="E1577">
            <v>13</v>
          </cell>
          <cell r="F1577">
            <v>4430</v>
          </cell>
          <cell r="G1577">
            <v>57590</v>
          </cell>
          <cell r="H1577">
            <v>530</v>
          </cell>
          <cell r="I1577">
            <v>6890</v>
          </cell>
          <cell r="J1577">
            <v>3900</v>
          </cell>
          <cell r="K1577">
            <v>50700</v>
          </cell>
          <cell r="L1577">
            <v>0</v>
          </cell>
        </row>
        <row r="1578">
          <cell r="A1578">
            <v>1576</v>
          </cell>
          <cell r="B1578" t="str">
            <v xml:space="preserve">        철동게이트밸브(10KG)</v>
          </cell>
          <cell r="C1578" t="str">
            <v>D40</v>
          </cell>
          <cell r="D1578" t="str">
            <v>EA</v>
          </cell>
          <cell r="E1578">
            <v>1</v>
          </cell>
          <cell r="F1578">
            <v>16170</v>
          </cell>
          <cell r="G1578">
            <v>16170</v>
          </cell>
          <cell r="H1578">
            <v>16170</v>
          </cell>
          <cell r="I1578">
            <v>16170</v>
          </cell>
          <cell r="J1578">
            <v>0</v>
          </cell>
          <cell r="L1578">
            <v>0</v>
          </cell>
        </row>
        <row r="1579">
          <cell r="A1579">
            <v>1577</v>
          </cell>
          <cell r="B1579" t="str">
            <v xml:space="preserve">        볼밸브(황동) (10KG)</v>
          </cell>
          <cell r="C1579" t="str">
            <v>D25</v>
          </cell>
          <cell r="D1579" t="str">
            <v>EA</v>
          </cell>
          <cell r="E1579">
            <v>2</v>
          </cell>
          <cell r="F1579">
            <v>3640</v>
          </cell>
          <cell r="G1579">
            <v>7280</v>
          </cell>
          <cell r="H1579">
            <v>3640</v>
          </cell>
          <cell r="I1579">
            <v>7280</v>
          </cell>
          <cell r="J1579">
            <v>0</v>
          </cell>
          <cell r="L1579">
            <v>0</v>
          </cell>
        </row>
        <row r="1580">
          <cell r="A1580">
            <v>1578</v>
          </cell>
          <cell r="B1580" t="str">
            <v xml:space="preserve">        자동공기변설치(동관)</v>
          </cell>
          <cell r="C1580" t="str">
            <v>D15(물용)</v>
          </cell>
          <cell r="D1580" t="str">
            <v>개소</v>
          </cell>
          <cell r="E1580">
            <v>1</v>
          </cell>
          <cell r="F1580">
            <v>61980</v>
          </cell>
          <cell r="G1580">
            <v>61980</v>
          </cell>
          <cell r="H1580">
            <v>31020</v>
          </cell>
          <cell r="I1580">
            <v>31020</v>
          </cell>
          <cell r="J1580">
            <v>30960</v>
          </cell>
          <cell r="K1580">
            <v>30960</v>
          </cell>
          <cell r="L1580">
            <v>0</v>
          </cell>
        </row>
        <row r="1581">
          <cell r="A1581">
            <v>1579</v>
          </cell>
          <cell r="B1581" t="str">
            <v xml:space="preserve">        파이프스리브(지수판)</v>
          </cell>
          <cell r="C1581" t="str">
            <v>D40</v>
          </cell>
          <cell r="D1581" t="str">
            <v>개소</v>
          </cell>
          <cell r="E1581">
            <v>1</v>
          </cell>
          <cell r="F1581">
            <v>3310</v>
          </cell>
          <cell r="G1581">
            <v>3310</v>
          </cell>
          <cell r="H1581">
            <v>2020</v>
          </cell>
          <cell r="I1581">
            <v>2020</v>
          </cell>
          <cell r="J1581">
            <v>1290</v>
          </cell>
          <cell r="K1581">
            <v>1290</v>
          </cell>
          <cell r="L1581">
            <v>0</v>
          </cell>
        </row>
        <row r="1582">
          <cell r="A1582">
            <v>1580</v>
          </cell>
          <cell r="B1582" t="str">
            <v xml:space="preserve">        절연행가</v>
          </cell>
          <cell r="C1582" t="str">
            <v>D15</v>
          </cell>
          <cell r="D1582" t="str">
            <v>개소</v>
          </cell>
          <cell r="E1582">
            <v>22</v>
          </cell>
          <cell r="F1582">
            <v>560</v>
          </cell>
          <cell r="G1582">
            <v>12320</v>
          </cell>
          <cell r="H1582">
            <v>560</v>
          </cell>
          <cell r="I1582">
            <v>12320</v>
          </cell>
          <cell r="J1582">
            <v>0</v>
          </cell>
          <cell r="L1582">
            <v>0</v>
          </cell>
        </row>
        <row r="1583">
          <cell r="A1583">
            <v>1581</v>
          </cell>
          <cell r="B1583" t="str">
            <v xml:space="preserve">        절연행가</v>
          </cell>
          <cell r="C1583" t="str">
            <v>D20</v>
          </cell>
          <cell r="D1583" t="str">
            <v>개소</v>
          </cell>
          <cell r="E1583">
            <v>20</v>
          </cell>
          <cell r="F1583">
            <v>590</v>
          </cell>
          <cell r="G1583">
            <v>11800</v>
          </cell>
          <cell r="H1583">
            <v>590</v>
          </cell>
          <cell r="I1583">
            <v>11800</v>
          </cell>
          <cell r="J1583">
            <v>0</v>
          </cell>
          <cell r="L1583">
            <v>0</v>
          </cell>
        </row>
        <row r="1584">
          <cell r="A1584">
            <v>1582</v>
          </cell>
          <cell r="B1584" t="str">
            <v xml:space="preserve">        절연행가</v>
          </cell>
          <cell r="C1584" t="str">
            <v>D25</v>
          </cell>
          <cell r="D1584" t="str">
            <v>개소</v>
          </cell>
          <cell r="E1584">
            <v>6</v>
          </cell>
          <cell r="F1584">
            <v>630</v>
          </cell>
          <cell r="G1584">
            <v>3780</v>
          </cell>
          <cell r="H1584">
            <v>630</v>
          </cell>
          <cell r="I1584">
            <v>3780</v>
          </cell>
          <cell r="J1584">
            <v>0</v>
          </cell>
          <cell r="L1584">
            <v>0</v>
          </cell>
        </row>
        <row r="1585">
          <cell r="A1585">
            <v>1583</v>
          </cell>
          <cell r="B1585" t="str">
            <v xml:space="preserve">        절연행가</v>
          </cell>
          <cell r="C1585" t="str">
            <v>D32</v>
          </cell>
          <cell r="D1585" t="str">
            <v>개소</v>
          </cell>
          <cell r="E1585">
            <v>3</v>
          </cell>
          <cell r="F1585">
            <v>660</v>
          </cell>
          <cell r="G1585">
            <v>1980</v>
          </cell>
          <cell r="H1585">
            <v>660</v>
          </cell>
          <cell r="I1585">
            <v>1980</v>
          </cell>
          <cell r="J1585">
            <v>0</v>
          </cell>
          <cell r="L1585">
            <v>0</v>
          </cell>
        </row>
        <row r="1586">
          <cell r="A1586">
            <v>1584</v>
          </cell>
          <cell r="B1586" t="str">
            <v xml:space="preserve">        절연행가</v>
          </cell>
          <cell r="C1586" t="str">
            <v>D40</v>
          </cell>
          <cell r="D1586" t="str">
            <v>개소</v>
          </cell>
          <cell r="E1586">
            <v>4</v>
          </cell>
          <cell r="F1586">
            <v>710</v>
          </cell>
          <cell r="G1586">
            <v>2840</v>
          </cell>
          <cell r="H1586">
            <v>710</v>
          </cell>
          <cell r="I1586">
            <v>2840</v>
          </cell>
          <cell r="J1586">
            <v>0</v>
          </cell>
          <cell r="L1586">
            <v>0</v>
          </cell>
        </row>
        <row r="1587">
          <cell r="A1587">
            <v>1585</v>
          </cell>
          <cell r="B1587" t="str">
            <v xml:space="preserve">        축열식 전기온수기</v>
          </cell>
          <cell r="C1587" t="str">
            <v>200LIT 2KW/H</v>
          </cell>
          <cell r="D1587" t="str">
            <v>대</v>
          </cell>
          <cell r="E1587">
            <v>1</v>
          </cell>
          <cell r="F1587">
            <v>722400</v>
          </cell>
          <cell r="G1587">
            <v>722400</v>
          </cell>
          <cell r="H1587">
            <v>722400</v>
          </cell>
          <cell r="I1587">
            <v>722400</v>
          </cell>
          <cell r="J1587">
            <v>0</v>
          </cell>
          <cell r="L1587">
            <v>0</v>
          </cell>
        </row>
        <row r="1588">
          <cell r="A1588">
            <v>1586</v>
          </cell>
          <cell r="B1588" t="str">
            <v xml:space="preserve">        노무비</v>
          </cell>
          <cell r="C1588" t="str">
            <v>배관공</v>
          </cell>
          <cell r="D1588" t="str">
            <v>인</v>
          </cell>
          <cell r="E1588">
            <v>4</v>
          </cell>
          <cell r="F1588">
            <v>40140</v>
          </cell>
          <cell r="G1588">
            <v>160560</v>
          </cell>
          <cell r="H1588">
            <v>0</v>
          </cell>
          <cell r="J1588">
            <v>40140</v>
          </cell>
          <cell r="K1588">
            <v>160560</v>
          </cell>
          <cell r="L1588">
            <v>0</v>
          </cell>
        </row>
        <row r="1589">
          <cell r="A1589">
            <v>1587</v>
          </cell>
          <cell r="B1589" t="str">
            <v xml:space="preserve">        노무비</v>
          </cell>
          <cell r="C1589" t="str">
            <v>보통인부</v>
          </cell>
          <cell r="D1589" t="str">
            <v>인</v>
          </cell>
          <cell r="E1589">
            <v>3</v>
          </cell>
          <cell r="F1589">
            <v>27990</v>
          </cell>
          <cell r="G1589">
            <v>83970</v>
          </cell>
          <cell r="H1589">
            <v>0</v>
          </cell>
          <cell r="J1589">
            <v>27990</v>
          </cell>
          <cell r="K1589">
            <v>83970</v>
          </cell>
          <cell r="L1589">
            <v>0</v>
          </cell>
        </row>
        <row r="1590">
          <cell r="A1590">
            <v>1588</v>
          </cell>
          <cell r="B1590" t="str">
            <v xml:space="preserve">        공구손료</v>
          </cell>
          <cell r="C1590" t="str">
            <v>노무비의 3%</v>
          </cell>
          <cell r="D1590" t="str">
            <v>식</v>
          </cell>
          <cell r="E1590">
            <v>1</v>
          </cell>
          <cell r="F1590">
            <v>7330</v>
          </cell>
          <cell r="G1590">
            <v>7330</v>
          </cell>
          <cell r="H1590">
            <v>7330</v>
          </cell>
          <cell r="I1590">
            <v>7330</v>
          </cell>
          <cell r="J1590">
            <v>0</v>
          </cell>
          <cell r="L1590">
            <v>0</v>
          </cell>
        </row>
        <row r="1591">
          <cell r="A1591">
            <v>1589</v>
          </cell>
          <cell r="B1591" t="str">
            <v xml:space="preserve">      3. 오배수배관공사</v>
          </cell>
          <cell r="G1591">
            <v>6679728</v>
          </cell>
          <cell r="H1591">
            <v>0</v>
          </cell>
          <cell r="I1591">
            <v>2048611</v>
          </cell>
          <cell r="J1591">
            <v>0</v>
          </cell>
          <cell r="K1591">
            <v>4631117</v>
          </cell>
          <cell r="L1591">
            <v>0</v>
          </cell>
        </row>
        <row r="1592">
          <cell r="A1592">
            <v>1590</v>
          </cell>
          <cell r="B1592" t="str">
            <v xml:space="preserve">        백관(SPP)</v>
          </cell>
          <cell r="C1592" t="str">
            <v>D32</v>
          </cell>
          <cell r="D1592" t="str">
            <v>M</v>
          </cell>
          <cell r="E1592">
            <v>2</v>
          </cell>
          <cell r="F1592">
            <v>1790</v>
          </cell>
          <cell r="G1592">
            <v>3580</v>
          </cell>
          <cell r="H1592">
            <v>1790</v>
          </cell>
          <cell r="I1592">
            <v>3580</v>
          </cell>
          <cell r="J1592">
            <v>0</v>
          </cell>
          <cell r="L1592">
            <v>0</v>
          </cell>
        </row>
        <row r="1593">
          <cell r="A1593">
            <v>1591</v>
          </cell>
          <cell r="B1593" t="str">
            <v xml:space="preserve">        백관(SPP)</v>
          </cell>
          <cell r="C1593" t="str">
            <v>D40</v>
          </cell>
          <cell r="D1593" t="str">
            <v>M</v>
          </cell>
          <cell r="E1593">
            <v>1</v>
          </cell>
          <cell r="F1593">
            <v>2050</v>
          </cell>
          <cell r="G1593">
            <v>2050</v>
          </cell>
          <cell r="H1593">
            <v>2050</v>
          </cell>
          <cell r="I1593">
            <v>2050</v>
          </cell>
          <cell r="J1593">
            <v>0</v>
          </cell>
          <cell r="L1593">
            <v>0</v>
          </cell>
        </row>
        <row r="1594">
          <cell r="A1594">
            <v>1592</v>
          </cell>
          <cell r="B1594" t="str">
            <v xml:space="preserve">        백관(SPP)</v>
          </cell>
          <cell r="C1594" t="str">
            <v>D50</v>
          </cell>
          <cell r="D1594" t="str">
            <v>M</v>
          </cell>
          <cell r="E1594">
            <v>30</v>
          </cell>
          <cell r="F1594">
            <v>2820</v>
          </cell>
          <cell r="G1594">
            <v>84600</v>
          </cell>
          <cell r="H1594">
            <v>2820</v>
          </cell>
          <cell r="I1594">
            <v>84600</v>
          </cell>
          <cell r="J1594">
            <v>0</v>
          </cell>
          <cell r="L1594">
            <v>0</v>
          </cell>
        </row>
        <row r="1595">
          <cell r="A1595">
            <v>1593</v>
          </cell>
          <cell r="B1595" t="str">
            <v xml:space="preserve">        잡재료비</v>
          </cell>
          <cell r="C1595" t="str">
            <v>관의 5%</v>
          </cell>
          <cell r="D1595" t="str">
            <v>식</v>
          </cell>
          <cell r="E1595">
            <v>1</v>
          </cell>
          <cell r="F1595">
            <v>4510</v>
          </cell>
          <cell r="G1595">
            <v>4510</v>
          </cell>
          <cell r="H1595">
            <v>4510</v>
          </cell>
          <cell r="I1595">
            <v>4510</v>
          </cell>
          <cell r="J1595">
            <v>0</v>
          </cell>
          <cell r="L1595">
            <v>0</v>
          </cell>
        </row>
        <row r="1596">
          <cell r="A1596">
            <v>1594</v>
          </cell>
          <cell r="B1596" t="str">
            <v xml:space="preserve">        주철직관(NO-HUB)</v>
          </cell>
          <cell r="C1596" t="str">
            <v>D50*1500L</v>
          </cell>
          <cell r="D1596" t="str">
            <v>본</v>
          </cell>
          <cell r="E1596">
            <v>10</v>
          </cell>
          <cell r="F1596">
            <v>8400</v>
          </cell>
          <cell r="G1596">
            <v>84000</v>
          </cell>
          <cell r="H1596">
            <v>8400</v>
          </cell>
          <cell r="I1596">
            <v>84000</v>
          </cell>
          <cell r="J1596">
            <v>0</v>
          </cell>
          <cell r="L1596">
            <v>0</v>
          </cell>
        </row>
        <row r="1597">
          <cell r="A1597">
            <v>1595</v>
          </cell>
          <cell r="B1597" t="str">
            <v xml:space="preserve">        주철직관(NO-HUB)</v>
          </cell>
          <cell r="C1597" t="str">
            <v>D75*1500L</v>
          </cell>
          <cell r="D1597" t="str">
            <v>본</v>
          </cell>
          <cell r="E1597">
            <v>3</v>
          </cell>
          <cell r="F1597">
            <v>11250</v>
          </cell>
          <cell r="G1597">
            <v>33750</v>
          </cell>
          <cell r="H1597">
            <v>11250</v>
          </cell>
          <cell r="I1597">
            <v>33750</v>
          </cell>
          <cell r="J1597">
            <v>0</v>
          </cell>
          <cell r="L1597">
            <v>0</v>
          </cell>
        </row>
        <row r="1598">
          <cell r="A1598">
            <v>1596</v>
          </cell>
          <cell r="B1598" t="str">
            <v xml:space="preserve">        주철직관(NO-HUB)</v>
          </cell>
          <cell r="C1598" t="str">
            <v>D100*1500L</v>
          </cell>
          <cell r="D1598" t="str">
            <v>본</v>
          </cell>
          <cell r="E1598">
            <v>9</v>
          </cell>
          <cell r="F1598">
            <v>16210</v>
          </cell>
          <cell r="G1598">
            <v>145890</v>
          </cell>
          <cell r="H1598">
            <v>16210</v>
          </cell>
          <cell r="I1598">
            <v>145890</v>
          </cell>
          <cell r="J1598">
            <v>0</v>
          </cell>
          <cell r="L1598">
            <v>0</v>
          </cell>
        </row>
        <row r="1599">
          <cell r="A1599">
            <v>1597</v>
          </cell>
          <cell r="B1599" t="str">
            <v xml:space="preserve">        주철직관(NO-HUB)</v>
          </cell>
          <cell r="C1599" t="str">
            <v>D100*3000L</v>
          </cell>
          <cell r="D1599" t="str">
            <v>본</v>
          </cell>
          <cell r="E1599">
            <v>8</v>
          </cell>
          <cell r="F1599">
            <v>33850</v>
          </cell>
          <cell r="G1599">
            <v>270800</v>
          </cell>
          <cell r="H1599">
            <v>33850</v>
          </cell>
          <cell r="I1599">
            <v>270800</v>
          </cell>
          <cell r="J1599">
            <v>0</v>
          </cell>
          <cell r="L1599">
            <v>0</v>
          </cell>
        </row>
        <row r="1600">
          <cell r="A1600">
            <v>1598</v>
          </cell>
          <cell r="B1600" t="str">
            <v xml:space="preserve">        주철직관(NO-HUB)</v>
          </cell>
          <cell r="C1600" t="str">
            <v>D125*1500L</v>
          </cell>
          <cell r="D1600" t="str">
            <v>본</v>
          </cell>
          <cell r="E1600">
            <v>2</v>
          </cell>
          <cell r="F1600">
            <v>20240</v>
          </cell>
          <cell r="G1600">
            <v>40480</v>
          </cell>
          <cell r="H1600">
            <v>20240</v>
          </cell>
          <cell r="I1600">
            <v>40480</v>
          </cell>
          <cell r="J1600">
            <v>0</v>
          </cell>
          <cell r="L1600">
            <v>0</v>
          </cell>
        </row>
        <row r="1601">
          <cell r="A1601">
            <v>1599</v>
          </cell>
          <cell r="B1601" t="str">
            <v xml:space="preserve">        주철직관(NO-HUB)</v>
          </cell>
          <cell r="C1601" t="str">
            <v>D125*3000L</v>
          </cell>
          <cell r="D1601" t="str">
            <v>본</v>
          </cell>
          <cell r="E1601">
            <v>2</v>
          </cell>
          <cell r="F1601">
            <v>42330</v>
          </cell>
          <cell r="G1601">
            <v>84660</v>
          </cell>
          <cell r="H1601">
            <v>42330</v>
          </cell>
          <cell r="I1601">
            <v>84660</v>
          </cell>
          <cell r="J1601">
            <v>0</v>
          </cell>
          <cell r="L1601">
            <v>0</v>
          </cell>
        </row>
        <row r="1602">
          <cell r="A1602">
            <v>1600</v>
          </cell>
          <cell r="B1602" t="str">
            <v xml:space="preserve">        백엘보(나사)</v>
          </cell>
          <cell r="C1602" t="str">
            <v>D32</v>
          </cell>
          <cell r="D1602" t="str">
            <v>EA</v>
          </cell>
          <cell r="E1602">
            <v>4</v>
          </cell>
          <cell r="F1602">
            <v>730</v>
          </cell>
          <cell r="G1602">
            <v>2920</v>
          </cell>
          <cell r="H1602">
            <v>730</v>
          </cell>
          <cell r="I1602">
            <v>2920</v>
          </cell>
          <cell r="J1602">
            <v>0</v>
          </cell>
          <cell r="L1602">
            <v>0</v>
          </cell>
        </row>
        <row r="1603">
          <cell r="A1603">
            <v>1601</v>
          </cell>
          <cell r="B1603" t="str">
            <v xml:space="preserve">        백엘보(나사)</v>
          </cell>
          <cell r="C1603" t="str">
            <v>D40</v>
          </cell>
          <cell r="D1603" t="str">
            <v>EA</v>
          </cell>
          <cell r="E1603">
            <v>3</v>
          </cell>
          <cell r="F1603">
            <v>870</v>
          </cell>
          <cell r="G1603">
            <v>2610</v>
          </cell>
          <cell r="H1603">
            <v>870</v>
          </cell>
          <cell r="I1603">
            <v>2610</v>
          </cell>
          <cell r="J1603">
            <v>0</v>
          </cell>
          <cell r="L1603">
            <v>0</v>
          </cell>
        </row>
        <row r="1604">
          <cell r="A1604">
            <v>1602</v>
          </cell>
          <cell r="B1604" t="str">
            <v xml:space="preserve">        백엘보(나사)</v>
          </cell>
          <cell r="C1604" t="str">
            <v>D50</v>
          </cell>
          <cell r="D1604" t="str">
            <v>EA</v>
          </cell>
          <cell r="E1604">
            <v>13</v>
          </cell>
          <cell r="F1604">
            <v>1370</v>
          </cell>
          <cell r="G1604">
            <v>17810</v>
          </cell>
          <cell r="H1604">
            <v>1370</v>
          </cell>
          <cell r="I1604">
            <v>17810</v>
          </cell>
          <cell r="J1604">
            <v>0</v>
          </cell>
          <cell r="L1604">
            <v>0</v>
          </cell>
        </row>
        <row r="1605">
          <cell r="A1605">
            <v>1603</v>
          </cell>
          <cell r="B1605" t="str">
            <v xml:space="preserve">        백티이(나사)</v>
          </cell>
          <cell r="C1605" t="str">
            <v>D50</v>
          </cell>
          <cell r="D1605" t="str">
            <v>EA</v>
          </cell>
          <cell r="E1605">
            <v>4</v>
          </cell>
          <cell r="F1605">
            <v>1790</v>
          </cell>
          <cell r="G1605">
            <v>7160</v>
          </cell>
          <cell r="H1605">
            <v>1790</v>
          </cell>
          <cell r="I1605">
            <v>7160</v>
          </cell>
          <cell r="J1605">
            <v>0</v>
          </cell>
          <cell r="L1605">
            <v>0</v>
          </cell>
        </row>
        <row r="1606">
          <cell r="A1606">
            <v>1604</v>
          </cell>
          <cell r="B1606" t="str">
            <v xml:space="preserve">        백레듀샤(나사)</v>
          </cell>
          <cell r="C1606" t="str">
            <v>D50</v>
          </cell>
          <cell r="D1606" t="str">
            <v>EA</v>
          </cell>
          <cell r="E1606">
            <v>7</v>
          </cell>
          <cell r="F1606">
            <v>1080</v>
          </cell>
          <cell r="G1606">
            <v>7560</v>
          </cell>
          <cell r="H1606">
            <v>1080</v>
          </cell>
          <cell r="I1606">
            <v>7560</v>
          </cell>
          <cell r="J1606">
            <v>0</v>
          </cell>
          <cell r="L1606">
            <v>0</v>
          </cell>
        </row>
        <row r="1607">
          <cell r="A1607">
            <v>1605</v>
          </cell>
          <cell r="B1607" t="str">
            <v xml:space="preserve">        백니플(나사)</v>
          </cell>
          <cell r="C1607" t="str">
            <v>D50</v>
          </cell>
          <cell r="D1607" t="str">
            <v>EA</v>
          </cell>
          <cell r="E1607">
            <v>4</v>
          </cell>
          <cell r="F1607">
            <v>990</v>
          </cell>
          <cell r="G1607">
            <v>3960</v>
          </cell>
          <cell r="H1607">
            <v>990</v>
          </cell>
          <cell r="I1607">
            <v>3960</v>
          </cell>
          <cell r="J1607">
            <v>0</v>
          </cell>
          <cell r="L1607">
            <v>0</v>
          </cell>
        </row>
        <row r="1608">
          <cell r="A1608">
            <v>1606</v>
          </cell>
          <cell r="B1608" t="str">
            <v xml:space="preserve">        백유니온(나사)</v>
          </cell>
          <cell r="C1608" t="str">
            <v>D50</v>
          </cell>
          <cell r="D1608" t="str">
            <v>EA</v>
          </cell>
          <cell r="E1608">
            <v>2</v>
          </cell>
          <cell r="F1608">
            <v>3340</v>
          </cell>
          <cell r="G1608">
            <v>6680</v>
          </cell>
          <cell r="H1608">
            <v>3340</v>
          </cell>
          <cell r="I1608">
            <v>6680</v>
          </cell>
          <cell r="J1608">
            <v>0</v>
          </cell>
          <cell r="L1608">
            <v>0</v>
          </cell>
        </row>
        <row r="1609">
          <cell r="A1609">
            <v>1607</v>
          </cell>
          <cell r="B1609" t="str">
            <v xml:space="preserve">        주철90。 곡관(NO-HUB)</v>
          </cell>
          <cell r="C1609" t="str">
            <v>D50</v>
          </cell>
          <cell r="D1609" t="str">
            <v>EA</v>
          </cell>
          <cell r="E1609">
            <v>7</v>
          </cell>
          <cell r="F1609">
            <v>1340</v>
          </cell>
          <cell r="G1609">
            <v>9380</v>
          </cell>
          <cell r="H1609">
            <v>1340</v>
          </cell>
          <cell r="I1609">
            <v>9380</v>
          </cell>
          <cell r="J1609">
            <v>0</v>
          </cell>
          <cell r="L1609">
            <v>0</v>
          </cell>
        </row>
        <row r="1610">
          <cell r="A1610">
            <v>1608</v>
          </cell>
          <cell r="B1610" t="str">
            <v xml:space="preserve">        주철90。 곡관(NO-HUB)</v>
          </cell>
          <cell r="C1610" t="str">
            <v>D75</v>
          </cell>
          <cell r="D1610" t="str">
            <v>EA</v>
          </cell>
          <cell r="E1610">
            <v>1</v>
          </cell>
          <cell r="F1610">
            <v>2260</v>
          </cell>
          <cell r="G1610">
            <v>2260</v>
          </cell>
          <cell r="H1610">
            <v>2260</v>
          </cell>
          <cell r="I1610">
            <v>2260</v>
          </cell>
          <cell r="J1610">
            <v>0</v>
          </cell>
          <cell r="L1610">
            <v>0</v>
          </cell>
        </row>
        <row r="1611">
          <cell r="A1611">
            <v>1609</v>
          </cell>
          <cell r="B1611" t="str">
            <v xml:space="preserve">        주철90。 곡관(NO-HUB)</v>
          </cell>
          <cell r="C1611" t="str">
            <v>D100</v>
          </cell>
          <cell r="D1611" t="str">
            <v>EA</v>
          </cell>
          <cell r="E1611">
            <v>11</v>
          </cell>
          <cell r="F1611">
            <v>3690</v>
          </cell>
          <cell r="G1611">
            <v>40590</v>
          </cell>
          <cell r="H1611">
            <v>3690</v>
          </cell>
          <cell r="I1611">
            <v>40590</v>
          </cell>
          <cell r="J1611">
            <v>0</v>
          </cell>
          <cell r="L1611">
            <v>0</v>
          </cell>
        </row>
        <row r="1612">
          <cell r="A1612">
            <v>1610</v>
          </cell>
          <cell r="B1612" t="str">
            <v xml:space="preserve">        주철45。 곡관(NO-HUB)</v>
          </cell>
          <cell r="C1612" t="str">
            <v>D50</v>
          </cell>
          <cell r="D1612" t="str">
            <v>EA</v>
          </cell>
          <cell r="E1612">
            <v>5</v>
          </cell>
          <cell r="F1612">
            <v>670</v>
          </cell>
          <cell r="G1612">
            <v>3350</v>
          </cell>
          <cell r="H1612">
            <v>670</v>
          </cell>
          <cell r="I1612">
            <v>3350</v>
          </cell>
          <cell r="J1612">
            <v>0</v>
          </cell>
          <cell r="L1612">
            <v>0</v>
          </cell>
        </row>
        <row r="1613">
          <cell r="A1613">
            <v>1611</v>
          </cell>
          <cell r="B1613" t="str">
            <v xml:space="preserve">        주철45。 곡관(NO-HUB)</v>
          </cell>
          <cell r="C1613" t="str">
            <v>D100</v>
          </cell>
          <cell r="D1613" t="str">
            <v>EA</v>
          </cell>
          <cell r="E1613">
            <v>10</v>
          </cell>
          <cell r="F1613">
            <v>1680</v>
          </cell>
          <cell r="G1613">
            <v>16800</v>
          </cell>
          <cell r="H1613">
            <v>1680</v>
          </cell>
          <cell r="I1613">
            <v>16800</v>
          </cell>
          <cell r="J1613">
            <v>0</v>
          </cell>
          <cell r="L1613">
            <v>0</v>
          </cell>
        </row>
        <row r="1614">
          <cell r="A1614">
            <v>1612</v>
          </cell>
          <cell r="B1614" t="str">
            <v xml:space="preserve">        주철45。 곡관(NO-HUB)</v>
          </cell>
          <cell r="C1614" t="str">
            <v>D125</v>
          </cell>
          <cell r="D1614" t="str">
            <v>EA</v>
          </cell>
          <cell r="E1614">
            <v>1</v>
          </cell>
          <cell r="F1614">
            <v>2940</v>
          </cell>
          <cell r="G1614">
            <v>2940</v>
          </cell>
          <cell r="H1614">
            <v>2940</v>
          </cell>
          <cell r="I1614">
            <v>2940</v>
          </cell>
          <cell r="J1614">
            <v>0</v>
          </cell>
          <cell r="L1614">
            <v>0</v>
          </cell>
        </row>
        <row r="1615">
          <cell r="A1615">
            <v>1613</v>
          </cell>
          <cell r="B1615" t="str">
            <v xml:space="preserve">        주철Y관(NO-HUB)</v>
          </cell>
          <cell r="C1615" t="str">
            <v>D50*50</v>
          </cell>
          <cell r="D1615" t="str">
            <v>EA</v>
          </cell>
          <cell r="E1615">
            <v>3</v>
          </cell>
          <cell r="F1615">
            <v>1000</v>
          </cell>
          <cell r="G1615">
            <v>3000</v>
          </cell>
          <cell r="H1615">
            <v>1000</v>
          </cell>
          <cell r="I1615">
            <v>3000</v>
          </cell>
          <cell r="J1615">
            <v>0</v>
          </cell>
          <cell r="L1615">
            <v>0</v>
          </cell>
        </row>
        <row r="1616">
          <cell r="A1616">
            <v>1614</v>
          </cell>
          <cell r="B1616" t="str">
            <v xml:space="preserve">        주철Y관(NO-HUB)</v>
          </cell>
          <cell r="C1616" t="str">
            <v>D100*100</v>
          </cell>
          <cell r="D1616" t="str">
            <v>EA</v>
          </cell>
          <cell r="E1616">
            <v>10</v>
          </cell>
          <cell r="F1616">
            <v>3690</v>
          </cell>
          <cell r="G1616">
            <v>36900</v>
          </cell>
          <cell r="H1616">
            <v>3690</v>
          </cell>
          <cell r="I1616">
            <v>36900</v>
          </cell>
          <cell r="J1616">
            <v>0</v>
          </cell>
          <cell r="L1616">
            <v>0</v>
          </cell>
        </row>
        <row r="1617">
          <cell r="A1617">
            <v>1615</v>
          </cell>
          <cell r="B1617" t="str">
            <v xml:space="preserve">        주철Y관(NO-HUB)</v>
          </cell>
          <cell r="C1617" t="str">
            <v>D100*50</v>
          </cell>
          <cell r="D1617" t="str">
            <v>EA</v>
          </cell>
          <cell r="E1617">
            <v>4</v>
          </cell>
          <cell r="F1617">
            <v>2260</v>
          </cell>
          <cell r="G1617">
            <v>9040</v>
          </cell>
          <cell r="H1617">
            <v>2260</v>
          </cell>
          <cell r="I1617">
            <v>9040</v>
          </cell>
          <cell r="J1617">
            <v>0</v>
          </cell>
          <cell r="L1617">
            <v>0</v>
          </cell>
        </row>
        <row r="1618">
          <cell r="A1618">
            <v>1616</v>
          </cell>
          <cell r="B1618" t="str">
            <v xml:space="preserve">        주철Y관(NO-HUB)</v>
          </cell>
          <cell r="C1618" t="str">
            <v>D100*75</v>
          </cell>
          <cell r="D1618" t="str">
            <v>EA</v>
          </cell>
          <cell r="E1618">
            <v>3</v>
          </cell>
          <cell r="F1618">
            <v>2600</v>
          </cell>
          <cell r="G1618">
            <v>7800</v>
          </cell>
          <cell r="H1618">
            <v>2600</v>
          </cell>
          <cell r="I1618">
            <v>7800</v>
          </cell>
          <cell r="J1618">
            <v>0</v>
          </cell>
          <cell r="L1618">
            <v>0</v>
          </cell>
        </row>
        <row r="1619">
          <cell r="A1619">
            <v>1617</v>
          </cell>
          <cell r="B1619" t="str">
            <v xml:space="preserve">        주철Y관(NO-HUB)</v>
          </cell>
          <cell r="C1619" t="str">
            <v>D125*100</v>
          </cell>
          <cell r="D1619" t="str">
            <v>EA</v>
          </cell>
          <cell r="E1619">
            <v>5</v>
          </cell>
          <cell r="F1619">
            <v>5880</v>
          </cell>
          <cell r="G1619">
            <v>29400</v>
          </cell>
          <cell r="H1619">
            <v>5880</v>
          </cell>
          <cell r="I1619">
            <v>29400</v>
          </cell>
          <cell r="J1619">
            <v>0</v>
          </cell>
          <cell r="L1619">
            <v>0</v>
          </cell>
        </row>
        <row r="1620">
          <cell r="A1620">
            <v>1618</v>
          </cell>
          <cell r="B1620" t="str">
            <v xml:space="preserve">        주철Y관(NO-HUB)</v>
          </cell>
          <cell r="C1620" t="str">
            <v>D125*50</v>
          </cell>
          <cell r="D1620" t="str">
            <v>EA</v>
          </cell>
          <cell r="E1620">
            <v>1</v>
          </cell>
          <cell r="F1620">
            <v>3780</v>
          </cell>
          <cell r="G1620">
            <v>3780</v>
          </cell>
          <cell r="H1620">
            <v>3780</v>
          </cell>
          <cell r="I1620">
            <v>3780</v>
          </cell>
          <cell r="J1620">
            <v>0</v>
          </cell>
          <cell r="L1620">
            <v>0</v>
          </cell>
        </row>
        <row r="1621">
          <cell r="A1621">
            <v>1619</v>
          </cell>
          <cell r="B1621" t="str">
            <v xml:space="preserve">        주철배수T관(NO-HUB)</v>
          </cell>
          <cell r="C1621" t="str">
            <v>D100*50</v>
          </cell>
          <cell r="D1621" t="str">
            <v>EA</v>
          </cell>
          <cell r="E1621">
            <v>2</v>
          </cell>
          <cell r="F1621">
            <v>2260</v>
          </cell>
          <cell r="G1621">
            <v>4520</v>
          </cell>
          <cell r="H1621">
            <v>2260</v>
          </cell>
          <cell r="I1621">
            <v>4520</v>
          </cell>
          <cell r="J1621">
            <v>0</v>
          </cell>
          <cell r="L1621">
            <v>0</v>
          </cell>
        </row>
        <row r="1622">
          <cell r="A1622">
            <v>1620</v>
          </cell>
          <cell r="B1622" t="str">
            <v xml:space="preserve">        바닥배수구(F.D)</v>
          </cell>
          <cell r="C1622" t="str">
            <v>D75</v>
          </cell>
          <cell r="D1622" t="str">
            <v>EA</v>
          </cell>
          <cell r="E1622">
            <v>2</v>
          </cell>
          <cell r="F1622">
            <v>10330</v>
          </cell>
          <cell r="G1622">
            <v>20660</v>
          </cell>
          <cell r="H1622">
            <v>10330</v>
          </cell>
          <cell r="I1622">
            <v>20660</v>
          </cell>
          <cell r="J1622">
            <v>0</v>
          </cell>
          <cell r="L1622">
            <v>0</v>
          </cell>
        </row>
        <row r="1623">
          <cell r="A1623">
            <v>1621</v>
          </cell>
          <cell r="B1623" t="str">
            <v xml:space="preserve">        주철P트랩(NO-HUB)</v>
          </cell>
          <cell r="C1623" t="str">
            <v>D75</v>
          </cell>
          <cell r="D1623" t="str">
            <v>EA</v>
          </cell>
          <cell r="E1623">
            <v>2</v>
          </cell>
          <cell r="F1623">
            <v>3610</v>
          </cell>
          <cell r="G1623">
            <v>7220</v>
          </cell>
          <cell r="H1623">
            <v>3610</v>
          </cell>
          <cell r="I1623">
            <v>7220</v>
          </cell>
          <cell r="J1623">
            <v>0</v>
          </cell>
          <cell r="L1623">
            <v>0</v>
          </cell>
        </row>
        <row r="1624">
          <cell r="A1624">
            <v>1622</v>
          </cell>
          <cell r="B1624" t="str">
            <v xml:space="preserve">        주철C.O(NO-HUB)</v>
          </cell>
          <cell r="C1624" t="str">
            <v>D50</v>
          </cell>
          <cell r="D1624" t="str">
            <v>EA</v>
          </cell>
          <cell r="E1624">
            <v>1</v>
          </cell>
          <cell r="F1624">
            <v>750</v>
          </cell>
          <cell r="G1624">
            <v>750</v>
          </cell>
          <cell r="H1624">
            <v>750</v>
          </cell>
          <cell r="I1624">
            <v>750</v>
          </cell>
          <cell r="J1624">
            <v>0</v>
          </cell>
          <cell r="L1624">
            <v>0</v>
          </cell>
        </row>
        <row r="1625">
          <cell r="A1625">
            <v>1623</v>
          </cell>
          <cell r="B1625" t="str">
            <v xml:space="preserve">        주철C.O(NO-HUB)</v>
          </cell>
          <cell r="C1625" t="str">
            <v>D100</v>
          </cell>
          <cell r="D1625" t="str">
            <v>EA</v>
          </cell>
          <cell r="E1625">
            <v>5</v>
          </cell>
          <cell r="F1625">
            <v>1420</v>
          </cell>
          <cell r="G1625">
            <v>7100</v>
          </cell>
          <cell r="H1625">
            <v>1420</v>
          </cell>
          <cell r="I1625">
            <v>7100</v>
          </cell>
          <cell r="J1625">
            <v>0</v>
          </cell>
          <cell r="L1625">
            <v>0</v>
          </cell>
        </row>
        <row r="1626">
          <cell r="A1626">
            <v>1624</v>
          </cell>
          <cell r="B1626" t="str">
            <v xml:space="preserve">        주철C.O(NO-HUB)</v>
          </cell>
          <cell r="C1626" t="str">
            <v>D125</v>
          </cell>
          <cell r="D1626" t="str">
            <v>EA</v>
          </cell>
          <cell r="E1626">
            <v>1</v>
          </cell>
          <cell r="F1626">
            <v>1840</v>
          </cell>
          <cell r="G1626">
            <v>1840</v>
          </cell>
          <cell r="H1626">
            <v>1840</v>
          </cell>
          <cell r="I1626">
            <v>1840</v>
          </cell>
          <cell r="J1626">
            <v>0</v>
          </cell>
          <cell r="L1626">
            <v>0</v>
          </cell>
        </row>
        <row r="1627">
          <cell r="A1627">
            <v>1625</v>
          </cell>
          <cell r="B1627" t="str">
            <v xml:space="preserve">        V.T.W(강관용)</v>
          </cell>
          <cell r="C1627" t="str">
            <v>D50</v>
          </cell>
          <cell r="D1627" t="str">
            <v>EA</v>
          </cell>
          <cell r="E1627">
            <v>1</v>
          </cell>
          <cell r="F1627">
            <v>4620</v>
          </cell>
          <cell r="G1627">
            <v>4620</v>
          </cell>
          <cell r="H1627">
            <v>4620</v>
          </cell>
          <cell r="I1627">
            <v>4620</v>
          </cell>
          <cell r="J1627">
            <v>0</v>
          </cell>
          <cell r="L1627">
            <v>0</v>
          </cell>
        </row>
        <row r="1628">
          <cell r="A1628">
            <v>1626</v>
          </cell>
          <cell r="B1628" t="str">
            <v xml:space="preserve">        연관</v>
          </cell>
          <cell r="C1628" t="str">
            <v>D50*3t</v>
          </cell>
          <cell r="D1628" t="str">
            <v>M</v>
          </cell>
          <cell r="E1628">
            <v>2</v>
          </cell>
          <cell r="F1628">
            <v>3570</v>
          </cell>
          <cell r="G1628">
            <v>7140</v>
          </cell>
          <cell r="H1628">
            <v>3570</v>
          </cell>
          <cell r="I1628">
            <v>7140</v>
          </cell>
          <cell r="J1628">
            <v>0</v>
          </cell>
          <cell r="L1628">
            <v>0</v>
          </cell>
        </row>
        <row r="1629">
          <cell r="A1629">
            <v>1627</v>
          </cell>
          <cell r="B1629" t="str">
            <v xml:space="preserve">        연관</v>
          </cell>
          <cell r="C1629" t="str">
            <v>D75*3t</v>
          </cell>
          <cell r="D1629" t="str">
            <v>M</v>
          </cell>
          <cell r="E1629">
            <v>1</v>
          </cell>
          <cell r="F1629">
            <v>5290</v>
          </cell>
          <cell r="G1629">
            <v>5290</v>
          </cell>
          <cell r="H1629">
            <v>5290</v>
          </cell>
          <cell r="I1629">
            <v>5290</v>
          </cell>
          <cell r="J1629">
            <v>0</v>
          </cell>
          <cell r="L1629">
            <v>0</v>
          </cell>
        </row>
        <row r="1630">
          <cell r="A1630">
            <v>1628</v>
          </cell>
          <cell r="B1630" t="str">
            <v xml:space="preserve">        연관</v>
          </cell>
          <cell r="C1630" t="str">
            <v>D100*3t</v>
          </cell>
          <cell r="D1630" t="str">
            <v>M</v>
          </cell>
          <cell r="E1630">
            <v>6</v>
          </cell>
          <cell r="F1630">
            <v>7010</v>
          </cell>
          <cell r="G1630">
            <v>42060</v>
          </cell>
          <cell r="H1630">
            <v>7010</v>
          </cell>
          <cell r="I1630">
            <v>42060</v>
          </cell>
          <cell r="J1630">
            <v>0</v>
          </cell>
          <cell r="L1630">
            <v>0</v>
          </cell>
        </row>
        <row r="1631">
          <cell r="A1631">
            <v>1629</v>
          </cell>
          <cell r="B1631" t="str">
            <v xml:space="preserve">        주철관접합(천정)(NO-HUB)</v>
          </cell>
          <cell r="C1631" t="str">
            <v>D50</v>
          </cell>
          <cell r="D1631" t="str">
            <v>수구</v>
          </cell>
          <cell r="E1631">
            <v>45</v>
          </cell>
          <cell r="F1631">
            <v>17670</v>
          </cell>
          <cell r="G1631">
            <v>795150</v>
          </cell>
          <cell r="H1631">
            <v>3040</v>
          </cell>
          <cell r="I1631">
            <v>136800</v>
          </cell>
          <cell r="J1631">
            <v>14630</v>
          </cell>
          <cell r="K1631">
            <v>658350</v>
          </cell>
          <cell r="L1631">
            <v>0</v>
          </cell>
        </row>
        <row r="1632">
          <cell r="A1632">
            <v>1630</v>
          </cell>
          <cell r="B1632" t="str">
            <v xml:space="preserve">        주철관접합(천정)(NO-HUB)</v>
          </cell>
          <cell r="C1632" t="str">
            <v>D75</v>
          </cell>
          <cell r="D1632" t="str">
            <v>수구</v>
          </cell>
          <cell r="E1632">
            <v>10</v>
          </cell>
          <cell r="F1632">
            <v>24230</v>
          </cell>
          <cell r="G1632">
            <v>242300</v>
          </cell>
          <cell r="H1632">
            <v>3640</v>
          </cell>
          <cell r="I1632">
            <v>36400</v>
          </cell>
          <cell r="J1632">
            <v>20590</v>
          </cell>
          <cell r="K1632">
            <v>205900</v>
          </cell>
          <cell r="L1632">
            <v>0</v>
          </cell>
        </row>
        <row r="1633">
          <cell r="A1633">
            <v>1631</v>
          </cell>
          <cell r="B1633" t="str">
            <v xml:space="preserve">        주철관접합(천정)(NO-HUB)</v>
          </cell>
          <cell r="C1633" t="str">
            <v>D100</v>
          </cell>
          <cell r="D1633" t="str">
            <v>수구</v>
          </cell>
          <cell r="E1633">
            <v>104</v>
          </cell>
          <cell r="F1633">
            <v>27780</v>
          </cell>
          <cell r="G1633">
            <v>2889120</v>
          </cell>
          <cell r="H1633">
            <v>4310</v>
          </cell>
          <cell r="I1633">
            <v>448240</v>
          </cell>
          <cell r="J1633">
            <v>23470</v>
          </cell>
          <cell r="K1633">
            <v>2440880</v>
          </cell>
          <cell r="L1633">
            <v>0</v>
          </cell>
        </row>
        <row r="1634">
          <cell r="A1634">
            <v>1632</v>
          </cell>
          <cell r="B1634" t="str">
            <v xml:space="preserve">        주철관접합(천정)(NO-HUB)</v>
          </cell>
          <cell r="C1634" t="str">
            <v>D125</v>
          </cell>
          <cell r="D1634" t="str">
            <v>수구</v>
          </cell>
          <cell r="E1634">
            <v>18</v>
          </cell>
          <cell r="F1634">
            <v>35440</v>
          </cell>
          <cell r="G1634">
            <v>637920</v>
          </cell>
          <cell r="H1634">
            <v>9260</v>
          </cell>
          <cell r="I1634">
            <v>166680</v>
          </cell>
          <cell r="J1634">
            <v>26180</v>
          </cell>
          <cell r="K1634">
            <v>471240</v>
          </cell>
          <cell r="L1634">
            <v>0</v>
          </cell>
        </row>
        <row r="1635">
          <cell r="A1635">
            <v>1633</v>
          </cell>
          <cell r="B1635" t="str">
            <v xml:space="preserve">        청동게이트밸브(10KG)</v>
          </cell>
          <cell r="C1635" t="str">
            <v>D50</v>
          </cell>
          <cell r="D1635" t="str">
            <v>EA</v>
          </cell>
          <cell r="E1635">
            <v>2</v>
          </cell>
          <cell r="F1635">
            <v>24930</v>
          </cell>
          <cell r="G1635">
            <v>49860</v>
          </cell>
          <cell r="H1635">
            <v>24930</v>
          </cell>
          <cell r="I1635">
            <v>49860</v>
          </cell>
          <cell r="J1635">
            <v>0</v>
          </cell>
          <cell r="L1635">
            <v>0</v>
          </cell>
        </row>
        <row r="1636">
          <cell r="A1636">
            <v>1634</v>
          </cell>
          <cell r="B1636" t="str">
            <v xml:space="preserve">        청동체크밸브(10KG)</v>
          </cell>
          <cell r="C1636" t="str">
            <v>D50</v>
          </cell>
          <cell r="D1636" t="str">
            <v>EA</v>
          </cell>
          <cell r="E1636">
            <v>2</v>
          </cell>
          <cell r="F1636">
            <v>16320</v>
          </cell>
          <cell r="G1636">
            <v>32640</v>
          </cell>
          <cell r="H1636">
            <v>16320</v>
          </cell>
          <cell r="I1636">
            <v>32640</v>
          </cell>
          <cell r="J1636">
            <v>0</v>
          </cell>
          <cell r="L1636">
            <v>0</v>
          </cell>
        </row>
        <row r="1637">
          <cell r="A1637">
            <v>1635</v>
          </cell>
          <cell r="B1637" t="str">
            <v xml:space="preserve">        압력계설치(백관)</v>
          </cell>
          <cell r="C1637" t="str">
            <v>O-35KG/㎠</v>
          </cell>
          <cell r="D1637" t="str">
            <v>조</v>
          </cell>
          <cell r="E1637">
            <v>2</v>
          </cell>
          <cell r="F1637">
            <v>8090</v>
          </cell>
          <cell r="G1637">
            <v>16180</v>
          </cell>
          <cell r="H1637">
            <v>5290</v>
          </cell>
          <cell r="I1637">
            <v>10580</v>
          </cell>
          <cell r="J1637">
            <v>2800</v>
          </cell>
          <cell r="K1637">
            <v>5600</v>
          </cell>
          <cell r="L1637">
            <v>0</v>
          </cell>
        </row>
        <row r="1638">
          <cell r="A1638">
            <v>1636</v>
          </cell>
          <cell r="B1638" t="str">
            <v xml:space="preserve">        파이프리스(지수판)</v>
          </cell>
          <cell r="C1638" t="str">
            <v>D50</v>
          </cell>
          <cell r="D1638" t="str">
            <v>개소</v>
          </cell>
          <cell r="E1638">
            <v>2</v>
          </cell>
          <cell r="F1638">
            <v>4020</v>
          </cell>
          <cell r="G1638">
            <v>8040</v>
          </cell>
          <cell r="H1638">
            <v>2520</v>
          </cell>
          <cell r="I1638">
            <v>5040</v>
          </cell>
          <cell r="J1638">
            <v>1500</v>
          </cell>
          <cell r="K1638">
            <v>3000</v>
          </cell>
          <cell r="L1638">
            <v>0</v>
          </cell>
        </row>
        <row r="1639">
          <cell r="A1639">
            <v>1637</v>
          </cell>
          <cell r="B1639" t="str">
            <v xml:space="preserve">        파이프리스(지수판)</v>
          </cell>
          <cell r="C1639" t="str">
            <v>D100</v>
          </cell>
          <cell r="D1639" t="str">
            <v>개소</v>
          </cell>
          <cell r="E1639">
            <v>1</v>
          </cell>
          <cell r="F1639">
            <v>11570</v>
          </cell>
          <cell r="G1639">
            <v>11570</v>
          </cell>
          <cell r="H1639">
            <v>8840</v>
          </cell>
          <cell r="I1639">
            <v>8840</v>
          </cell>
          <cell r="J1639">
            <v>2730</v>
          </cell>
          <cell r="K1639">
            <v>2730</v>
          </cell>
          <cell r="L1639">
            <v>0</v>
          </cell>
        </row>
        <row r="1640">
          <cell r="A1640">
            <v>1638</v>
          </cell>
          <cell r="B1640" t="str">
            <v xml:space="preserve">        파이프리스(지수판)</v>
          </cell>
          <cell r="C1640" t="str">
            <v>D125</v>
          </cell>
          <cell r="D1640" t="str">
            <v>개소</v>
          </cell>
          <cell r="E1640">
            <v>1</v>
          </cell>
          <cell r="F1640">
            <v>14440</v>
          </cell>
          <cell r="G1640">
            <v>14440</v>
          </cell>
          <cell r="H1640">
            <v>10790</v>
          </cell>
          <cell r="I1640">
            <v>10790</v>
          </cell>
          <cell r="J1640">
            <v>3650</v>
          </cell>
          <cell r="K1640">
            <v>3650</v>
          </cell>
          <cell r="L1640">
            <v>0</v>
          </cell>
        </row>
        <row r="1641">
          <cell r="A1641">
            <v>1639</v>
          </cell>
          <cell r="B1641" t="str">
            <v xml:space="preserve">        일반행가</v>
          </cell>
          <cell r="C1641" t="str">
            <v>D50</v>
          </cell>
          <cell r="D1641" t="str">
            <v>개소</v>
          </cell>
          <cell r="E1641">
            <v>11</v>
          </cell>
          <cell r="F1641">
            <v>680</v>
          </cell>
          <cell r="G1641">
            <v>7480</v>
          </cell>
          <cell r="H1641">
            <v>680</v>
          </cell>
          <cell r="I1641">
            <v>7480</v>
          </cell>
          <cell r="J1641">
            <v>0</v>
          </cell>
          <cell r="L1641">
            <v>0</v>
          </cell>
        </row>
        <row r="1642">
          <cell r="A1642">
            <v>1640</v>
          </cell>
          <cell r="B1642" t="str">
            <v xml:space="preserve">        일반행가</v>
          </cell>
          <cell r="C1642" t="str">
            <v>D80</v>
          </cell>
          <cell r="D1642" t="str">
            <v>개소</v>
          </cell>
          <cell r="E1642">
            <v>1</v>
          </cell>
          <cell r="F1642">
            <v>890</v>
          </cell>
          <cell r="G1642">
            <v>890</v>
          </cell>
          <cell r="H1642">
            <v>890</v>
          </cell>
          <cell r="I1642">
            <v>890</v>
          </cell>
          <cell r="J1642">
            <v>0</v>
          </cell>
          <cell r="L1642">
            <v>0</v>
          </cell>
        </row>
        <row r="1643">
          <cell r="A1643">
            <v>1641</v>
          </cell>
          <cell r="B1643" t="str">
            <v xml:space="preserve">        일반행가</v>
          </cell>
          <cell r="C1643" t="str">
            <v>D100</v>
          </cell>
          <cell r="D1643" t="str">
            <v>개소</v>
          </cell>
          <cell r="E1643">
            <v>9</v>
          </cell>
          <cell r="F1643">
            <v>1300</v>
          </cell>
          <cell r="G1643">
            <v>11700</v>
          </cell>
          <cell r="H1643">
            <v>1300</v>
          </cell>
          <cell r="I1643">
            <v>11700</v>
          </cell>
          <cell r="J1643">
            <v>0</v>
          </cell>
          <cell r="L1643">
            <v>0</v>
          </cell>
        </row>
        <row r="1644">
          <cell r="A1644">
            <v>1642</v>
          </cell>
          <cell r="B1644" t="str">
            <v xml:space="preserve">        일반행가</v>
          </cell>
          <cell r="C1644" t="str">
            <v>D125</v>
          </cell>
          <cell r="D1644" t="str">
            <v>개소</v>
          </cell>
          <cell r="E1644">
            <v>4</v>
          </cell>
          <cell r="F1644">
            <v>1510</v>
          </cell>
          <cell r="G1644">
            <v>6040</v>
          </cell>
          <cell r="H1644">
            <v>1510</v>
          </cell>
          <cell r="I1644">
            <v>6040</v>
          </cell>
          <cell r="J1644">
            <v>0</v>
          </cell>
          <cell r="L1644">
            <v>0</v>
          </cell>
        </row>
        <row r="1645">
          <cell r="A1645">
            <v>1643</v>
          </cell>
          <cell r="B1645" t="str">
            <v xml:space="preserve">        힌지(정첩)</v>
          </cell>
          <cell r="C1645" t="str">
            <v>100MM</v>
          </cell>
          <cell r="D1645" t="str">
            <v>EA</v>
          </cell>
          <cell r="E1645">
            <v>2</v>
          </cell>
          <cell r="F1645">
            <v>1090</v>
          </cell>
          <cell r="G1645">
            <v>2180</v>
          </cell>
          <cell r="H1645">
            <v>1090</v>
          </cell>
          <cell r="I1645">
            <v>2180</v>
          </cell>
          <cell r="J1645">
            <v>0</v>
          </cell>
          <cell r="L1645">
            <v>0</v>
          </cell>
        </row>
        <row r="1646">
          <cell r="A1646">
            <v>1644</v>
          </cell>
          <cell r="B1646" t="str">
            <v xml:space="preserve">        ㄱ앵글</v>
          </cell>
          <cell r="C1646" t="str">
            <v>50*50*6t</v>
          </cell>
          <cell r="D1646" t="str">
            <v>KG</v>
          </cell>
          <cell r="E1646">
            <v>25</v>
          </cell>
          <cell r="F1646">
            <v>290</v>
          </cell>
          <cell r="G1646">
            <v>7250</v>
          </cell>
          <cell r="H1646">
            <v>290</v>
          </cell>
          <cell r="I1646">
            <v>7250</v>
          </cell>
          <cell r="J1646">
            <v>0</v>
          </cell>
          <cell r="L1646">
            <v>0</v>
          </cell>
        </row>
        <row r="1647">
          <cell r="A1647">
            <v>1645</v>
          </cell>
          <cell r="B1647" t="str">
            <v xml:space="preserve">        무늬철판</v>
          </cell>
          <cell r="C1647" t="str">
            <v>3.2t</v>
          </cell>
          <cell r="D1647" t="str">
            <v>KG</v>
          </cell>
          <cell r="E1647">
            <v>23</v>
          </cell>
          <cell r="F1647">
            <v>310</v>
          </cell>
          <cell r="G1647">
            <v>7130</v>
          </cell>
          <cell r="H1647">
            <v>310</v>
          </cell>
          <cell r="I1647">
            <v>7130</v>
          </cell>
          <cell r="J1647">
            <v>0</v>
          </cell>
          <cell r="L1647">
            <v>0</v>
          </cell>
        </row>
        <row r="1648">
          <cell r="A1648">
            <v>1646</v>
          </cell>
          <cell r="B1648" t="str">
            <v xml:space="preserve">        잡철물제작설치</v>
          </cell>
          <cell r="C1648" t="str">
            <v>간단</v>
          </cell>
          <cell r="D1648" t="str">
            <v>TON</v>
          </cell>
          <cell r="E1648">
            <v>0.05</v>
          </cell>
          <cell r="F1648">
            <v>1694770</v>
          </cell>
          <cell r="G1648">
            <v>84738</v>
          </cell>
          <cell r="H1648">
            <v>106430</v>
          </cell>
          <cell r="I1648">
            <v>5321</v>
          </cell>
          <cell r="J1648">
            <v>1588340</v>
          </cell>
          <cell r="K1648">
            <v>79417</v>
          </cell>
          <cell r="L1648">
            <v>0</v>
          </cell>
        </row>
        <row r="1649">
          <cell r="A1649">
            <v>1647</v>
          </cell>
          <cell r="B1649" t="str">
            <v xml:space="preserve">        조합페이트칠</v>
          </cell>
          <cell r="C1649" t="str">
            <v>철재면2회</v>
          </cell>
          <cell r="D1649" t="str">
            <v>M2</v>
          </cell>
          <cell r="E1649">
            <v>3</v>
          </cell>
          <cell r="F1649">
            <v>2940</v>
          </cell>
          <cell r="G1649">
            <v>8820</v>
          </cell>
          <cell r="H1649">
            <v>890</v>
          </cell>
          <cell r="I1649">
            <v>2670</v>
          </cell>
          <cell r="J1649">
            <v>2050</v>
          </cell>
          <cell r="K1649">
            <v>6150</v>
          </cell>
          <cell r="L1649">
            <v>0</v>
          </cell>
        </row>
        <row r="1650">
          <cell r="A1650">
            <v>1648</v>
          </cell>
          <cell r="B1650" t="str">
            <v xml:space="preserve">        노무비</v>
          </cell>
          <cell r="C1650" t="str">
            <v>배관공</v>
          </cell>
          <cell r="D1650" t="str">
            <v>인</v>
          </cell>
          <cell r="E1650">
            <v>16</v>
          </cell>
          <cell r="F1650">
            <v>40140</v>
          </cell>
          <cell r="G1650">
            <v>642240</v>
          </cell>
          <cell r="H1650">
            <v>0</v>
          </cell>
          <cell r="J1650">
            <v>40140</v>
          </cell>
          <cell r="K1650">
            <v>642240</v>
          </cell>
          <cell r="L1650">
            <v>0</v>
          </cell>
        </row>
        <row r="1651">
          <cell r="A1651">
            <v>1649</v>
          </cell>
          <cell r="B1651" t="str">
            <v xml:space="preserve">        노무비</v>
          </cell>
          <cell r="C1651" t="str">
            <v>보통인부</v>
          </cell>
          <cell r="D1651" t="str">
            <v>인</v>
          </cell>
          <cell r="E1651">
            <v>4</v>
          </cell>
          <cell r="F1651">
            <v>27990</v>
          </cell>
          <cell r="G1651">
            <v>111960</v>
          </cell>
          <cell r="H1651">
            <v>0</v>
          </cell>
          <cell r="J1651">
            <v>27990</v>
          </cell>
          <cell r="K1651">
            <v>111960</v>
          </cell>
          <cell r="L1651">
            <v>0</v>
          </cell>
        </row>
        <row r="1652">
          <cell r="A1652">
            <v>1650</v>
          </cell>
          <cell r="B1652" t="str">
            <v xml:space="preserve">        공구손료</v>
          </cell>
          <cell r="C1652" t="str">
            <v>노무비의 3%</v>
          </cell>
          <cell r="D1652" t="str">
            <v>식</v>
          </cell>
          <cell r="E1652">
            <v>1</v>
          </cell>
          <cell r="F1652">
            <v>22620</v>
          </cell>
          <cell r="G1652">
            <v>22620</v>
          </cell>
          <cell r="H1652">
            <v>22620</v>
          </cell>
          <cell r="I1652">
            <v>22620</v>
          </cell>
          <cell r="J1652">
            <v>0</v>
          </cell>
          <cell r="L1652">
            <v>0</v>
          </cell>
        </row>
        <row r="1653">
          <cell r="A1653">
            <v>1651</v>
          </cell>
          <cell r="B1653" t="str">
            <v xml:space="preserve">   19) 정화조공사</v>
          </cell>
          <cell r="G1653">
            <v>13653681</v>
          </cell>
          <cell r="H1653">
            <v>0</v>
          </cell>
          <cell r="I1653">
            <v>6715905</v>
          </cell>
          <cell r="J1653">
            <v>0</v>
          </cell>
          <cell r="K1653">
            <v>6681563</v>
          </cell>
          <cell r="L1653">
            <v>0</v>
          </cell>
          <cell r="M1653">
            <v>256213</v>
          </cell>
        </row>
        <row r="1654">
          <cell r="A1654">
            <v>1652</v>
          </cell>
          <cell r="B1654" t="str">
            <v xml:space="preserve">     (1) 가설공사</v>
          </cell>
          <cell r="G1654">
            <v>403129</v>
          </cell>
          <cell r="H1654">
            <v>0</v>
          </cell>
          <cell r="I1654">
            <v>31400</v>
          </cell>
          <cell r="J1654">
            <v>0</v>
          </cell>
          <cell r="K1654">
            <v>371729</v>
          </cell>
          <cell r="L1654">
            <v>0</v>
          </cell>
        </row>
        <row r="1655">
          <cell r="A1655">
            <v>1653</v>
          </cell>
          <cell r="B1655" t="str">
            <v xml:space="preserve">        수평규준틀설치</v>
          </cell>
          <cell r="C1655" t="str">
            <v>귀</v>
          </cell>
          <cell r="D1655" t="str">
            <v>개소</v>
          </cell>
          <cell r="E1655">
            <v>4</v>
          </cell>
          <cell r="F1655">
            <v>33140</v>
          </cell>
          <cell r="G1655">
            <v>132560</v>
          </cell>
          <cell r="H1655">
            <v>4450</v>
          </cell>
          <cell r="I1655">
            <v>17800</v>
          </cell>
          <cell r="J1655">
            <v>28690</v>
          </cell>
          <cell r="K1655">
            <v>114760</v>
          </cell>
          <cell r="L1655">
            <v>0</v>
          </cell>
        </row>
        <row r="1656">
          <cell r="A1656">
            <v>1654</v>
          </cell>
          <cell r="B1656" t="str">
            <v xml:space="preserve">        수평규준틀설치</v>
          </cell>
          <cell r="C1656" t="str">
            <v>평</v>
          </cell>
          <cell r="D1656" t="str">
            <v>개소</v>
          </cell>
          <cell r="E1656">
            <v>4</v>
          </cell>
          <cell r="F1656">
            <v>19270</v>
          </cell>
          <cell r="G1656">
            <v>77080</v>
          </cell>
          <cell r="H1656">
            <v>2830</v>
          </cell>
          <cell r="I1656">
            <v>11320</v>
          </cell>
          <cell r="J1656">
            <v>16440</v>
          </cell>
          <cell r="K1656">
            <v>65760</v>
          </cell>
          <cell r="L1656">
            <v>0</v>
          </cell>
        </row>
        <row r="1657">
          <cell r="A1657">
            <v>1655</v>
          </cell>
          <cell r="B1657" t="str">
            <v xml:space="preserve">       강관동바리</v>
          </cell>
          <cell r="C1657" t="str">
            <v>15일 라멘조</v>
          </cell>
          <cell r="D1657" t="str">
            <v>M2</v>
          </cell>
          <cell r="E1657">
            <v>25.326000000000001</v>
          </cell>
          <cell r="F1657">
            <v>2740</v>
          </cell>
          <cell r="G1657">
            <v>69393</v>
          </cell>
          <cell r="H1657">
            <v>90</v>
          </cell>
          <cell r="I1657">
            <v>2280</v>
          </cell>
          <cell r="J1657">
            <v>2650</v>
          </cell>
          <cell r="K1657">
            <v>67113</v>
          </cell>
          <cell r="L1657">
            <v>0</v>
          </cell>
        </row>
        <row r="1658">
          <cell r="A1658">
            <v>1656</v>
          </cell>
          <cell r="B1658" t="str">
            <v xml:space="preserve">       건축물보양</v>
          </cell>
          <cell r="C1658" t="str">
            <v>CONE면 살수</v>
          </cell>
          <cell r="D1658" t="str">
            <v>M2</v>
          </cell>
          <cell r="E1658">
            <v>56.28</v>
          </cell>
          <cell r="F1658">
            <v>110</v>
          </cell>
          <cell r="G1658">
            <v>6190</v>
          </cell>
          <cell r="H1658">
            <v>0</v>
          </cell>
          <cell r="J1658">
            <v>110</v>
          </cell>
          <cell r="K1658">
            <v>6190</v>
          </cell>
          <cell r="L1658">
            <v>0</v>
          </cell>
        </row>
        <row r="1659">
          <cell r="A1659">
            <v>1657</v>
          </cell>
          <cell r="B1659" t="str">
            <v xml:space="preserve">       현장정리</v>
          </cell>
          <cell r="C1659" t="str">
            <v>RC조</v>
          </cell>
          <cell r="D1659" t="str">
            <v>M2</v>
          </cell>
          <cell r="E1659">
            <v>28.14</v>
          </cell>
          <cell r="F1659">
            <v>4190</v>
          </cell>
          <cell r="G1659">
            <v>117906</v>
          </cell>
          <cell r="H1659">
            <v>0</v>
          </cell>
          <cell r="J1659">
            <v>4190</v>
          </cell>
          <cell r="K1659">
            <v>117906</v>
          </cell>
          <cell r="L1659">
            <v>0</v>
          </cell>
        </row>
        <row r="1660">
          <cell r="A1660">
            <v>1658</v>
          </cell>
          <cell r="B1660" t="str">
            <v xml:space="preserve">     (2) 토공 및 지정공사</v>
          </cell>
          <cell r="G1660">
            <v>187724</v>
          </cell>
          <cell r="H1660">
            <v>0</v>
          </cell>
          <cell r="I1660">
            <v>40941</v>
          </cell>
          <cell r="J1660">
            <v>0</v>
          </cell>
          <cell r="K1660">
            <v>74394</v>
          </cell>
          <cell r="L1660">
            <v>0</v>
          </cell>
          <cell r="M1660">
            <v>72389</v>
          </cell>
        </row>
        <row r="1661">
          <cell r="A1661">
            <v>1659</v>
          </cell>
          <cell r="B1661" t="str">
            <v xml:space="preserve">       터파기(기계, 토사)</v>
          </cell>
          <cell r="C1661" t="str">
            <v>백호 1.0M3</v>
          </cell>
          <cell r="D1661" t="str">
            <v>M3</v>
          </cell>
          <cell r="E1661">
            <v>206.66399999999999</v>
          </cell>
          <cell r="F1661">
            <v>520</v>
          </cell>
          <cell r="G1661">
            <v>107465</v>
          </cell>
          <cell r="H1661">
            <v>120</v>
          </cell>
          <cell r="I1661">
            <v>24800</v>
          </cell>
          <cell r="J1661">
            <v>190</v>
          </cell>
          <cell r="K1661">
            <v>39266</v>
          </cell>
          <cell r="L1661">
            <v>210</v>
          </cell>
          <cell r="M1661">
            <v>43399</v>
          </cell>
        </row>
        <row r="1662">
          <cell r="A1662">
            <v>1660</v>
          </cell>
          <cell r="B1662" t="str">
            <v xml:space="preserve">       되메우기(기계, 토사)</v>
          </cell>
          <cell r="C1662" t="str">
            <v>백호 1.0M3</v>
          </cell>
          <cell r="D1662" t="str">
            <v>M3</v>
          </cell>
          <cell r="E1662">
            <v>91.528999999999996</v>
          </cell>
          <cell r="F1662">
            <v>340</v>
          </cell>
          <cell r="G1662">
            <v>31119</v>
          </cell>
          <cell r="H1662">
            <v>80</v>
          </cell>
          <cell r="I1662">
            <v>7322</v>
          </cell>
          <cell r="J1662">
            <v>120</v>
          </cell>
          <cell r="K1662">
            <v>10983</v>
          </cell>
          <cell r="L1662">
            <v>140</v>
          </cell>
          <cell r="M1662">
            <v>12814</v>
          </cell>
        </row>
        <row r="1663">
          <cell r="A1663">
            <v>1661</v>
          </cell>
          <cell r="B1663" t="str">
            <v xml:space="preserve">       잔토처리(기계, 토사)</v>
          </cell>
          <cell r="C1663" t="str">
            <v>백호 1.0M3</v>
          </cell>
          <cell r="D1663" t="str">
            <v>M3</v>
          </cell>
          <cell r="E1663">
            <v>115.13500000000001</v>
          </cell>
          <cell r="F1663">
            <v>270</v>
          </cell>
          <cell r="G1663">
            <v>31086</v>
          </cell>
          <cell r="H1663">
            <v>60</v>
          </cell>
          <cell r="I1663">
            <v>6909</v>
          </cell>
          <cell r="J1663">
            <v>100</v>
          </cell>
          <cell r="K1663">
            <v>11513</v>
          </cell>
          <cell r="L1663">
            <v>110</v>
          </cell>
          <cell r="M1663">
            <v>12664</v>
          </cell>
        </row>
        <row r="1664">
          <cell r="A1664">
            <v>1662</v>
          </cell>
          <cell r="B1664" t="str">
            <v xml:space="preserve">       잡석깔기지정</v>
          </cell>
          <cell r="C1664" t="str">
            <v>백호우+램머</v>
          </cell>
          <cell r="D1664" t="str">
            <v>M3</v>
          </cell>
          <cell r="E1664">
            <v>6.1619999999999999</v>
          </cell>
          <cell r="F1664">
            <v>2930</v>
          </cell>
          <cell r="G1664">
            <v>18054</v>
          </cell>
          <cell r="H1664">
            <v>310</v>
          </cell>
          <cell r="I1664">
            <v>1910</v>
          </cell>
          <cell r="J1664">
            <v>2050</v>
          </cell>
          <cell r="K1664">
            <v>12632</v>
          </cell>
          <cell r="L1664">
            <v>570</v>
          </cell>
          <cell r="M1664">
            <v>3512</v>
          </cell>
        </row>
        <row r="1665">
          <cell r="A1665">
            <v>1663</v>
          </cell>
          <cell r="B1665" t="str">
            <v xml:space="preserve">     (3) 철근콘크리트공사</v>
          </cell>
          <cell r="G1665">
            <v>4954791</v>
          </cell>
          <cell r="H1665">
            <v>0</v>
          </cell>
          <cell r="I1665">
            <v>2154745</v>
          </cell>
          <cell r="J1665">
            <v>0</v>
          </cell>
          <cell r="K1665">
            <v>2679757</v>
          </cell>
          <cell r="L1665">
            <v>0</v>
          </cell>
          <cell r="M1665">
            <v>120289</v>
          </cell>
        </row>
        <row r="1666">
          <cell r="A1666">
            <v>1664</v>
          </cell>
          <cell r="B1666" t="str">
            <v xml:space="preserve">      레미콘</v>
          </cell>
          <cell r="C1666" t="str">
            <v>25-210-12</v>
          </cell>
          <cell r="D1666" t="str">
            <v>M3</v>
          </cell>
          <cell r="E1666">
            <v>26.678999999999998</v>
          </cell>
          <cell r="F1666">
            <v>34300</v>
          </cell>
          <cell r="G1666">
            <v>915089</v>
          </cell>
          <cell r="H1666">
            <v>34300</v>
          </cell>
          <cell r="I1666">
            <v>915089</v>
          </cell>
          <cell r="J1666">
            <v>0</v>
          </cell>
          <cell r="L1666">
            <v>0</v>
          </cell>
        </row>
        <row r="1667">
          <cell r="A1667">
            <v>1665</v>
          </cell>
          <cell r="B1667" t="str">
            <v xml:space="preserve">      레미콘</v>
          </cell>
          <cell r="C1667" t="str">
            <v>25-180-8</v>
          </cell>
          <cell r="D1667" t="str">
            <v>M3</v>
          </cell>
          <cell r="E1667">
            <v>2.5129999999999999</v>
          </cell>
          <cell r="F1667">
            <v>30590</v>
          </cell>
          <cell r="G1667">
            <v>76872</v>
          </cell>
          <cell r="H1667">
            <v>30590</v>
          </cell>
          <cell r="I1667">
            <v>76872</v>
          </cell>
          <cell r="J1667">
            <v>0</v>
          </cell>
          <cell r="L1667">
            <v>0</v>
          </cell>
        </row>
        <row r="1668">
          <cell r="A1668">
            <v>1666</v>
          </cell>
          <cell r="B1668" t="str">
            <v xml:space="preserve">      CON＇C 펌프카타설</v>
          </cell>
          <cell r="C1668" t="str">
            <v>철/붐  일&lt;100M3</v>
          </cell>
          <cell r="D1668" t="str">
            <v>M3</v>
          </cell>
          <cell r="E1668">
            <v>26.414999999999999</v>
          </cell>
          <cell r="F1668">
            <v>10040</v>
          </cell>
          <cell r="G1668">
            <v>265206</v>
          </cell>
          <cell r="H1668">
            <v>500</v>
          </cell>
          <cell r="I1668">
            <v>13208</v>
          </cell>
          <cell r="J1668">
            <v>5480</v>
          </cell>
          <cell r="K1668">
            <v>144754</v>
          </cell>
          <cell r="L1668">
            <v>4060</v>
          </cell>
          <cell r="M1668">
            <v>107244</v>
          </cell>
        </row>
        <row r="1669">
          <cell r="A1669">
            <v>1667</v>
          </cell>
          <cell r="B1669" t="str">
            <v xml:space="preserve">      CON＇C 펌프카타설</v>
          </cell>
          <cell r="C1669" t="str">
            <v>무근/붐  일&lt;50M3</v>
          </cell>
          <cell r="D1669" t="str">
            <v>M3</v>
          </cell>
          <cell r="E1669">
            <v>2.464</v>
          </cell>
          <cell r="F1669">
            <v>10500</v>
          </cell>
          <cell r="G1669">
            <v>25872</v>
          </cell>
          <cell r="H1669">
            <v>620</v>
          </cell>
          <cell r="I1669">
            <v>1528</v>
          </cell>
          <cell r="J1669">
            <v>4800</v>
          </cell>
          <cell r="K1669">
            <v>11827</v>
          </cell>
          <cell r="L1669">
            <v>5080</v>
          </cell>
          <cell r="M1669">
            <v>12517</v>
          </cell>
        </row>
        <row r="1670">
          <cell r="A1670">
            <v>1668</v>
          </cell>
          <cell r="B1670" t="str">
            <v xml:space="preserve">      합판거푸집</v>
          </cell>
          <cell r="C1670" t="str">
            <v>3회</v>
          </cell>
          <cell r="D1670" t="str">
            <v>M2</v>
          </cell>
          <cell r="E1670">
            <v>151.18</v>
          </cell>
          <cell r="F1670">
            <v>14630</v>
          </cell>
          <cell r="G1670">
            <v>2211763</v>
          </cell>
          <cell r="H1670">
            <v>3940</v>
          </cell>
          <cell r="I1670">
            <v>595649</v>
          </cell>
          <cell r="J1670">
            <v>10690</v>
          </cell>
          <cell r="K1670">
            <v>1616114</v>
          </cell>
          <cell r="L1670">
            <v>0</v>
          </cell>
        </row>
        <row r="1671">
          <cell r="A1671">
            <v>1669</v>
          </cell>
          <cell r="B1671" t="str">
            <v xml:space="preserve">      합판거푸집</v>
          </cell>
          <cell r="C1671" t="str">
            <v>4회</v>
          </cell>
          <cell r="D1671" t="str">
            <v>M2</v>
          </cell>
          <cell r="E1671">
            <v>64.400000000000006</v>
          </cell>
          <cell r="F1671">
            <v>11880</v>
          </cell>
          <cell r="G1671">
            <v>765072</v>
          </cell>
          <cell r="H1671">
            <v>3440</v>
          </cell>
          <cell r="I1671">
            <v>221536</v>
          </cell>
          <cell r="J1671">
            <v>8440</v>
          </cell>
          <cell r="K1671">
            <v>543536</v>
          </cell>
          <cell r="L1671">
            <v>0</v>
          </cell>
        </row>
        <row r="1672">
          <cell r="A1672">
            <v>1670</v>
          </cell>
          <cell r="B1672" t="str">
            <v xml:space="preserve">      철근 SD40</v>
          </cell>
          <cell r="C1672" t="str">
            <v>HD10</v>
          </cell>
          <cell r="D1672" t="str">
            <v>TON</v>
          </cell>
          <cell r="E1672">
            <v>0.38700000000000001</v>
          </cell>
          <cell r="F1672">
            <v>231480</v>
          </cell>
          <cell r="G1672">
            <v>89582</v>
          </cell>
          <cell r="H1672">
            <v>231480</v>
          </cell>
          <cell r="I1672">
            <v>89582</v>
          </cell>
          <cell r="J1672">
            <v>0</v>
          </cell>
          <cell r="L1672">
            <v>0</v>
          </cell>
        </row>
        <row r="1673">
          <cell r="A1673">
            <v>1671</v>
          </cell>
          <cell r="B1673" t="str">
            <v xml:space="preserve">      철근 SD40</v>
          </cell>
          <cell r="C1673" t="str">
            <v>HD13</v>
          </cell>
          <cell r="D1673" t="str">
            <v>TON</v>
          </cell>
          <cell r="E1673">
            <v>1.0069999999999999</v>
          </cell>
          <cell r="F1673">
            <v>227240</v>
          </cell>
          <cell r="G1673">
            <v>228830</v>
          </cell>
          <cell r="H1673">
            <v>227240</v>
          </cell>
          <cell r="I1673">
            <v>228830</v>
          </cell>
          <cell r="J1673">
            <v>0</v>
          </cell>
          <cell r="L1673">
            <v>0</v>
          </cell>
        </row>
        <row r="1674">
          <cell r="A1674">
            <v>1672</v>
          </cell>
          <cell r="B1674" t="str">
            <v xml:space="preserve">      철근계 SD40</v>
          </cell>
          <cell r="D1674" t="str">
            <v>TON</v>
          </cell>
          <cell r="E1674">
            <v>1.3959999999999999</v>
          </cell>
          <cell r="F1674">
            <v>0</v>
          </cell>
          <cell r="G1674">
            <v>0</v>
          </cell>
          <cell r="H1674">
            <v>0</v>
          </cell>
          <cell r="J1674">
            <v>0</v>
          </cell>
          <cell r="L1674">
            <v>0</v>
          </cell>
        </row>
        <row r="1675">
          <cell r="A1675">
            <v>1673</v>
          </cell>
          <cell r="B1675" t="str">
            <v xml:space="preserve">      철근가공조립</v>
          </cell>
          <cell r="C1675" t="str">
            <v>보통</v>
          </cell>
          <cell r="D1675" t="str">
            <v>TON</v>
          </cell>
          <cell r="E1675">
            <v>1.355</v>
          </cell>
          <cell r="F1675">
            <v>270990</v>
          </cell>
          <cell r="G1675">
            <v>367191</v>
          </cell>
          <cell r="H1675">
            <v>3000</v>
          </cell>
          <cell r="I1675">
            <v>4065</v>
          </cell>
          <cell r="J1675">
            <v>267990</v>
          </cell>
          <cell r="K1675">
            <v>363126</v>
          </cell>
          <cell r="L1675">
            <v>0</v>
          </cell>
        </row>
        <row r="1676">
          <cell r="A1676">
            <v>1674</v>
          </cell>
          <cell r="B1676" t="str">
            <v xml:space="preserve">      진동기사용료</v>
          </cell>
          <cell r="C1676" t="str">
            <v>엔진식3.5HP</v>
          </cell>
          <cell r="D1676" t="str">
            <v>M3</v>
          </cell>
          <cell r="E1676">
            <v>26.414999999999999</v>
          </cell>
          <cell r="F1676">
            <v>180</v>
          </cell>
          <cell r="G1676">
            <v>4754</v>
          </cell>
          <cell r="H1676">
            <v>160</v>
          </cell>
          <cell r="I1676">
            <v>4226</v>
          </cell>
          <cell r="J1676">
            <v>0</v>
          </cell>
          <cell r="L1676">
            <v>20</v>
          </cell>
          <cell r="M1676">
            <v>528</v>
          </cell>
        </row>
        <row r="1677">
          <cell r="A1677">
            <v>1675</v>
          </cell>
          <cell r="B1677" t="str">
            <v xml:space="preserve">      스페이셔</v>
          </cell>
          <cell r="C1677" t="str">
            <v>스라브 하</v>
          </cell>
          <cell r="D1677" t="str">
            <v>EA</v>
          </cell>
          <cell r="E1677">
            <v>20</v>
          </cell>
          <cell r="F1677">
            <v>20</v>
          </cell>
          <cell r="G1677">
            <v>400</v>
          </cell>
          <cell r="H1677">
            <v>0</v>
          </cell>
          <cell r="I1677">
            <v>0</v>
          </cell>
          <cell r="J1677">
            <v>20</v>
          </cell>
          <cell r="K1677">
            <v>400</v>
          </cell>
          <cell r="L1677">
            <v>0</v>
          </cell>
        </row>
        <row r="1678">
          <cell r="A1678">
            <v>1676</v>
          </cell>
          <cell r="B1678" t="str">
            <v xml:space="preserve">      스페이셔</v>
          </cell>
          <cell r="C1678" t="str">
            <v>기초및스라브 상</v>
          </cell>
          <cell r="D1678" t="str">
            <v>EA</v>
          </cell>
          <cell r="E1678">
            <v>13</v>
          </cell>
          <cell r="F1678">
            <v>40</v>
          </cell>
          <cell r="G1678">
            <v>520</v>
          </cell>
          <cell r="H1678">
            <v>40</v>
          </cell>
          <cell r="I1678">
            <v>520</v>
          </cell>
          <cell r="J1678">
            <v>0</v>
          </cell>
          <cell r="L1678">
            <v>0</v>
          </cell>
        </row>
        <row r="1679">
          <cell r="A1679">
            <v>1677</v>
          </cell>
          <cell r="B1679" t="str">
            <v xml:space="preserve">      스페이셔</v>
          </cell>
          <cell r="C1679" t="str">
            <v>옹벽, 도너츠형</v>
          </cell>
          <cell r="D1679" t="str">
            <v>EA</v>
          </cell>
          <cell r="E1679">
            <v>182</v>
          </cell>
          <cell r="F1679">
            <v>20</v>
          </cell>
          <cell r="G1679">
            <v>3640</v>
          </cell>
          <cell r="H1679">
            <v>20</v>
          </cell>
          <cell r="I1679">
            <v>3640</v>
          </cell>
          <cell r="J1679">
            <v>0</v>
          </cell>
          <cell r="L1679">
            <v>0</v>
          </cell>
        </row>
        <row r="1680">
          <cell r="A1680">
            <v>1678</v>
          </cell>
          <cell r="B1680" t="str">
            <v xml:space="preserve">     (4) 방수공사</v>
          </cell>
          <cell r="G1680">
            <v>3578558</v>
          </cell>
          <cell r="H1680">
            <v>0</v>
          </cell>
          <cell r="I1680">
            <v>30900</v>
          </cell>
          <cell r="J1680">
            <v>0</v>
          </cell>
          <cell r="K1680">
            <v>3547658</v>
          </cell>
          <cell r="L1680">
            <v>0</v>
          </cell>
        </row>
        <row r="1681">
          <cell r="A1681">
            <v>1679</v>
          </cell>
          <cell r="B1681" t="str">
            <v xml:space="preserve">      시멘트액체방수</v>
          </cell>
          <cell r="C1681" t="str">
            <v>C종</v>
          </cell>
          <cell r="D1681" t="str">
            <v>M2</v>
          </cell>
          <cell r="E1681">
            <v>206</v>
          </cell>
          <cell r="F1681">
            <v>12490</v>
          </cell>
          <cell r="G1681">
            <v>2572940</v>
          </cell>
          <cell r="H1681">
            <v>150</v>
          </cell>
          <cell r="I1681">
            <v>30900</v>
          </cell>
          <cell r="J1681">
            <v>12340</v>
          </cell>
          <cell r="K1681">
            <v>2542040</v>
          </cell>
          <cell r="L1681">
            <v>0</v>
          </cell>
        </row>
        <row r="1682">
          <cell r="A1682">
            <v>1680</v>
          </cell>
          <cell r="B1682" t="str">
            <v xml:space="preserve">      보호몰탈</v>
          </cell>
          <cell r="C1682" t="str">
            <v>바닥 T30MM</v>
          </cell>
          <cell r="D1682" t="str">
            <v>M2</v>
          </cell>
          <cell r="E1682">
            <v>65.16</v>
          </cell>
          <cell r="F1682">
            <v>3940</v>
          </cell>
          <cell r="G1682">
            <v>256730</v>
          </cell>
          <cell r="H1682">
            <v>0</v>
          </cell>
          <cell r="J1682">
            <v>3940</v>
          </cell>
          <cell r="K1682">
            <v>256730</v>
          </cell>
          <cell r="L1682">
            <v>0</v>
          </cell>
        </row>
        <row r="1683">
          <cell r="A1683">
            <v>1681</v>
          </cell>
          <cell r="B1683" t="str">
            <v xml:space="preserve">      보호몰탈</v>
          </cell>
          <cell r="C1683" t="str">
            <v>벽  T18MM</v>
          </cell>
          <cell r="D1683" t="str">
            <v>M2</v>
          </cell>
          <cell r="E1683">
            <v>113.12</v>
          </cell>
          <cell r="F1683">
            <v>5150</v>
          </cell>
          <cell r="G1683">
            <v>582568</v>
          </cell>
          <cell r="H1683">
            <v>0</v>
          </cell>
          <cell r="J1683">
            <v>5150</v>
          </cell>
          <cell r="K1683">
            <v>582568</v>
          </cell>
          <cell r="L1683">
            <v>0</v>
          </cell>
        </row>
        <row r="1684">
          <cell r="A1684">
            <v>1682</v>
          </cell>
          <cell r="B1684" t="str">
            <v xml:space="preserve">      보호몰탈</v>
          </cell>
          <cell r="C1684" t="str">
            <v>천정 T15MM</v>
          </cell>
          <cell r="D1684" t="str">
            <v>M2</v>
          </cell>
          <cell r="E1684">
            <v>27.72</v>
          </cell>
          <cell r="F1684">
            <v>6000</v>
          </cell>
          <cell r="G1684">
            <v>166320</v>
          </cell>
          <cell r="H1684">
            <v>0</v>
          </cell>
          <cell r="J1684">
            <v>6000</v>
          </cell>
          <cell r="K1684">
            <v>166320</v>
          </cell>
          <cell r="L1684">
            <v>0</v>
          </cell>
        </row>
        <row r="1685">
          <cell r="A1685">
            <v>1683</v>
          </cell>
          <cell r="B1685" t="str">
            <v xml:space="preserve">     (5) 잡공사</v>
          </cell>
          <cell r="G1685">
            <v>4006290</v>
          </cell>
          <cell r="H1685">
            <v>0</v>
          </cell>
          <cell r="I1685">
            <v>4006290</v>
          </cell>
          <cell r="J1685">
            <v>0</v>
          </cell>
          <cell r="L1685">
            <v>0</v>
          </cell>
        </row>
        <row r="1686">
          <cell r="A1686">
            <v>1684</v>
          </cell>
          <cell r="B1686" t="str">
            <v xml:space="preserve">      정화조내부시설</v>
          </cell>
          <cell r="C1686" t="str">
            <v>570인조</v>
          </cell>
          <cell r="D1686" t="str">
            <v>기</v>
          </cell>
          <cell r="E1686">
            <v>1</v>
          </cell>
          <cell r="F1686">
            <v>4006290</v>
          </cell>
          <cell r="G1686">
            <v>4006290</v>
          </cell>
          <cell r="H1686">
            <v>4006290</v>
          </cell>
          <cell r="I1686">
            <v>4006290</v>
          </cell>
          <cell r="J1686">
            <v>0</v>
          </cell>
          <cell r="L1686">
            <v>0</v>
          </cell>
        </row>
        <row r="1687">
          <cell r="A1687">
            <v>1685</v>
          </cell>
          <cell r="B1687" t="str">
            <v xml:space="preserve">     (6) 부대공사</v>
          </cell>
          <cell r="G1687">
            <v>27925</v>
          </cell>
          <cell r="H1687">
            <v>0</v>
          </cell>
          <cell r="I1687">
            <v>19375</v>
          </cell>
          <cell r="J1687">
            <v>0</v>
          </cell>
          <cell r="K1687">
            <v>8025</v>
          </cell>
          <cell r="L1687">
            <v>0</v>
          </cell>
          <cell r="M1687">
            <v>525</v>
          </cell>
        </row>
        <row r="1688">
          <cell r="A1688">
            <v>1686</v>
          </cell>
          <cell r="B1688" t="str">
            <v xml:space="preserve">      철근CONC흄관부설</v>
          </cell>
          <cell r="C1688" t="str">
            <v>Φ200칼라포함</v>
          </cell>
          <cell r="D1688" t="str">
            <v>M</v>
          </cell>
          <cell r="E1688">
            <v>2.5</v>
          </cell>
          <cell r="F1688">
            <v>11170</v>
          </cell>
          <cell r="G1688">
            <v>27925</v>
          </cell>
          <cell r="H1688">
            <v>7750</v>
          </cell>
          <cell r="I1688">
            <v>19375</v>
          </cell>
          <cell r="J1688">
            <v>3210</v>
          </cell>
          <cell r="K1688">
            <v>8025</v>
          </cell>
          <cell r="L1688">
            <v>210</v>
          </cell>
          <cell r="M1688">
            <v>525</v>
          </cell>
        </row>
        <row r="1689">
          <cell r="A1689">
            <v>1687</v>
          </cell>
          <cell r="B1689" t="str">
            <v xml:space="preserve">     (7) 골재비 및 운반비</v>
          </cell>
          <cell r="G1689">
            <v>498107</v>
          </cell>
          <cell r="H1689">
            <v>0</v>
          </cell>
          <cell r="I1689">
            <v>435097</v>
          </cell>
          <cell r="J1689">
            <v>0</v>
          </cell>
          <cell r="L1689">
            <v>0</v>
          </cell>
          <cell r="M1689">
            <v>63010</v>
          </cell>
        </row>
        <row r="1690">
          <cell r="A1690">
            <v>1688</v>
          </cell>
          <cell r="B1690" t="str">
            <v xml:space="preserve">      시멘트</v>
          </cell>
          <cell r="C1690" t="str">
            <v>40KG</v>
          </cell>
          <cell r="D1690" t="str">
            <v>포</v>
          </cell>
          <cell r="E1690">
            <v>129</v>
          </cell>
          <cell r="F1690">
            <v>1910</v>
          </cell>
          <cell r="G1690">
            <v>246390</v>
          </cell>
          <cell r="H1690">
            <v>1910</v>
          </cell>
          <cell r="I1690">
            <v>246390</v>
          </cell>
          <cell r="J1690">
            <v>0</v>
          </cell>
          <cell r="L1690">
            <v>0</v>
          </cell>
        </row>
        <row r="1691">
          <cell r="A1691">
            <v>1689</v>
          </cell>
          <cell r="B1691" t="str">
            <v xml:space="preserve">      모래</v>
          </cell>
          <cell r="C1691" t="str">
            <v>도착도</v>
          </cell>
          <cell r="D1691" t="str">
            <v>M3</v>
          </cell>
          <cell r="E1691">
            <v>8.8629999999999995</v>
          </cell>
          <cell r="F1691">
            <v>10080</v>
          </cell>
          <cell r="G1691">
            <v>89339</v>
          </cell>
          <cell r="H1691">
            <v>10080</v>
          </cell>
          <cell r="I1691">
            <v>89339</v>
          </cell>
          <cell r="J1691">
            <v>0</v>
          </cell>
          <cell r="L1691">
            <v>0</v>
          </cell>
        </row>
        <row r="1692">
          <cell r="A1692">
            <v>1690</v>
          </cell>
          <cell r="B1692" t="str">
            <v xml:space="preserve">      자갈</v>
          </cell>
          <cell r="C1692" t="str">
            <v>도착도</v>
          </cell>
          <cell r="D1692" t="str">
            <v>M3</v>
          </cell>
          <cell r="E1692">
            <v>1.8480000000000001</v>
          </cell>
          <cell r="F1692">
            <v>16800</v>
          </cell>
          <cell r="G1692">
            <v>31046</v>
          </cell>
          <cell r="H1692">
            <v>16800</v>
          </cell>
          <cell r="I1692">
            <v>31046</v>
          </cell>
          <cell r="J1692">
            <v>0</v>
          </cell>
          <cell r="L1692">
            <v>0</v>
          </cell>
        </row>
        <row r="1693">
          <cell r="A1693">
            <v>1691</v>
          </cell>
          <cell r="B1693" t="str">
            <v xml:space="preserve">      잡석</v>
          </cell>
          <cell r="C1693" t="str">
            <v>도착도</v>
          </cell>
          <cell r="D1693" t="str">
            <v>M3</v>
          </cell>
          <cell r="E1693">
            <v>6.7779999999999996</v>
          </cell>
          <cell r="F1693">
            <v>10080</v>
          </cell>
          <cell r="G1693">
            <v>68322</v>
          </cell>
          <cell r="H1693">
            <v>10080</v>
          </cell>
          <cell r="I1693">
            <v>68322</v>
          </cell>
          <cell r="J1693">
            <v>0</v>
          </cell>
          <cell r="L1693">
            <v>0</v>
          </cell>
        </row>
        <row r="1694">
          <cell r="A1694">
            <v>1692</v>
          </cell>
          <cell r="B1694" t="str">
            <v xml:space="preserve">      시멘트운반비</v>
          </cell>
          <cell r="C1694" t="str">
            <v>인력+D T10.5</v>
          </cell>
          <cell r="D1694" t="str">
            <v>포</v>
          </cell>
          <cell r="E1694">
            <v>129</v>
          </cell>
          <cell r="F1694">
            <v>360</v>
          </cell>
          <cell r="G1694">
            <v>46440</v>
          </cell>
          <cell r="H1694">
            <v>0</v>
          </cell>
          <cell r="J1694">
            <v>0</v>
          </cell>
          <cell r="L1694">
            <v>360</v>
          </cell>
          <cell r="M1694">
            <v>46440</v>
          </cell>
        </row>
        <row r="1695">
          <cell r="A1695">
            <v>1693</v>
          </cell>
          <cell r="B1695" t="str">
            <v xml:space="preserve">      철근운반비</v>
          </cell>
          <cell r="C1695" t="str">
            <v>인력+D T10.5</v>
          </cell>
          <cell r="D1695" t="str">
            <v>TON</v>
          </cell>
          <cell r="E1695">
            <v>1.3959999999999999</v>
          </cell>
          <cell r="F1695">
            <v>11870</v>
          </cell>
          <cell r="G1695">
            <v>16570</v>
          </cell>
          <cell r="H1695">
            <v>0</v>
          </cell>
          <cell r="J1695">
            <v>0</v>
          </cell>
          <cell r="L1695">
            <v>11870</v>
          </cell>
          <cell r="M1695">
            <v>16570</v>
          </cell>
        </row>
        <row r="1696">
          <cell r="A1696">
            <v>1694</v>
          </cell>
          <cell r="B1696" t="str">
            <v xml:space="preserve">    (8) 작업부산물</v>
          </cell>
          <cell r="G1696">
            <v>-2843</v>
          </cell>
          <cell r="H1696">
            <v>0</v>
          </cell>
          <cell r="I1696">
            <v>-2843</v>
          </cell>
          <cell r="J1696">
            <v>0</v>
          </cell>
          <cell r="L1696">
            <v>0</v>
          </cell>
        </row>
        <row r="1697">
          <cell r="A1697">
            <v>1695</v>
          </cell>
          <cell r="B1697" t="str">
            <v xml:space="preserve">      사용고재</v>
          </cell>
          <cell r="C1697" t="str">
            <v>철 근</v>
          </cell>
          <cell r="D1697" t="str">
            <v>TON</v>
          </cell>
          <cell r="E1697">
            <v>-3.5999999999999997E-2</v>
          </cell>
          <cell r="F1697">
            <v>78960</v>
          </cell>
          <cell r="G1697">
            <v>-2843</v>
          </cell>
          <cell r="H1697">
            <v>78960</v>
          </cell>
          <cell r="I1697">
            <v>-2843</v>
          </cell>
          <cell r="J1697">
            <v>0</v>
          </cell>
          <cell r="L1697">
            <v>0</v>
          </cell>
        </row>
        <row r="1698">
          <cell r="A1698">
            <v>1696</v>
          </cell>
          <cell r="B1698" t="str">
            <v xml:space="preserve">   20) 작업부산물</v>
          </cell>
          <cell r="G1698">
            <v>-12397</v>
          </cell>
          <cell r="H1698">
            <v>0</v>
          </cell>
          <cell r="I1698">
            <v>-12397</v>
          </cell>
          <cell r="J1698">
            <v>0</v>
          </cell>
          <cell r="L1698">
            <v>0</v>
          </cell>
        </row>
        <row r="1699">
          <cell r="A1699">
            <v>1697</v>
          </cell>
          <cell r="B1699" t="str">
            <v xml:space="preserve">     사용고재</v>
          </cell>
          <cell r="C1699" t="str">
            <v>철 근</v>
          </cell>
          <cell r="D1699" t="str">
            <v>TON</v>
          </cell>
          <cell r="E1699">
            <v>-0.157</v>
          </cell>
          <cell r="F1699">
            <v>78960</v>
          </cell>
          <cell r="G1699">
            <v>-12397</v>
          </cell>
          <cell r="H1699">
            <v>78960</v>
          </cell>
          <cell r="I1699">
            <v>-12397</v>
          </cell>
          <cell r="J1699">
            <v>0</v>
          </cell>
          <cell r="L169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갑-비"/>
      <sheetName val="갑"/>
      <sheetName val="갑 (2)"/>
      <sheetName val="회-비"/>
      <sheetName val="회관"/>
      <sheetName val="회관 (2)"/>
      <sheetName val="공-비"/>
      <sheetName val="공동"/>
      <sheetName val="공동 (2)"/>
      <sheetName val="쉼-비"/>
      <sheetName val="쉼터"/>
      <sheetName val="쉼터 (2)"/>
      <sheetName val="Sheet1"/>
      <sheetName val="회내-비"/>
      <sheetName val="회관내역"/>
      <sheetName val="회관내역 (2)"/>
      <sheetName val="공내-비"/>
      <sheetName val="공동내역"/>
      <sheetName val="공동내역 (2)"/>
      <sheetName val="쉼내-비"/>
      <sheetName val="쉼터내역"/>
      <sheetName val="쉼터내역 (2)"/>
      <sheetName val="원일위"/>
      <sheetName val="토사(P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 t="str">
            <v>■</v>
          </cell>
          <cell r="B3" t="str">
            <v>'2000  산촌 종합개발사업(Ⅱ. 공동광장)</v>
          </cell>
        </row>
        <row r="4">
          <cell r="A4" t="str">
            <v>Ⅱ.</v>
          </cell>
          <cell r="B4" t="str">
            <v>공동광장</v>
          </cell>
        </row>
        <row r="5">
          <cell r="A5" t="str">
            <v>1.</v>
          </cell>
          <cell r="B5" t="str">
            <v>토목공사</v>
          </cell>
          <cell r="G5">
            <v>16237651</v>
          </cell>
          <cell r="I5">
            <v>3425499</v>
          </cell>
          <cell r="K5">
            <v>10845972</v>
          </cell>
          <cell r="M5">
            <v>1966180</v>
          </cell>
        </row>
        <row r="6">
          <cell r="A6" t="str">
            <v>a</v>
          </cell>
          <cell r="B6" t="str">
            <v>유용성토(토사)</v>
          </cell>
          <cell r="C6" t="str">
            <v>덤프(L=500)</v>
          </cell>
          <cell r="D6" t="str">
            <v>㎥</v>
          </cell>
          <cell r="E6">
            <v>446</v>
          </cell>
          <cell r="F6">
            <v>1400</v>
          </cell>
          <cell r="G6">
            <v>624400</v>
          </cell>
          <cell r="H6">
            <v>511</v>
          </cell>
          <cell r="I6">
            <v>227906</v>
          </cell>
          <cell r="J6">
            <v>458</v>
          </cell>
          <cell r="K6">
            <v>204268</v>
          </cell>
          <cell r="L6">
            <v>431</v>
          </cell>
          <cell r="M6">
            <v>192226</v>
          </cell>
        </row>
        <row r="7">
          <cell r="A7" t="str">
            <v>b</v>
          </cell>
          <cell r="B7" t="str">
            <v>자연석쌓기</v>
          </cell>
          <cell r="C7" t="str">
            <v>기계</v>
          </cell>
          <cell r="D7" t="str">
            <v>㎡</v>
          </cell>
          <cell r="E7">
            <v>43</v>
          </cell>
          <cell r="F7">
            <v>238746</v>
          </cell>
          <cell r="G7">
            <v>10266078</v>
          </cell>
          <cell r="H7">
            <v>4528</v>
          </cell>
          <cell r="I7">
            <v>194704</v>
          </cell>
          <cell r="J7">
            <v>222059</v>
          </cell>
          <cell r="K7">
            <v>9548537</v>
          </cell>
          <cell r="L7">
            <v>12159</v>
          </cell>
          <cell r="M7">
            <v>522837</v>
          </cell>
        </row>
        <row r="8">
          <cell r="A8" t="str">
            <v>c</v>
          </cell>
          <cell r="B8" t="str">
            <v>콘크리트타설(소형구조물)</v>
          </cell>
          <cell r="C8" t="str">
            <v>레미콘 10㎥이하</v>
          </cell>
          <cell r="D8" t="str">
            <v>㎥</v>
          </cell>
          <cell r="E8">
            <v>2</v>
          </cell>
          <cell r="F8">
            <v>31477</v>
          </cell>
          <cell r="G8">
            <v>62954</v>
          </cell>
          <cell r="H8">
            <v>343</v>
          </cell>
          <cell r="I8">
            <v>686</v>
          </cell>
          <cell r="J8">
            <v>30792</v>
          </cell>
          <cell r="K8">
            <v>61584</v>
          </cell>
          <cell r="L8">
            <v>342</v>
          </cell>
          <cell r="M8">
            <v>684</v>
          </cell>
        </row>
        <row r="9">
          <cell r="A9" t="str">
            <v>d</v>
          </cell>
          <cell r="B9" t="str">
            <v>합판거푸집(4회)</v>
          </cell>
          <cell r="C9" t="str">
            <v>10㎥미만</v>
          </cell>
          <cell r="D9" t="str">
            <v>㎡</v>
          </cell>
          <cell r="E9">
            <v>7</v>
          </cell>
          <cell r="F9">
            <v>16002</v>
          </cell>
          <cell r="G9">
            <v>112014</v>
          </cell>
          <cell r="H9">
            <v>4333</v>
          </cell>
          <cell r="I9">
            <v>30331</v>
          </cell>
          <cell r="J9">
            <v>11579</v>
          </cell>
          <cell r="K9">
            <v>81053</v>
          </cell>
          <cell r="L9">
            <v>90</v>
          </cell>
          <cell r="M9">
            <v>630</v>
          </cell>
        </row>
        <row r="10">
          <cell r="A10" t="str">
            <v>e</v>
          </cell>
          <cell r="B10" t="str">
            <v>철근(소형,간단구조)</v>
          </cell>
          <cell r="C10" t="str">
            <v>D=10mm</v>
          </cell>
          <cell r="D10" t="str">
            <v>Ton</v>
          </cell>
          <cell r="E10">
            <v>5.3999999999999999E-2</v>
          </cell>
          <cell r="F10">
            <v>295840</v>
          </cell>
          <cell r="G10">
            <v>15975</v>
          </cell>
          <cell r="H10">
            <v>3920</v>
          </cell>
          <cell r="I10">
            <v>212</v>
          </cell>
          <cell r="J10">
            <v>276858</v>
          </cell>
          <cell r="K10">
            <v>14950</v>
          </cell>
          <cell r="L10">
            <v>15062</v>
          </cell>
          <cell r="M10">
            <v>813</v>
          </cell>
        </row>
        <row r="11">
          <cell r="A11" t="str">
            <v>f</v>
          </cell>
          <cell r="B11" t="str">
            <v>도로자갈부설</v>
          </cell>
          <cell r="C11" t="str">
            <v>구입</v>
          </cell>
          <cell r="D11" t="str">
            <v>㎥</v>
          </cell>
          <cell r="E11">
            <v>310</v>
          </cell>
          <cell r="F11">
            <v>16633</v>
          </cell>
          <cell r="G11">
            <v>5156230</v>
          </cell>
          <cell r="H11">
            <v>9586</v>
          </cell>
          <cell r="I11">
            <v>2971660</v>
          </cell>
          <cell r="J11">
            <v>3018</v>
          </cell>
          <cell r="K11">
            <v>935580</v>
          </cell>
          <cell r="L11">
            <v>4029</v>
          </cell>
          <cell r="M11">
            <v>1248990</v>
          </cell>
        </row>
        <row r="23">
          <cell r="A23" t="str">
            <v>2.</v>
          </cell>
          <cell r="B23" t="str">
            <v>관급자재대</v>
          </cell>
          <cell r="G23">
            <v>118719</v>
          </cell>
          <cell r="I23">
            <v>107149</v>
          </cell>
          <cell r="M23">
            <v>11570</v>
          </cell>
        </row>
        <row r="24">
          <cell r="A24" t="str">
            <v>a</v>
          </cell>
          <cell r="B24" t="str">
            <v>레미콘</v>
          </cell>
          <cell r="C24" t="str">
            <v>210-25-8</v>
          </cell>
          <cell r="D24" t="str">
            <v>㎥</v>
          </cell>
          <cell r="E24">
            <v>2.31</v>
          </cell>
          <cell r="F24">
            <v>40618</v>
          </cell>
          <cell r="G24">
            <v>93827</v>
          </cell>
          <cell r="H24">
            <v>40618</v>
          </cell>
          <cell r="I24">
            <v>93827</v>
          </cell>
          <cell r="K24">
            <v>0</v>
          </cell>
          <cell r="M24">
            <v>0</v>
          </cell>
        </row>
        <row r="25">
          <cell r="A25" t="str">
            <v>b</v>
          </cell>
          <cell r="B25" t="str">
            <v>철근</v>
          </cell>
          <cell r="C25" t="str">
            <v>D10</v>
          </cell>
          <cell r="D25" t="str">
            <v>Kg</v>
          </cell>
          <cell r="E25">
            <v>54</v>
          </cell>
          <cell r="F25">
            <v>246.71799999999999</v>
          </cell>
          <cell r="G25">
            <v>13322</v>
          </cell>
          <cell r="H25">
            <v>246.71799999999999</v>
          </cell>
          <cell r="I25">
            <v>13322</v>
          </cell>
          <cell r="K25">
            <v>0</v>
          </cell>
          <cell r="M25">
            <v>0</v>
          </cell>
        </row>
        <row r="26">
          <cell r="A26" t="str">
            <v>c</v>
          </cell>
          <cell r="B26" t="str">
            <v>조달수수료</v>
          </cell>
          <cell r="D26" t="str">
            <v>%</v>
          </cell>
          <cell r="E26">
            <v>0.8</v>
          </cell>
          <cell r="F26">
            <v>107149</v>
          </cell>
          <cell r="G26">
            <v>856</v>
          </cell>
          <cell r="I26">
            <v>0</v>
          </cell>
          <cell r="K26">
            <v>0</v>
          </cell>
          <cell r="L26">
            <v>107149</v>
          </cell>
          <cell r="M26">
            <v>856</v>
          </cell>
        </row>
        <row r="27">
          <cell r="A27" t="str">
            <v>d</v>
          </cell>
          <cell r="B27" t="str">
            <v>부가가치세</v>
          </cell>
          <cell r="D27" t="str">
            <v>%</v>
          </cell>
          <cell r="E27">
            <v>10</v>
          </cell>
          <cell r="F27">
            <v>107149</v>
          </cell>
          <cell r="G27">
            <v>10714</v>
          </cell>
          <cell r="I27">
            <v>0</v>
          </cell>
          <cell r="K27">
            <v>0</v>
          </cell>
          <cell r="L27">
            <v>107149</v>
          </cell>
          <cell r="M27">
            <v>10714</v>
          </cell>
        </row>
      </sheetData>
      <sheetData sheetId="19">
        <row r="3">
          <cell r="A3" t="str">
            <v>■</v>
          </cell>
          <cell r="B3" t="str">
            <v>'2000  산촌 종합개발사업(Ⅱ. 공동광장)</v>
          </cell>
        </row>
        <row r="4">
          <cell r="A4" t="str">
            <v>Ⅱ.</v>
          </cell>
          <cell r="B4" t="str">
            <v>공동광장</v>
          </cell>
        </row>
        <row r="5">
          <cell r="A5" t="str">
            <v>1.</v>
          </cell>
          <cell r="B5" t="str">
            <v>토목공사</v>
          </cell>
          <cell r="G5" t="e">
            <v>#REF!</v>
          </cell>
          <cell r="I5" t="e">
            <v>#REF!</v>
          </cell>
          <cell r="K5" t="e">
            <v>#REF!</v>
          </cell>
          <cell r="M5" t="e">
            <v>#REF!</v>
          </cell>
        </row>
        <row r="6">
          <cell r="A6" t="str">
            <v>a</v>
          </cell>
          <cell r="B6" t="str">
            <v>유용성토(토사)</v>
          </cell>
          <cell r="C6" t="str">
            <v>덤프(L=500)</v>
          </cell>
          <cell r="D6" t="str">
            <v>㎥</v>
          </cell>
          <cell r="E6">
            <v>446</v>
          </cell>
          <cell r="F6">
            <v>1400</v>
          </cell>
          <cell r="G6">
            <v>624400</v>
          </cell>
          <cell r="H6">
            <v>511</v>
          </cell>
          <cell r="I6">
            <v>227906</v>
          </cell>
          <cell r="J6">
            <v>458</v>
          </cell>
          <cell r="K6">
            <v>204268</v>
          </cell>
          <cell r="L6">
            <v>431</v>
          </cell>
          <cell r="M6">
            <v>192226</v>
          </cell>
        </row>
        <row r="7">
          <cell r="A7" t="str">
            <v>b</v>
          </cell>
          <cell r="B7" t="str">
            <v>자연석쌓기</v>
          </cell>
          <cell r="C7" t="str">
            <v>기계</v>
          </cell>
          <cell r="D7" t="str">
            <v>㎡</v>
          </cell>
          <cell r="E7">
            <v>43</v>
          </cell>
          <cell r="F7">
            <v>238746</v>
          </cell>
          <cell r="G7">
            <v>10266078</v>
          </cell>
          <cell r="H7">
            <v>4528</v>
          </cell>
          <cell r="I7">
            <v>194704</v>
          </cell>
          <cell r="J7">
            <v>222059</v>
          </cell>
          <cell r="K7">
            <v>9548537</v>
          </cell>
          <cell r="L7">
            <v>12159</v>
          </cell>
          <cell r="M7">
            <v>522837</v>
          </cell>
        </row>
        <row r="8">
          <cell r="A8" t="str">
            <v>c</v>
          </cell>
          <cell r="B8" t="str">
            <v>콘크리트타설(소형구조물)</v>
          </cell>
          <cell r="C8" t="str">
            <v>레미콘 10㎥이하</v>
          </cell>
          <cell r="D8" t="str">
            <v>㎥</v>
          </cell>
          <cell r="E8">
            <v>2</v>
          </cell>
          <cell r="F8">
            <v>31477</v>
          </cell>
          <cell r="G8">
            <v>62954</v>
          </cell>
          <cell r="H8">
            <v>343</v>
          </cell>
          <cell r="I8">
            <v>686</v>
          </cell>
          <cell r="J8">
            <v>30792</v>
          </cell>
          <cell r="K8">
            <v>61584</v>
          </cell>
          <cell r="L8">
            <v>342</v>
          </cell>
          <cell r="M8">
            <v>684</v>
          </cell>
        </row>
        <row r="9">
          <cell r="A9" t="str">
            <v>d</v>
          </cell>
          <cell r="B9" t="str">
            <v>합판거푸집(4회)</v>
          </cell>
          <cell r="C9" t="str">
            <v>10㎥미만</v>
          </cell>
          <cell r="D9" t="str">
            <v>㎡</v>
          </cell>
          <cell r="E9">
            <v>7</v>
          </cell>
          <cell r="F9">
            <v>16002</v>
          </cell>
          <cell r="G9">
            <v>112014</v>
          </cell>
          <cell r="H9">
            <v>4333</v>
          </cell>
          <cell r="I9">
            <v>30331</v>
          </cell>
          <cell r="J9">
            <v>11579</v>
          </cell>
          <cell r="K9">
            <v>81053</v>
          </cell>
          <cell r="L9">
            <v>90</v>
          </cell>
          <cell r="M9">
            <v>630</v>
          </cell>
        </row>
        <row r="10">
          <cell r="A10" t="str">
            <v>e</v>
          </cell>
          <cell r="B10" t="str">
            <v>철근(소형,간단구조)</v>
          </cell>
          <cell r="C10" t="str">
            <v>D=10mm</v>
          </cell>
          <cell r="D10" t="str">
            <v>Ton</v>
          </cell>
          <cell r="E10">
            <v>5.3999999999999999E-2</v>
          </cell>
          <cell r="F10">
            <v>295840</v>
          </cell>
          <cell r="G10">
            <v>15975</v>
          </cell>
          <cell r="H10">
            <v>3920</v>
          </cell>
          <cell r="I10">
            <v>212</v>
          </cell>
          <cell r="J10">
            <v>276858</v>
          </cell>
          <cell r="K10">
            <v>14950</v>
          </cell>
          <cell r="L10">
            <v>15062</v>
          </cell>
          <cell r="M10">
            <v>813</v>
          </cell>
        </row>
        <row r="11">
          <cell r="A11" t="str">
            <v>f</v>
          </cell>
          <cell r="B11" t="str">
            <v>도로자갈부설</v>
          </cell>
          <cell r="C11" t="str">
            <v>구입</v>
          </cell>
          <cell r="D11" t="str">
            <v>㎥</v>
          </cell>
          <cell r="E11">
            <v>310</v>
          </cell>
          <cell r="F11">
            <v>16633</v>
          </cell>
          <cell r="G11">
            <v>5156230</v>
          </cell>
          <cell r="H11">
            <v>9586</v>
          </cell>
          <cell r="I11">
            <v>2971660</v>
          </cell>
          <cell r="J11">
            <v>3018</v>
          </cell>
          <cell r="K11">
            <v>935580</v>
          </cell>
          <cell r="L11">
            <v>4029</v>
          </cell>
          <cell r="M11">
            <v>1248990</v>
          </cell>
        </row>
        <row r="12">
          <cell r="B12" t="str">
            <v>스탠드</v>
          </cell>
          <cell r="C12" t="str">
            <v>화강석,앉음벽</v>
          </cell>
          <cell r="D12" t="str">
            <v>m</v>
          </cell>
          <cell r="E12">
            <v>70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</row>
        <row r="13">
          <cell r="A13" t="str">
            <v>g</v>
          </cell>
          <cell r="B13" t="str">
            <v>주  목</v>
          </cell>
          <cell r="C13" t="str">
            <v>H2.0 x W1.0</v>
          </cell>
          <cell r="D13" t="str">
            <v>주</v>
          </cell>
          <cell r="E13">
            <v>4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M13">
            <v>0</v>
          </cell>
        </row>
        <row r="14">
          <cell r="A14" t="str">
            <v>h</v>
          </cell>
          <cell r="B14" t="str">
            <v>느티나무</v>
          </cell>
          <cell r="C14" t="str">
            <v>H4.0 x R15</v>
          </cell>
          <cell r="D14" t="str">
            <v>주</v>
          </cell>
          <cell r="E14">
            <v>6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M14">
            <v>0</v>
          </cell>
        </row>
        <row r="15">
          <cell r="A15" t="str">
            <v>j</v>
          </cell>
          <cell r="B15" t="str">
            <v>산벗나무</v>
          </cell>
          <cell r="C15" t="str">
            <v>H4.0 x B10</v>
          </cell>
          <cell r="D15" t="str">
            <v>주</v>
          </cell>
          <cell r="E15">
            <v>5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M15">
            <v>0</v>
          </cell>
        </row>
        <row r="16">
          <cell r="A16" t="str">
            <v>k</v>
          </cell>
          <cell r="B16" t="str">
            <v>청단풍</v>
          </cell>
          <cell r="C16" t="str">
            <v>H2.5 x R8</v>
          </cell>
          <cell r="D16" t="str">
            <v>주</v>
          </cell>
          <cell r="E16">
            <v>10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M16">
            <v>0</v>
          </cell>
        </row>
        <row r="17">
          <cell r="A17" t="str">
            <v>l</v>
          </cell>
          <cell r="B17" t="str">
            <v>낙상홍</v>
          </cell>
          <cell r="C17" t="str">
            <v>H1.0 x W0.4</v>
          </cell>
          <cell r="D17" t="str">
            <v>주</v>
          </cell>
          <cell r="E17">
            <v>200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M17">
            <v>0</v>
          </cell>
        </row>
        <row r="18">
          <cell r="A18" t="str">
            <v>m</v>
          </cell>
          <cell r="B18" t="str">
            <v>박태기</v>
          </cell>
          <cell r="C18" t="str">
            <v>H1.2 x W0.5</v>
          </cell>
          <cell r="D18" t="str">
            <v>주</v>
          </cell>
          <cell r="E18">
            <v>200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M18">
            <v>0</v>
          </cell>
        </row>
        <row r="19">
          <cell r="A19" t="str">
            <v>n</v>
          </cell>
          <cell r="B19" t="str">
            <v>백철쭉</v>
          </cell>
          <cell r="C19" t="str">
            <v>H0.4 x W0.5</v>
          </cell>
          <cell r="D19" t="str">
            <v>주</v>
          </cell>
          <cell r="E19">
            <v>100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M19">
            <v>0</v>
          </cell>
        </row>
        <row r="20">
          <cell r="A20" t="str">
            <v>o</v>
          </cell>
          <cell r="B20" t="str">
            <v>산철쭉</v>
          </cell>
          <cell r="C20" t="str">
            <v>H0.4 x W0.5</v>
          </cell>
          <cell r="D20" t="str">
            <v>주</v>
          </cell>
          <cell r="E20">
            <v>100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M20">
            <v>0</v>
          </cell>
        </row>
        <row r="21">
          <cell r="A21" t="str">
            <v>p</v>
          </cell>
          <cell r="B21" t="str">
            <v>눈주목</v>
          </cell>
          <cell r="C21" t="str">
            <v>H0.4 x W0.4</v>
          </cell>
          <cell r="D21" t="str">
            <v>주</v>
          </cell>
          <cell r="E21">
            <v>300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M21">
            <v>0</v>
          </cell>
        </row>
        <row r="22">
          <cell r="A22" t="str">
            <v>q</v>
          </cell>
          <cell r="B22" t="str">
            <v>잔디</v>
          </cell>
          <cell r="C22" t="str">
            <v>평떼</v>
          </cell>
          <cell r="D22" t="str">
            <v>m2</v>
          </cell>
          <cell r="E22">
            <v>429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M22">
            <v>0</v>
          </cell>
        </row>
        <row r="23">
          <cell r="A23" t="str">
            <v>2.</v>
          </cell>
          <cell r="B23" t="str">
            <v>관급자재대</v>
          </cell>
          <cell r="G23">
            <v>118719</v>
          </cell>
          <cell r="I23">
            <v>107149</v>
          </cell>
          <cell r="M23">
            <v>11570</v>
          </cell>
        </row>
        <row r="24">
          <cell r="A24" t="str">
            <v>a</v>
          </cell>
          <cell r="B24" t="str">
            <v>레미콘</v>
          </cell>
          <cell r="C24" t="str">
            <v>210-25-8</v>
          </cell>
          <cell r="D24" t="str">
            <v>㎥</v>
          </cell>
          <cell r="E24">
            <v>2.31</v>
          </cell>
          <cell r="F24">
            <v>40618</v>
          </cell>
          <cell r="G24">
            <v>93827</v>
          </cell>
          <cell r="H24">
            <v>40618</v>
          </cell>
          <cell r="I24">
            <v>93827</v>
          </cell>
          <cell r="K24">
            <v>0</v>
          </cell>
          <cell r="M24">
            <v>0</v>
          </cell>
        </row>
        <row r="25">
          <cell r="A25" t="str">
            <v>b</v>
          </cell>
          <cell r="B25" t="str">
            <v>철근</v>
          </cell>
          <cell r="C25" t="str">
            <v>D10</v>
          </cell>
          <cell r="D25" t="str">
            <v>Kg</v>
          </cell>
          <cell r="E25">
            <v>54</v>
          </cell>
          <cell r="F25">
            <v>246.71799999999999</v>
          </cell>
          <cell r="G25">
            <v>13322</v>
          </cell>
          <cell r="H25">
            <v>246.71799999999999</v>
          </cell>
          <cell r="I25">
            <v>13322</v>
          </cell>
          <cell r="K25">
            <v>0</v>
          </cell>
          <cell r="M25">
            <v>0</v>
          </cell>
        </row>
        <row r="26">
          <cell r="A26" t="str">
            <v>c</v>
          </cell>
          <cell r="B26" t="str">
            <v>조달수수료</v>
          </cell>
          <cell r="D26" t="str">
            <v>%</v>
          </cell>
          <cell r="E26">
            <v>0.8</v>
          </cell>
          <cell r="F26">
            <v>107149</v>
          </cell>
          <cell r="G26">
            <v>856</v>
          </cell>
          <cell r="I26">
            <v>0</v>
          </cell>
          <cell r="K26">
            <v>0</v>
          </cell>
          <cell r="L26">
            <v>107149</v>
          </cell>
          <cell r="M26">
            <v>856</v>
          </cell>
        </row>
        <row r="27">
          <cell r="A27" t="str">
            <v>d</v>
          </cell>
          <cell r="B27" t="str">
            <v>부가가치세</v>
          </cell>
          <cell r="D27" t="str">
            <v>%</v>
          </cell>
          <cell r="E27">
            <v>10</v>
          </cell>
          <cell r="F27">
            <v>107149</v>
          </cell>
          <cell r="G27">
            <v>10714</v>
          </cell>
          <cell r="I27">
            <v>0</v>
          </cell>
          <cell r="K27">
            <v>0</v>
          </cell>
          <cell r="L27">
            <v>107149</v>
          </cell>
          <cell r="M27">
            <v>10714</v>
          </cell>
        </row>
      </sheetData>
      <sheetData sheetId="20"/>
      <sheetData sheetId="21">
        <row r="3">
          <cell r="A3" t="str">
            <v>■</v>
          </cell>
          <cell r="B3" t="str">
            <v>'2000  산촌 종합개발사업(Ⅲ. 쉼터)</v>
          </cell>
        </row>
        <row r="4">
          <cell r="A4" t="str">
            <v>Ⅲ.</v>
          </cell>
          <cell r="B4" t="str">
            <v>쉼터</v>
          </cell>
        </row>
        <row r="5">
          <cell r="A5" t="str">
            <v>1.</v>
          </cell>
          <cell r="B5" t="str">
            <v>토목공사</v>
          </cell>
          <cell r="G5">
            <v>39931737</v>
          </cell>
          <cell r="I5">
            <v>25642138</v>
          </cell>
          <cell r="K5">
            <v>13858915</v>
          </cell>
          <cell r="M5">
            <v>430684</v>
          </cell>
        </row>
        <row r="6">
          <cell r="A6" t="str">
            <v>a</v>
          </cell>
          <cell r="B6" t="str">
            <v>레미콘, 10㎥이하</v>
          </cell>
          <cell r="C6" t="str">
            <v>B=160-40</v>
          </cell>
          <cell r="D6" t="str">
            <v>㎥</v>
          </cell>
          <cell r="E6">
            <v>8</v>
          </cell>
          <cell r="F6">
            <v>67886</v>
          </cell>
          <cell r="G6">
            <v>543088</v>
          </cell>
          <cell r="H6">
            <v>36781</v>
          </cell>
          <cell r="I6">
            <v>294248</v>
          </cell>
          <cell r="J6">
            <v>30792</v>
          </cell>
          <cell r="K6">
            <v>246336</v>
          </cell>
          <cell r="L6">
            <v>313</v>
          </cell>
          <cell r="M6">
            <v>2504</v>
          </cell>
        </row>
        <row r="7">
          <cell r="A7" t="str">
            <v>b</v>
          </cell>
          <cell r="B7" t="str">
            <v>합판거푸집(6회)</v>
          </cell>
          <cell r="C7" t="str">
            <v>10㎥미만</v>
          </cell>
          <cell r="D7" t="str">
            <v>㎡</v>
          </cell>
          <cell r="E7">
            <v>86</v>
          </cell>
          <cell r="F7">
            <v>13091</v>
          </cell>
          <cell r="G7">
            <v>1125826</v>
          </cell>
          <cell r="H7">
            <v>3750</v>
          </cell>
          <cell r="I7">
            <v>322500</v>
          </cell>
          <cell r="J7">
            <v>9265</v>
          </cell>
          <cell r="K7">
            <v>796790</v>
          </cell>
          <cell r="L7">
            <v>76</v>
          </cell>
          <cell r="M7">
            <v>6536</v>
          </cell>
        </row>
        <row r="8">
          <cell r="A8" t="str">
            <v>c</v>
          </cell>
          <cell r="B8" t="str">
            <v>소형고압블록포장(보차도용)</v>
          </cell>
          <cell r="C8" t="str">
            <v>S형 T = 6cm</v>
          </cell>
          <cell r="D8" t="str">
            <v>㎡</v>
          </cell>
          <cell r="E8">
            <v>427</v>
          </cell>
          <cell r="F8">
            <v>12785</v>
          </cell>
          <cell r="G8">
            <v>5459195</v>
          </cell>
          <cell r="H8">
            <v>7251</v>
          </cell>
          <cell r="I8">
            <v>3096177</v>
          </cell>
          <cell r="J8">
            <v>5399</v>
          </cell>
          <cell r="K8">
            <v>2305373</v>
          </cell>
          <cell r="L8">
            <v>135</v>
          </cell>
          <cell r="M8">
            <v>57645</v>
          </cell>
        </row>
        <row r="10">
          <cell r="A10" t="str">
            <v>d</v>
          </cell>
          <cell r="B10" t="str">
            <v>기초모래</v>
          </cell>
          <cell r="D10" t="str">
            <v>㎥</v>
          </cell>
          <cell r="E10">
            <v>17</v>
          </cell>
          <cell r="F10">
            <v>20270</v>
          </cell>
          <cell r="G10">
            <v>344590</v>
          </cell>
          <cell r="H10">
            <v>11200</v>
          </cell>
          <cell r="I10">
            <v>190400</v>
          </cell>
          <cell r="J10">
            <v>7695</v>
          </cell>
          <cell r="K10">
            <v>130815</v>
          </cell>
          <cell r="L10">
            <v>1375</v>
          </cell>
          <cell r="M10">
            <v>23375</v>
          </cell>
        </row>
        <row r="11">
          <cell r="A11" t="str">
            <v>e</v>
          </cell>
          <cell r="B11" t="str">
            <v>도로경계블록설치(SA형)</v>
          </cell>
          <cell r="C11" t="str">
            <v>120x120x120</v>
          </cell>
          <cell r="D11" t="str">
            <v>m</v>
          </cell>
          <cell r="E11">
            <v>1443</v>
          </cell>
          <cell r="F11">
            <v>6381</v>
          </cell>
          <cell r="G11">
            <v>9207783</v>
          </cell>
          <cell r="H11">
            <v>1766</v>
          </cell>
          <cell r="I11">
            <v>2548338</v>
          </cell>
          <cell r="J11">
            <v>4381</v>
          </cell>
          <cell r="K11">
            <v>6321783</v>
          </cell>
          <cell r="L11">
            <v>234</v>
          </cell>
          <cell r="M11">
            <v>337662</v>
          </cell>
        </row>
        <row r="12">
          <cell r="A12" t="str">
            <v>f</v>
          </cell>
          <cell r="B12" t="str">
            <v>유용성토(토사):진입도로</v>
          </cell>
          <cell r="C12" t="str">
            <v>백호+트럭</v>
          </cell>
          <cell r="D12" t="str">
            <v>㎥</v>
          </cell>
          <cell r="E12">
            <v>2</v>
          </cell>
          <cell r="F12">
            <v>1400</v>
          </cell>
          <cell r="G12">
            <v>2800</v>
          </cell>
          <cell r="H12">
            <v>511</v>
          </cell>
          <cell r="I12">
            <v>1022</v>
          </cell>
          <cell r="J12">
            <v>458</v>
          </cell>
          <cell r="K12">
            <v>916</v>
          </cell>
          <cell r="L12">
            <v>431</v>
          </cell>
          <cell r="M12">
            <v>862</v>
          </cell>
        </row>
        <row r="13">
          <cell r="A13" t="str">
            <v>g</v>
          </cell>
          <cell r="B13" t="str">
            <v>배드민턴포스트</v>
          </cell>
          <cell r="C13" t="str">
            <v>야외고정식</v>
          </cell>
          <cell r="D13" t="str">
            <v>조</v>
          </cell>
          <cell r="E13">
            <v>1</v>
          </cell>
          <cell r="F13">
            <v>116569</v>
          </cell>
          <cell r="G13">
            <v>116569</v>
          </cell>
          <cell r="H13">
            <v>105972</v>
          </cell>
          <cell r="I13">
            <v>105972</v>
          </cell>
          <cell r="J13">
            <v>10597</v>
          </cell>
          <cell r="K13">
            <v>10597</v>
          </cell>
          <cell r="L13">
            <v>0</v>
          </cell>
          <cell r="M13">
            <v>0</v>
          </cell>
        </row>
        <row r="14">
          <cell r="A14" t="str">
            <v>h</v>
          </cell>
          <cell r="B14" t="str">
            <v>철봉(스텐레스)</v>
          </cell>
          <cell r="C14" t="str">
            <v>2.0x1.2</v>
          </cell>
          <cell r="D14" t="str">
            <v>조</v>
          </cell>
          <cell r="E14">
            <v>1</v>
          </cell>
          <cell r="F14">
            <v>339993</v>
          </cell>
          <cell r="G14">
            <v>339993</v>
          </cell>
          <cell r="H14">
            <v>309085</v>
          </cell>
          <cell r="I14">
            <v>309085</v>
          </cell>
          <cell r="J14">
            <v>30908</v>
          </cell>
          <cell r="K14">
            <v>30908</v>
          </cell>
          <cell r="L14">
            <v>0</v>
          </cell>
          <cell r="M14">
            <v>0</v>
          </cell>
        </row>
        <row r="15">
          <cell r="A15" t="str">
            <v>i</v>
          </cell>
          <cell r="B15" t="str">
            <v>평행봉(스텐레스)</v>
          </cell>
          <cell r="C15" t="str">
            <v>1.6x2.8x0.8</v>
          </cell>
          <cell r="D15" t="str">
            <v>조</v>
          </cell>
          <cell r="E15">
            <v>1</v>
          </cell>
          <cell r="F15">
            <v>534275</v>
          </cell>
          <cell r="G15">
            <v>534275</v>
          </cell>
          <cell r="H15">
            <v>485705</v>
          </cell>
          <cell r="I15">
            <v>485705</v>
          </cell>
          <cell r="J15">
            <v>48570</v>
          </cell>
          <cell r="K15">
            <v>48570</v>
          </cell>
          <cell r="L15">
            <v>0</v>
          </cell>
          <cell r="M15">
            <v>0</v>
          </cell>
        </row>
        <row r="16">
          <cell r="A16" t="str">
            <v>j</v>
          </cell>
          <cell r="B16" t="str">
            <v>음수대</v>
          </cell>
          <cell r="C16" t="str">
            <v>D400xH700</v>
          </cell>
          <cell r="D16" t="str">
            <v>개</v>
          </cell>
          <cell r="E16">
            <v>1</v>
          </cell>
          <cell r="F16">
            <v>446848</v>
          </cell>
          <cell r="G16">
            <v>446848</v>
          </cell>
          <cell r="H16">
            <v>406226</v>
          </cell>
          <cell r="I16">
            <v>406226</v>
          </cell>
          <cell r="J16">
            <v>40622</v>
          </cell>
          <cell r="K16">
            <v>40622</v>
          </cell>
          <cell r="L16">
            <v>0</v>
          </cell>
          <cell r="M16">
            <v>0</v>
          </cell>
        </row>
        <row r="17">
          <cell r="A17" t="str">
            <v>k</v>
          </cell>
          <cell r="B17" t="str">
            <v>육각정자</v>
          </cell>
          <cell r="C17" t="str">
            <v>4200x4800</v>
          </cell>
          <cell r="D17" t="str">
            <v>동</v>
          </cell>
          <cell r="E17">
            <v>1</v>
          </cell>
          <cell r="F17">
            <v>4371345</v>
          </cell>
          <cell r="G17">
            <v>4371345</v>
          </cell>
          <cell r="H17">
            <v>3973950</v>
          </cell>
          <cell r="I17">
            <v>3973950</v>
          </cell>
          <cell r="J17">
            <v>397395</v>
          </cell>
          <cell r="K17">
            <v>397395</v>
          </cell>
          <cell r="L17">
            <v>0</v>
          </cell>
          <cell r="M17">
            <v>0</v>
          </cell>
        </row>
        <row r="19">
          <cell r="A19" t="str">
            <v>l</v>
          </cell>
          <cell r="B19" t="str">
            <v>등의자</v>
          </cell>
          <cell r="C19" t="str">
            <v>목재, 1.8x0.6</v>
          </cell>
          <cell r="D19" t="str">
            <v>개</v>
          </cell>
          <cell r="E19">
            <v>6</v>
          </cell>
          <cell r="F19">
            <v>309878</v>
          </cell>
          <cell r="G19">
            <v>1859268</v>
          </cell>
          <cell r="H19">
            <v>281708</v>
          </cell>
          <cell r="I19">
            <v>1690248</v>
          </cell>
          <cell r="J19">
            <v>28170</v>
          </cell>
          <cell r="K19">
            <v>169020</v>
          </cell>
          <cell r="L19">
            <v>0</v>
          </cell>
          <cell r="M19">
            <v>0</v>
          </cell>
        </row>
        <row r="20">
          <cell r="A20" t="str">
            <v>m</v>
          </cell>
          <cell r="B20" t="str">
            <v>평의자</v>
          </cell>
          <cell r="C20" t="str">
            <v>1800x400</v>
          </cell>
          <cell r="D20" t="str">
            <v>개</v>
          </cell>
          <cell r="E20">
            <v>5</v>
          </cell>
          <cell r="F20">
            <v>145711</v>
          </cell>
          <cell r="G20">
            <v>728555</v>
          </cell>
          <cell r="H20">
            <v>132465</v>
          </cell>
          <cell r="I20">
            <v>662325</v>
          </cell>
          <cell r="J20">
            <v>13246</v>
          </cell>
          <cell r="K20">
            <v>66230</v>
          </cell>
          <cell r="L20">
            <v>0</v>
          </cell>
          <cell r="M20">
            <v>0</v>
          </cell>
        </row>
        <row r="21">
          <cell r="A21" t="str">
            <v>n</v>
          </cell>
          <cell r="B21" t="str">
            <v>휴지통</v>
          </cell>
          <cell r="C21" t="str">
            <v>스텐 400x300</v>
          </cell>
          <cell r="D21" t="str">
            <v>개</v>
          </cell>
          <cell r="E21">
            <v>4</v>
          </cell>
          <cell r="F21">
            <v>184567</v>
          </cell>
          <cell r="G21">
            <v>738268</v>
          </cell>
          <cell r="H21">
            <v>167789</v>
          </cell>
          <cell r="I21">
            <v>671156</v>
          </cell>
          <cell r="J21">
            <v>16778</v>
          </cell>
          <cell r="K21">
            <v>67112</v>
          </cell>
          <cell r="L21">
            <v>0</v>
          </cell>
          <cell r="M21">
            <v>0</v>
          </cell>
        </row>
        <row r="22">
          <cell r="A22" t="str">
            <v>o</v>
          </cell>
          <cell r="B22" t="str">
            <v>파고라</v>
          </cell>
          <cell r="C22" t="str">
            <v>660x380x230</v>
          </cell>
          <cell r="D22" t="str">
            <v>동</v>
          </cell>
          <cell r="E22">
            <v>1</v>
          </cell>
          <cell r="F22">
            <v>2914230</v>
          </cell>
          <cell r="G22">
            <v>2914230</v>
          </cell>
          <cell r="H22">
            <v>2649300</v>
          </cell>
          <cell r="I22">
            <v>2649300</v>
          </cell>
          <cell r="J22">
            <v>264930</v>
          </cell>
          <cell r="K22">
            <v>264930</v>
          </cell>
          <cell r="L22">
            <v>0</v>
          </cell>
          <cell r="M22">
            <v>0</v>
          </cell>
        </row>
        <row r="25">
          <cell r="A25" t="str">
            <v>p</v>
          </cell>
          <cell r="B25" t="str">
            <v>소나무</v>
          </cell>
          <cell r="C25" t="str">
            <v>H3.0xW1.5XR10</v>
          </cell>
          <cell r="D25" t="str">
            <v>주</v>
          </cell>
          <cell r="E25">
            <v>3</v>
          </cell>
          <cell r="F25">
            <v>297500</v>
          </cell>
          <cell r="G25">
            <v>892500</v>
          </cell>
          <cell r="H25">
            <v>265088</v>
          </cell>
          <cell r="I25">
            <v>795264</v>
          </cell>
          <cell r="J25">
            <v>32412</v>
          </cell>
          <cell r="K25">
            <v>97236</v>
          </cell>
          <cell r="L25">
            <v>0</v>
          </cell>
          <cell r="M25">
            <v>0</v>
          </cell>
        </row>
        <row r="26">
          <cell r="A26" t="str">
            <v>q</v>
          </cell>
          <cell r="B26" t="str">
            <v>스트로브잣나무</v>
          </cell>
          <cell r="C26" t="str">
            <v>H2.5xW1.2</v>
          </cell>
          <cell r="D26" t="str">
            <v>주</v>
          </cell>
          <cell r="E26">
            <v>13</v>
          </cell>
          <cell r="F26">
            <v>46184</v>
          </cell>
          <cell r="G26">
            <v>600392</v>
          </cell>
          <cell r="H26">
            <v>37787</v>
          </cell>
          <cell r="I26">
            <v>491231</v>
          </cell>
          <cell r="J26">
            <v>8397</v>
          </cell>
          <cell r="K26">
            <v>109161</v>
          </cell>
          <cell r="L26">
            <v>0</v>
          </cell>
          <cell r="M26">
            <v>0</v>
          </cell>
        </row>
        <row r="28">
          <cell r="A28" t="str">
            <v>r</v>
          </cell>
          <cell r="B28" t="str">
            <v>느티나무</v>
          </cell>
          <cell r="C28" t="str">
            <v>H3.0xR6</v>
          </cell>
          <cell r="D28" t="str">
            <v>주</v>
          </cell>
          <cell r="E28">
            <v>9</v>
          </cell>
          <cell r="F28">
            <v>64390</v>
          </cell>
          <cell r="G28">
            <v>579510</v>
          </cell>
          <cell r="H28">
            <v>49630</v>
          </cell>
          <cell r="I28">
            <v>446670</v>
          </cell>
          <cell r="J28">
            <v>14760</v>
          </cell>
          <cell r="K28">
            <v>132840</v>
          </cell>
          <cell r="L28">
            <v>0</v>
          </cell>
          <cell r="M28">
            <v>0</v>
          </cell>
        </row>
        <row r="29">
          <cell r="A29" t="str">
            <v>s</v>
          </cell>
          <cell r="B29" t="str">
            <v>은행나무</v>
          </cell>
          <cell r="C29" t="str">
            <v>H3.0xR6</v>
          </cell>
          <cell r="D29" t="str">
            <v>주</v>
          </cell>
          <cell r="E29">
            <v>19</v>
          </cell>
          <cell r="F29">
            <v>143458</v>
          </cell>
          <cell r="G29">
            <v>2725702</v>
          </cell>
          <cell r="H29">
            <v>123068</v>
          </cell>
          <cell r="I29">
            <v>2338292</v>
          </cell>
          <cell r="J29">
            <v>20390</v>
          </cell>
          <cell r="K29">
            <v>387410</v>
          </cell>
          <cell r="L29">
            <v>0</v>
          </cell>
          <cell r="M29">
            <v>0</v>
          </cell>
        </row>
        <row r="30">
          <cell r="A30" t="str">
            <v>t</v>
          </cell>
          <cell r="B30" t="str">
            <v>청단풍</v>
          </cell>
          <cell r="C30" t="str">
            <v>H2.0xR4</v>
          </cell>
          <cell r="D30" t="str">
            <v>주</v>
          </cell>
          <cell r="E30">
            <v>17</v>
          </cell>
          <cell r="F30">
            <v>100432</v>
          </cell>
          <cell r="G30">
            <v>1707344</v>
          </cell>
          <cell r="H30">
            <v>94712</v>
          </cell>
          <cell r="I30">
            <v>1610104</v>
          </cell>
          <cell r="J30">
            <v>5720</v>
          </cell>
          <cell r="K30">
            <v>97240</v>
          </cell>
          <cell r="L30">
            <v>0</v>
          </cell>
          <cell r="M30">
            <v>0</v>
          </cell>
        </row>
        <row r="33">
          <cell r="A33" t="str">
            <v>u</v>
          </cell>
          <cell r="B33" t="str">
            <v>벗나무</v>
          </cell>
          <cell r="C33" t="str">
            <v>H3.0xR8</v>
          </cell>
          <cell r="D33" t="str">
            <v>주</v>
          </cell>
          <cell r="E33">
            <v>10</v>
          </cell>
          <cell r="F33">
            <v>72844</v>
          </cell>
          <cell r="G33">
            <v>728440</v>
          </cell>
          <cell r="H33">
            <v>63715</v>
          </cell>
          <cell r="I33">
            <v>637150</v>
          </cell>
          <cell r="J33">
            <v>9129</v>
          </cell>
          <cell r="K33">
            <v>91290</v>
          </cell>
          <cell r="L33">
            <v>0</v>
          </cell>
          <cell r="M33">
            <v>0</v>
          </cell>
        </row>
        <row r="36">
          <cell r="A36" t="str">
            <v>v</v>
          </cell>
          <cell r="B36" t="str">
            <v>튜립나무</v>
          </cell>
          <cell r="C36" t="str">
            <v>H3.0xB4</v>
          </cell>
          <cell r="D36" t="str">
            <v>주</v>
          </cell>
          <cell r="E36">
            <v>11</v>
          </cell>
          <cell r="F36">
            <v>36611</v>
          </cell>
          <cell r="G36">
            <v>402721</v>
          </cell>
          <cell r="H36">
            <v>27482</v>
          </cell>
          <cell r="I36">
            <v>302302</v>
          </cell>
          <cell r="J36">
            <v>9129</v>
          </cell>
          <cell r="K36">
            <v>100419</v>
          </cell>
          <cell r="L36">
            <v>0</v>
          </cell>
          <cell r="M36">
            <v>0</v>
          </cell>
        </row>
        <row r="37">
          <cell r="A37" t="str">
            <v>w</v>
          </cell>
          <cell r="B37" t="str">
            <v>섬잣나무</v>
          </cell>
          <cell r="C37" t="str">
            <v>H1.5xW0.8</v>
          </cell>
          <cell r="D37" t="str">
            <v>주</v>
          </cell>
          <cell r="E37">
            <v>8</v>
          </cell>
          <cell r="F37">
            <v>49553</v>
          </cell>
          <cell r="G37">
            <v>396424</v>
          </cell>
          <cell r="H37">
            <v>42402</v>
          </cell>
          <cell r="I37">
            <v>339216</v>
          </cell>
          <cell r="J37">
            <v>7151</v>
          </cell>
          <cell r="K37">
            <v>57208</v>
          </cell>
          <cell r="L37">
            <v>0</v>
          </cell>
          <cell r="M37">
            <v>0</v>
          </cell>
        </row>
        <row r="43">
          <cell r="A43" t="str">
            <v>x</v>
          </cell>
          <cell r="B43" t="str">
            <v>수수꽃다리</v>
          </cell>
          <cell r="C43" t="str">
            <v>H1.2xW0.5</v>
          </cell>
          <cell r="D43" t="str">
            <v>주</v>
          </cell>
          <cell r="E43">
            <v>27</v>
          </cell>
          <cell r="F43">
            <v>9855</v>
          </cell>
          <cell r="G43">
            <v>266085</v>
          </cell>
          <cell r="H43">
            <v>4225</v>
          </cell>
          <cell r="I43">
            <v>114075</v>
          </cell>
          <cell r="J43">
            <v>5630</v>
          </cell>
          <cell r="K43">
            <v>152010</v>
          </cell>
          <cell r="L43">
            <v>0</v>
          </cell>
          <cell r="M43">
            <v>0</v>
          </cell>
        </row>
        <row r="44">
          <cell r="A44" t="str">
            <v>y</v>
          </cell>
          <cell r="B44" t="str">
            <v>산철쭉</v>
          </cell>
          <cell r="C44" t="str">
            <v>H0.5xW0.4</v>
          </cell>
          <cell r="D44" t="str">
            <v>주</v>
          </cell>
          <cell r="E44">
            <v>92</v>
          </cell>
          <cell r="F44">
            <v>4327</v>
          </cell>
          <cell r="G44">
            <v>398084</v>
          </cell>
          <cell r="H44">
            <v>2350</v>
          </cell>
          <cell r="I44">
            <v>216200</v>
          </cell>
          <cell r="J44">
            <v>1977</v>
          </cell>
          <cell r="K44">
            <v>181884</v>
          </cell>
          <cell r="L44">
            <v>0</v>
          </cell>
          <cell r="M44">
            <v>0</v>
          </cell>
        </row>
        <row r="47">
          <cell r="A47" t="str">
            <v>z</v>
          </cell>
          <cell r="B47" t="str">
            <v>등나무</v>
          </cell>
          <cell r="C47" t="str">
            <v>L3.0xR6</v>
          </cell>
          <cell r="D47" t="str">
            <v>주</v>
          </cell>
          <cell r="E47">
            <v>2</v>
          </cell>
          <cell r="F47">
            <v>94901</v>
          </cell>
          <cell r="G47">
            <v>189802</v>
          </cell>
          <cell r="H47">
            <v>80141</v>
          </cell>
          <cell r="I47">
            <v>160282</v>
          </cell>
          <cell r="J47">
            <v>14760</v>
          </cell>
          <cell r="K47">
            <v>29520</v>
          </cell>
          <cell r="L47">
            <v>0</v>
          </cell>
          <cell r="M47">
            <v>0</v>
          </cell>
        </row>
        <row r="49">
          <cell r="A49" t="str">
            <v>a</v>
          </cell>
          <cell r="B49" t="str">
            <v>줄떼</v>
          </cell>
          <cell r="D49" t="str">
            <v>㎡</v>
          </cell>
          <cell r="E49">
            <v>700</v>
          </cell>
          <cell r="F49">
            <v>3303</v>
          </cell>
          <cell r="G49">
            <v>2312100</v>
          </cell>
          <cell r="H49">
            <v>1121</v>
          </cell>
          <cell r="I49">
            <v>784700</v>
          </cell>
          <cell r="J49">
            <v>2179</v>
          </cell>
          <cell r="K49">
            <v>1525300</v>
          </cell>
          <cell r="L49">
            <v>3</v>
          </cell>
          <cell r="M49">
            <v>2100</v>
          </cell>
        </row>
        <row r="50">
          <cell r="A50" t="str">
            <v>2.</v>
          </cell>
          <cell r="B50" t="str">
            <v>관급자재대</v>
          </cell>
          <cell r="G50">
            <v>350464</v>
          </cell>
          <cell r="I50">
            <v>316305</v>
          </cell>
          <cell r="M50">
            <v>34159</v>
          </cell>
        </row>
        <row r="51">
          <cell r="A51" t="str">
            <v>a</v>
          </cell>
          <cell r="B51" t="str">
            <v>레미콘</v>
          </cell>
          <cell r="C51" t="str">
            <v>180-40-8</v>
          </cell>
          <cell r="D51" t="str">
            <v>㎥</v>
          </cell>
          <cell r="E51">
            <v>8.57</v>
          </cell>
          <cell r="F51">
            <v>35354</v>
          </cell>
          <cell r="G51">
            <v>302983</v>
          </cell>
          <cell r="H51">
            <v>35354</v>
          </cell>
          <cell r="I51">
            <v>302983</v>
          </cell>
          <cell r="K51">
            <v>0</v>
          </cell>
          <cell r="M51">
            <v>0</v>
          </cell>
        </row>
        <row r="52">
          <cell r="A52" t="str">
            <v>b</v>
          </cell>
          <cell r="B52" t="str">
            <v>철근</v>
          </cell>
          <cell r="C52" t="str">
            <v>D10</v>
          </cell>
          <cell r="D52" t="str">
            <v>Kg</v>
          </cell>
          <cell r="E52">
            <v>54</v>
          </cell>
          <cell r="F52">
            <v>246.71799999999999</v>
          </cell>
          <cell r="G52">
            <v>13322</v>
          </cell>
          <cell r="H52">
            <v>246.71799999999999</v>
          </cell>
          <cell r="I52">
            <v>13322</v>
          </cell>
          <cell r="K52">
            <v>0</v>
          </cell>
          <cell r="M52">
            <v>0</v>
          </cell>
        </row>
        <row r="53">
          <cell r="A53" t="str">
            <v>c</v>
          </cell>
          <cell r="B53" t="str">
            <v>조달수수료</v>
          </cell>
          <cell r="D53" t="str">
            <v>%</v>
          </cell>
          <cell r="E53">
            <v>0.8</v>
          </cell>
          <cell r="F53">
            <v>316305</v>
          </cell>
          <cell r="G53">
            <v>2529</v>
          </cell>
          <cell r="I53">
            <v>0</v>
          </cell>
          <cell r="K53">
            <v>0</v>
          </cell>
          <cell r="L53">
            <v>316305</v>
          </cell>
          <cell r="M53">
            <v>2529</v>
          </cell>
        </row>
        <row r="54">
          <cell r="A54" t="str">
            <v>d</v>
          </cell>
          <cell r="B54" t="str">
            <v>부가가치세</v>
          </cell>
          <cell r="D54" t="str">
            <v>%</v>
          </cell>
          <cell r="E54">
            <v>10</v>
          </cell>
          <cell r="F54">
            <v>316305</v>
          </cell>
          <cell r="G54">
            <v>31630</v>
          </cell>
          <cell r="I54">
            <v>0</v>
          </cell>
          <cell r="K54">
            <v>0</v>
          </cell>
          <cell r="L54">
            <v>316305</v>
          </cell>
          <cell r="M54">
            <v>31630</v>
          </cell>
        </row>
      </sheetData>
      <sheetData sheetId="22">
        <row r="3">
          <cell r="A3" t="str">
            <v>■</v>
          </cell>
          <cell r="B3" t="str">
            <v>'2000  산촌 종합개발사업(Ⅲ. 쉼터)</v>
          </cell>
        </row>
        <row r="4">
          <cell r="A4" t="str">
            <v>Ⅲ.</v>
          </cell>
          <cell r="B4" t="str">
            <v>쉼터</v>
          </cell>
        </row>
        <row r="5">
          <cell r="A5" t="str">
            <v>1.</v>
          </cell>
          <cell r="B5" t="str">
            <v>토목공사</v>
          </cell>
          <cell r="G5" t="e">
            <v>#REF!</v>
          </cell>
          <cell r="I5" t="e">
            <v>#REF!</v>
          </cell>
          <cell r="K5" t="e">
            <v>#REF!</v>
          </cell>
          <cell r="M5" t="e">
            <v>#REF!</v>
          </cell>
        </row>
        <row r="6">
          <cell r="A6" t="str">
            <v>a</v>
          </cell>
          <cell r="B6" t="str">
            <v>레미콘, 10㎥이하</v>
          </cell>
          <cell r="C6" t="str">
            <v>B=160-40</v>
          </cell>
          <cell r="D6" t="str">
            <v>㎥</v>
          </cell>
          <cell r="E6">
            <v>8</v>
          </cell>
          <cell r="F6">
            <v>67886</v>
          </cell>
          <cell r="G6">
            <v>543088</v>
          </cell>
          <cell r="H6">
            <v>36781</v>
          </cell>
          <cell r="I6">
            <v>294248</v>
          </cell>
          <cell r="J6">
            <v>30792</v>
          </cell>
          <cell r="K6">
            <v>246336</v>
          </cell>
          <cell r="L6">
            <v>313</v>
          </cell>
          <cell r="M6">
            <v>2504</v>
          </cell>
        </row>
        <row r="7">
          <cell r="A7" t="str">
            <v>b</v>
          </cell>
          <cell r="B7" t="str">
            <v>합판거푸집(6회)</v>
          </cell>
          <cell r="C7" t="str">
            <v>10㎥미만</v>
          </cell>
          <cell r="D7" t="str">
            <v>㎡</v>
          </cell>
          <cell r="E7">
            <v>86</v>
          </cell>
          <cell r="F7">
            <v>13091</v>
          </cell>
          <cell r="G7">
            <v>1125826</v>
          </cell>
          <cell r="H7">
            <v>3750</v>
          </cell>
          <cell r="I7">
            <v>322500</v>
          </cell>
          <cell r="J7">
            <v>9265</v>
          </cell>
          <cell r="K7">
            <v>796790</v>
          </cell>
          <cell r="L7">
            <v>76</v>
          </cell>
          <cell r="M7">
            <v>6536</v>
          </cell>
        </row>
        <row r="8">
          <cell r="A8" t="str">
            <v>c</v>
          </cell>
          <cell r="B8" t="str">
            <v>소형고압블록포장(보차도용)</v>
          </cell>
          <cell r="C8" t="str">
            <v>S형 T = 6cm</v>
          </cell>
          <cell r="D8" t="str">
            <v>㎡</v>
          </cell>
          <cell r="E8">
            <v>427</v>
          </cell>
          <cell r="F8">
            <v>12785</v>
          </cell>
          <cell r="G8">
            <v>5459195</v>
          </cell>
          <cell r="H8">
            <v>7251</v>
          </cell>
          <cell r="I8">
            <v>3096177</v>
          </cell>
          <cell r="J8">
            <v>5399</v>
          </cell>
          <cell r="K8">
            <v>2305373</v>
          </cell>
          <cell r="L8">
            <v>135</v>
          </cell>
          <cell r="M8">
            <v>57645</v>
          </cell>
        </row>
        <row r="9">
          <cell r="B9" t="str">
            <v>이형판석포장</v>
          </cell>
          <cell r="C9" t="str">
            <v xml:space="preserve"> T = 10cm</v>
          </cell>
          <cell r="D9" t="str">
            <v>㎡</v>
          </cell>
          <cell r="E9">
            <v>73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</row>
        <row r="10">
          <cell r="A10" t="str">
            <v>d</v>
          </cell>
          <cell r="B10" t="str">
            <v>기초모래</v>
          </cell>
          <cell r="D10" t="str">
            <v>㎥</v>
          </cell>
          <cell r="E10">
            <v>17</v>
          </cell>
          <cell r="F10">
            <v>20270</v>
          </cell>
          <cell r="G10">
            <v>344590</v>
          </cell>
          <cell r="H10">
            <v>11200</v>
          </cell>
          <cell r="I10">
            <v>190400</v>
          </cell>
          <cell r="J10">
            <v>7695</v>
          </cell>
          <cell r="K10">
            <v>130815</v>
          </cell>
          <cell r="L10">
            <v>1375</v>
          </cell>
          <cell r="M10">
            <v>23375</v>
          </cell>
        </row>
        <row r="11">
          <cell r="A11" t="str">
            <v>e</v>
          </cell>
          <cell r="B11" t="str">
            <v>도로경계블록설치(SA형)</v>
          </cell>
          <cell r="C11" t="str">
            <v>120x120x120</v>
          </cell>
          <cell r="D11" t="str">
            <v>m</v>
          </cell>
          <cell r="E11">
            <v>1443</v>
          </cell>
          <cell r="F11">
            <v>6381</v>
          </cell>
          <cell r="G11">
            <v>9207783</v>
          </cell>
          <cell r="H11">
            <v>1766</v>
          </cell>
          <cell r="I11">
            <v>2548338</v>
          </cell>
          <cell r="J11">
            <v>4381</v>
          </cell>
          <cell r="K11">
            <v>6321783</v>
          </cell>
          <cell r="L11">
            <v>234</v>
          </cell>
          <cell r="M11">
            <v>337662</v>
          </cell>
        </row>
        <row r="12">
          <cell r="A12" t="str">
            <v>f</v>
          </cell>
          <cell r="B12" t="str">
            <v>유용성토(토사):진입도로</v>
          </cell>
          <cell r="C12" t="str">
            <v>백호+트럭</v>
          </cell>
          <cell r="D12" t="str">
            <v>㎥</v>
          </cell>
          <cell r="E12">
            <v>2</v>
          </cell>
          <cell r="F12">
            <v>1400</v>
          </cell>
          <cell r="G12">
            <v>2800</v>
          </cell>
          <cell r="H12">
            <v>511</v>
          </cell>
          <cell r="I12">
            <v>1022</v>
          </cell>
          <cell r="J12">
            <v>458</v>
          </cell>
          <cell r="K12">
            <v>916</v>
          </cell>
          <cell r="L12">
            <v>431</v>
          </cell>
          <cell r="M12">
            <v>862</v>
          </cell>
        </row>
        <row r="13">
          <cell r="A13" t="str">
            <v>g</v>
          </cell>
          <cell r="B13" t="str">
            <v>배드민턴포스트</v>
          </cell>
          <cell r="C13" t="str">
            <v>야외고정식</v>
          </cell>
          <cell r="D13" t="str">
            <v>조</v>
          </cell>
          <cell r="E13">
            <v>1</v>
          </cell>
          <cell r="F13">
            <v>116569</v>
          </cell>
          <cell r="G13">
            <v>116569</v>
          </cell>
          <cell r="H13">
            <v>105972</v>
          </cell>
          <cell r="I13">
            <v>105972</v>
          </cell>
          <cell r="J13">
            <v>10597</v>
          </cell>
          <cell r="K13">
            <v>10597</v>
          </cell>
          <cell r="L13">
            <v>0</v>
          </cell>
          <cell r="M13">
            <v>0</v>
          </cell>
        </row>
        <row r="14">
          <cell r="A14" t="str">
            <v>h</v>
          </cell>
          <cell r="B14" t="str">
            <v>철봉(스텐레스)</v>
          </cell>
          <cell r="C14" t="str">
            <v>2.0x1.2</v>
          </cell>
          <cell r="D14" t="str">
            <v>조</v>
          </cell>
          <cell r="E14">
            <v>1</v>
          </cell>
          <cell r="F14">
            <v>339993</v>
          </cell>
          <cell r="G14">
            <v>339993</v>
          </cell>
          <cell r="H14">
            <v>309085</v>
          </cell>
          <cell r="I14">
            <v>309085</v>
          </cell>
          <cell r="J14">
            <v>30908</v>
          </cell>
          <cell r="K14">
            <v>30908</v>
          </cell>
          <cell r="L14">
            <v>0</v>
          </cell>
          <cell r="M14">
            <v>0</v>
          </cell>
        </row>
        <row r="15">
          <cell r="A15" t="str">
            <v>i</v>
          </cell>
          <cell r="B15" t="str">
            <v>평행봉(스텐레스)</v>
          </cell>
          <cell r="C15" t="str">
            <v>1.6x2.8x0.8</v>
          </cell>
          <cell r="D15" t="str">
            <v>조</v>
          </cell>
          <cell r="E15">
            <v>1</v>
          </cell>
          <cell r="F15">
            <v>534275</v>
          </cell>
          <cell r="G15">
            <v>534275</v>
          </cell>
          <cell r="H15">
            <v>485705</v>
          </cell>
          <cell r="I15">
            <v>485705</v>
          </cell>
          <cell r="J15">
            <v>48570</v>
          </cell>
          <cell r="K15">
            <v>48570</v>
          </cell>
          <cell r="L15">
            <v>0</v>
          </cell>
          <cell r="M15">
            <v>0</v>
          </cell>
        </row>
        <row r="16">
          <cell r="A16" t="str">
            <v>j</v>
          </cell>
          <cell r="B16" t="str">
            <v>음수대</v>
          </cell>
          <cell r="C16" t="str">
            <v>D400xH700</v>
          </cell>
          <cell r="D16" t="str">
            <v>개</v>
          </cell>
          <cell r="E16">
            <v>1</v>
          </cell>
          <cell r="F16">
            <v>446848</v>
          </cell>
          <cell r="G16">
            <v>446848</v>
          </cell>
          <cell r="H16">
            <v>406226</v>
          </cell>
          <cell r="I16">
            <v>406226</v>
          </cell>
          <cell r="J16">
            <v>40622</v>
          </cell>
          <cell r="K16">
            <v>40622</v>
          </cell>
          <cell r="L16">
            <v>0</v>
          </cell>
          <cell r="M16">
            <v>0</v>
          </cell>
        </row>
        <row r="17">
          <cell r="A17" t="str">
            <v>k</v>
          </cell>
          <cell r="B17" t="str">
            <v>육각정자</v>
          </cell>
          <cell r="C17" t="str">
            <v>4200x4800</v>
          </cell>
          <cell r="D17" t="str">
            <v>동</v>
          </cell>
          <cell r="F17">
            <v>4371345</v>
          </cell>
          <cell r="G17">
            <v>0</v>
          </cell>
          <cell r="H17">
            <v>3973950</v>
          </cell>
          <cell r="I17">
            <v>0</v>
          </cell>
          <cell r="J17">
            <v>397395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팔각정자</v>
          </cell>
          <cell r="D18" t="str">
            <v>동</v>
          </cell>
          <cell r="E18">
            <v>1</v>
          </cell>
          <cell r="F18">
            <v>22000000</v>
          </cell>
          <cell r="G18">
            <v>22000000</v>
          </cell>
          <cell r="H18">
            <v>22000000</v>
          </cell>
          <cell r="I18">
            <v>22000000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l</v>
          </cell>
          <cell r="B19" t="str">
            <v>등의자</v>
          </cell>
          <cell r="C19" t="str">
            <v>목재, 1.8x0.6</v>
          </cell>
          <cell r="D19" t="str">
            <v>개</v>
          </cell>
          <cell r="E19">
            <v>6</v>
          </cell>
          <cell r="F19">
            <v>309878</v>
          </cell>
          <cell r="G19">
            <v>1859268</v>
          </cell>
          <cell r="H19">
            <v>281708</v>
          </cell>
          <cell r="I19">
            <v>1690248</v>
          </cell>
          <cell r="J19">
            <v>28170</v>
          </cell>
          <cell r="K19">
            <v>169020</v>
          </cell>
          <cell r="L19">
            <v>0</v>
          </cell>
          <cell r="M19">
            <v>0</v>
          </cell>
        </row>
        <row r="20">
          <cell r="A20" t="str">
            <v>m</v>
          </cell>
          <cell r="B20" t="str">
            <v>평의자</v>
          </cell>
          <cell r="C20" t="str">
            <v>1800x400</v>
          </cell>
          <cell r="D20" t="str">
            <v>개</v>
          </cell>
          <cell r="E20">
            <v>5</v>
          </cell>
          <cell r="F20">
            <v>145711</v>
          </cell>
          <cell r="G20">
            <v>728555</v>
          </cell>
          <cell r="H20">
            <v>132465</v>
          </cell>
          <cell r="I20">
            <v>662325</v>
          </cell>
          <cell r="J20">
            <v>13246</v>
          </cell>
          <cell r="K20">
            <v>66230</v>
          </cell>
          <cell r="L20">
            <v>0</v>
          </cell>
          <cell r="M20">
            <v>0</v>
          </cell>
        </row>
        <row r="21">
          <cell r="A21" t="str">
            <v>n</v>
          </cell>
          <cell r="B21" t="str">
            <v>휴지통</v>
          </cell>
          <cell r="C21" t="str">
            <v>스텐 400x300</v>
          </cell>
          <cell r="D21" t="str">
            <v>개</v>
          </cell>
          <cell r="E21">
            <v>4</v>
          </cell>
          <cell r="F21">
            <v>184567</v>
          </cell>
          <cell r="G21">
            <v>738268</v>
          </cell>
          <cell r="H21">
            <v>167789</v>
          </cell>
          <cell r="I21">
            <v>671156</v>
          </cell>
          <cell r="J21">
            <v>16778</v>
          </cell>
          <cell r="K21">
            <v>67112</v>
          </cell>
          <cell r="L21">
            <v>0</v>
          </cell>
          <cell r="M21">
            <v>0</v>
          </cell>
        </row>
        <row r="22">
          <cell r="A22" t="str">
            <v>o</v>
          </cell>
          <cell r="B22" t="str">
            <v>파고라</v>
          </cell>
          <cell r="C22" t="str">
            <v>660x380x230</v>
          </cell>
          <cell r="D22" t="str">
            <v>동</v>
          </cell>
          <cell r="E22">
            <v>1</v>
          </cell>
          <cell r="F22">
            <v>2914230</v>
          </cell>
          <cell r="G22">
            <v>2914230</v>
          </cell>
          <cell r="H22">
            <v>2649300</v>
          </cell>
          <cell r="I22">
            <v>2649300</v>
          </cell>
          <cell r="J22">
            <v>264930</v>
          </cell>
          <cell r="K22">
            <v>264930</v>
          </cell>
          <cell r="L22">
            <v>0</v>
          </cell>
          <cell r="M22">
            <v>0</v>
          </cell>
        </row>
        <row r="23">
          <cell r="A23" t="str">
            <v>p</v>
          </cell>
          <cell r="B23" t="str">
            <v>소나무</v>
          </cell>
          <cell r="C23" t="str">
            <v>H5.0XR20</v>
          </cell>
          <cell r="D23" t="str">
            <v>주</v>
          </cell>
          <cell r="E23">
            <v>1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M23">
            <v>0</v>
          </cell>
        </row>
        <row r="24">
          <cell r="A24" t="str">
            <v>q</v>
          </cell>
          <cell r="B24" t="str">
            <v>소나무</v>
          </cell>
          <cell r="C24" t="str">
            <v>H4.0XR15</v>
          </cell>
          <cell r="D24" t="str">
            <v>주</v>
          </cell>
          <cell r="E24">
            <v>3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M24">
            <v>0</v>
          </cell>
        </row>
        <row r="25">
          <cell r="A25" t="str">
            <v>r</v>
          </cell>
          <cell r="B25" t="str">
            <v>소나무</v>
          </cell>
          <cell r="C25" t="str">
            <v>H3.0xW1.5XR10</v>
          </cell>
          <cell r="D25" t="str">
            <v>주</v>
          </cell>
          <cell r="E25">
            <v>5</v>
          </cell>
          <cell r="F25">
            <v>297500</v>
          </cell>
          <cell r="G25">
            <v>1487500</v>
          </cell>
          <cell r="H25">
            <v>265088</v>
          </cell>
          <cell r="I25">
            <v>1325440</v>
          </cell>
          <cell r="J25">
            <v>32412</v>
          </cell>
          <cell r="K25">
            <v>162060</v>
          </cell>
          <cell r="L25">
            <v>0</v>
          </cell>
          <cell r="M25">
            <v>0</v>
          </cell>
        </row>
        <row r="26">
          <cell r="A26" t="str">
            <v>s</v>
          </cell>
          <cell r="B26" t="str">
            <v>스트로브잣나무</v>
          </cell>
          <cell r="C26" t="str">
            <v>H2.5xW1.2</v>
          </cell>
          <cell r="D26" t="str">
            <v>주</v>
          </cell>
          <cell r="F26">
            <v>46184</v>
          </cell>
          <cell r="G26">
            <v>0</v>
          </cell>
          <cell r="H26">
            <v>37787</v>
          </cell>
          <cell r="I26">
            <v>0</v>
          </cell>
          <cell r="J26">
            <v>8397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t</v>
          </cell>
          <cell r="B27" t="str">
            <v>잣나무</v>
          </cell>
          <cell r="C27" t="str">
            <v>H2.5xW1.2</v>
          </cell>
          <cell r="D27" t="str">
            <v>주</v>
          </cell>
          <cell r="E27">
            <v>17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M27">
            <v>0</v>
          </cell>
        </row>
        <row r="28">
          <cell r="A28" t="str">
            <v>u</v>
          </cell>
          <cell r="B28" t="str">
            <v>느티나무</v>
          </cell>
          <cell r="C28" t="str">
            <v>H3.0xR6</v>
          </cell>
          <cell r="D28" t="str">
            <v>주</v>
          </cell>
          <cell r="F28">
            <v>64390</v>
          </cell>
          <cell r="G28">
            <v>0</v>
          </cell>
          <cell r="H28">
            <v>49630</v>
          </cell>
          <cell r="I28">
            <v>0</v>
          </cell>
          <cell r="J28">
            <v>14760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v</v>
          </cell>
          <cell r="B29" t="str">
            <v>은행나무</v>
          </cell>
          <cell r="C29" t="str">
            <v>H3.0xR6</v>
          </cell>
          <cell r="D29" t="str">
            <v>주</v>
          </cell>
          <cell r="F29">
            <v>143458</v>
          </cell>
          <cell r="G29">
            <v>0</v>
          </cell>
          <cell r="H29">
            <v>123068</v>
          </cell>
          <cell r="I29">
            <v>0</v>
          </cell>
          <cell r="J29">
            <v>20390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w</v>
          </cell>
          <cell r="B30" t="str">
            <v>청단풍</v>
          </cell>
          <cell r="C30" t="str">
            <v>H2.0xR4</v>
          </cell>
          <cell r="D30" t="str">
            <v>주</v>
          </cell>
          <cell r="F30">
            <v>100432</v>
          </cell>
          <cell r="G30">
            <v>0</v>
          </cell>
          <cell r="H30">
            <v>94712</v>
          </cell>
          <cell r="I30">
            <v>0</v>
          </cell>
          <cell r="J30">
            <v>5720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x</v>
          </cell>
          <cell r="B31" t="str">
            <v>청단풍</v>
          </cell>
          <cell r="C31" t="str">
            <v>H2.5xR8</v>
          </cell>
          <cell r="D31" t="str">
            <v>주</v>
          </cell>
          <cell r="E31">
            <v>10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M31">
            <v>0</v>
          </cell>
        </row>
        <row r="32">
          <cell r="A32" t="str">
            <v>y</v>
          </cell>
          <cell r="B32" t="str">
            <v>홍단풍</v>
          </cell>
          <cell r="C32" t="str">
            <v>H2.0xR6</v>
          </cell>
          <cell r="D32" t="str">
            <v>주</v>
          </cell>
          <cell r="E32">
            <v>10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M32">
            <v>0</v>
          </cell>
        </row>
        <row r="33">
          <cell r="A33" t="str">
            <v>z</v>
          </cell>
          <cell r="B33" t="str">
            <v>벗나무</v>
          </cell>
          <cell r="C33" t="str">
            <v>H3.0xR8</v>
          </cell>
          <cell r="D33" t="str">
            <v>주</v>
          </cell>
          <cell r="F33">
            <v>72844</v>
          </cell>
          <cell r="G33">
            <v>0</v>
          </cell>
          <cell r="H33">
            <v>63715</v>
          </cell>
          <cell r="I33">
            <v>0</v>
          </cell>
          <cell r="J33">
            <v>9129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a</v>
          </cell>
          <cell r="B34" t="str">
            <v>산벗나무</v>
          </cell>
          <cell r="C34" t="str">
            <v>H3.0xR6</v>
          </cell>
          <cell r="D34" t="str">
            <v>주</v>
          </cell>
          <cell r="E34">
            <v>5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M34">
            <v>0</v>
          </cell>
        </row>
        <row r="35">
          <cell r="A35" t="str">
            <v>b</v>
          </cell>
          <cell r="B35" t="str">
            <v>산벗나무</v>
          </cell>
          <cell r="C35" t="str">
            <v>H4.0xR10</v>
          </cell>
          <cell r="D35" t="str">
            <v>주</v>
          </cell>
          <cell r="E35">
            <v>11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M35">
            <v>0</v>
          </cell>
        </row>
        <row r="36">
          <cell r="A36" t="str">
            <v>c</v>
          </cell>
          <cell r="B36" t="str">
            <v>튜립나무</v>
          </cell>
          <cell r="C36" t="str">
            <v>H3.0xB4</v>
          </cell>
          <cell r="D36" t="str">
            <v>주</v>
          </cell>
          <cell r="F36">
            <v>36611</v>
          </cell>
          <cell r="G36">
            <v>0</v>
          </cell>
          <cell r="H36">
            <v>27482</v>
          </cell>
          <cell r="I36">
            <v>0</v>
          </cell>
          <cell r="J36">
            <v>9129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d</v>
          </cell>
          <cell r="B37" t="str">
            <v>섬잣나무</v>
          </cell>
          <cell r="C37" t="str">
            <v>H1.5xW0.8</v>
          </cell>
          <cell r="D37" t="str">
            <v>주</v>
          </cell>
          <cell r="F37">
            <v>49553</v>
          </cell>
          <cell r="G37">
            <v>0</v>
          </cell>
          <cell r="H37">
            <v>42402</v>
          </cell>
          <cell r="I37">
            <v>0</v>
          </cell>
          <cell r="J37">
            <v>7151</v>
          </cell>
          <cell r="K37">
            <v>0</v>
          </cell>
          <cell r="L37">
            <v>0</v>
          </cell>
          <cell r="M37">
            <v>0</v>
          </cell>
        </row>
        <row r="38">
          <cell r="A38" t="str">
            <v>e</v>
          </cell>
          <cell r="B38" t="str">
            <v>섬잣나무</v>
          </cell>
          <cell r="C38" t="str">
            <v>H12.0xW0.8</v>
          </cell>
          <cell r="D38" t="str">
            <v>주</v>
          </cell>
          <cell r="E38">
            <v>6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M38">
            <v>0</v>
          </cell>
        </row>
        <row r="39">
          <cell r="A39" t="str">
            <v>f</v>
          </cell>
          <cell r="B39" t="str">
            <v>계수나무</v>
          </cell>
          <cell r="C39" t="str">
            <v>H3.5xR8</v>
          </cell>
          <cell r="D39" t="str">
            <v>주</v>
          </cell>
          <cell r="E39">
            <v>8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M39">
            <v>0</v>
          </cell>
        </row>
        <row r="40">
          <cell r="A40" t="str">
            <v>g</v>
          </cell>
          <cell r="B40" t="str">
            <v>마가목</v>
          </cell>
          <cell r="C40" t="str">
            <v>H3.0xR8</v>
          </cell>
          <cell r="D40" t="str">
            <v>주</v>
          </cell>
          <cell r="E40">
            <v>12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M40">
            <v>0</v>
          </cell>
        </row>
        <row r="41">
          <cell r="A41" t="str">
            <v>h</v>
          </cell>
          <cell r="B41" t="str">
            <v>산수유</v>
          </cell>
          <cell r="C41" t="str">
            <v>H2.5xR6</v>
          </cell>
          <cell r="D41" t="str">
            <v>주</v>
          </cell>
          <cell r="E41">
            <v>10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M41">
            <v>0</v>
          </cell>
        </row>
        <row r="42">
          <cell r="A42" t="str">
            <v>I</v>
          </cell>
          <cell r="B42" t="str">
            <v>쪽동백</v>
          </cell>
          <cell r="C42" t="str">
            <v>H3.5xR8</v>
          </cell>
          <cell r="D42" t="str">
            <v>주</v>
          </cell>
          <cell r="E42">
            <v>5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M42">
            <v>0</v>
          </cell>
        </row>
        <row r="43">
          <cell r="A43" t="str">
            <v>j</v>
          </cell>
          <cell r="B43" t="str">
            <v>수수꽃다리</v>
          </cell>
          <cell r="C43" t="str">
            <v>H1.2xW0.5</v>
          </cell>
          <cell r="D43" t="str">
            <v>주</v>
          </cell>
          <cell r="E43">
            <v>20</v>
          </cell>
          <cell r="F43">
            <v>9855</v>
          </cell>
          <cell r="G43">
            <v>197100</v>
          </cell>
          <cell r="H43">
            <v>4225</v>
          </cell>
          <cell r="I43">
            <v>84500</v>
          </cell>
          <cell r="J43">
            <v>5630</v>
          </cell>
          <cell r="K43">
            <v>112600</v>
          </cell>
          <cell r="L43">
            <v>0</v>
          </cell>
          <cell r="M43">
            <v>0</v>
          </cell>
        </row>
        <row r="44">
          <cell r="A44" t="str">
            <v>k</v>
          </cell>
          <cell r="B44" t="str">
            <v>산철쭉</v>
          </cell>
          <cell r="C44" t="str">
            <v>H0.5xW0.4</v>
          </cell>
          <cell r="D44" t="str">
            <v>주</v>
          </cell>
          <cell r="F44">
            <v>4327</v>
          </cell>
          <cell r="G44">
            <v>0</v>
          </cell>
          <cell r="H44">
            <v>2350</v>
          </cell>
          <cell r="I44">
            <v>0</v>
          </cell>
          <cell r="J44">
            <v>1977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l</v>
          </cell>
          <cell r="B45" t="str">
            <v>백철쭉</v>
          </cell>
          <cell r="C45" t="str">
            <v>H0.4xW0.5</v>
          </cell>
          <cell r="D45" t="str">
            <v>주</v>
          </cell>
          <cell r="E45">
            <v>300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M45">
            <v>0</v>
          </cell>
        </row>
        <row r="46">
          <cell r="A46" t="str">
            <v>m</v>
          </cell>
          <cell r="B46" t="str">
            <v>산철쭉</v>
          </cell>
          <cell r="C46" t="str">
            <v>H0.4xW0.5</v>
          </cell>
          <cell r="D46" t="str">
            <v>주</v>
          </cell>
          <cell r="E46">
            <v>300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M46">
            <v>0</v>
          </cell>
        </row>
        <row r="47">
          <cell r="A47" t="str">
            <v>n</v>
          </cell>
          <cell r="B47" t="str">
            <v>등나무</v>
          </cell>
          <cell r="C47" t="str">
            <v>L3.0xR6</v>
          </cell>
          <cell r="D47" t="str">
            <v>주</v>
          </cell>
          <cell r="E47">
            <v>2</v>
          </cell>
          <cell r="F47">
            <v>94901</v>
          </cell>
          <cell r="G47">
            <v>189802</v>
          </cell>
          <cell r="H47">
            <v>80141</v>
          </cell>
          <cell r="I47">
            <v>160282</v>
          </cell>
          <cell r="J47">
            <v>14760</v>
          </cell>
          <cell r="K47">
            <v>29520</v>
          </cell>
          <cell r="L47">
            <v>0</v>
          </cell>
          <cell r="M47">
            <v>0</v>
          </cell>
        </row>
        <row r="48">
          <cell r="A48" t="str">
            <v>o</v>
          </cell>
          <cell r="B48" t="str">
            <v>잔디</v>
          </cell>
          <cell r="C48" t="str">
            <v>평떼</v>
          </cell>
          <cell r="D48" t="str">
            <v>㎡</v>
          </cell>
          <cell r="E48">
            <v>462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M48">
            <v>0</v>
          </cell>
        </row>
        <row r="49">
          <cell r="A49" t="str">
            <v>p</v>
          </cell>
          <cell r="B49" t="str">
            <v>줄떼</v>
          </cell>
          <cell r="D49" t="str">
            <v>㎡</v>
          </cell>
          <cell r="F49">
            <v>3303</v>
          </cell>
          <cell r="G49">
            <v>0</v>
          </cell>
          <cell r="H49">
            <v>1121</v>
          </cell>
          <cell r="I49">
            <v>0</v>
          </cell>
          <cell r="J49">
            <v>2179</v>
          </cell>
          <cell r="K49">
            <v>0</v>
          </cell>
          <cell r="L49">
            <v>3</v>
          </cell>
          <cell r="M49">
            <v>0</v>
          </cell>
        </row>
        <row r="50">
          <cell r="A50" t="str">
            <v>2.</v>
          </cell>
          <cell r="B50" t="str">
            <v>관급자재대</v>
          </cell>
          <cell r="G50">
            <v>350464</v>
          </cell>
          <cell r="I50">
            <v>316305</v>
          </cell>
          <cell r="M50">
            <v>34159</v>
          </cell>
        </row>
        <row r="51">
          <cell r="A51" t="str">
            <v>a</v>
          </cell>
          <cell r="B51" t="str">
            <v>레미콘</v>
          </cell>
          <cell r="C51" t="str">
            <v>180-40-8</v>
          </cell>
          <cell r="D51" t="str">
            <v>㎥</v>
          </cell>
          <cell r="E51">
            <v>8.57</v>
          </cell>
          <cell r="F51">
            <v>35354</v>
          </cell>
          <cell r="G51">
            <v>302983</v>
          </cell>
          <cell r="H51">
            <v>35354</v>
          </cell>
          <cell r="I51">
            <v>302983</v>
          </cell>
          <cell r="K51">
            <v>0</v>
          </cell>
          <cell r="M51">
            <v>0</v>
          </cell>
        </row>
        <row r="52">
          <cell r="A52" t="str">
            <v>b</v>
          </cell>
          <cell r="B52" t="str">
            <v>철근</v>
          </cell>
          <cell r="C52" t="str">
            <v>D10</v>
          </cell>
          <cell r="D52" t="str">
            <v>Kg</v>
          </cell>
          <cell r="E52">
            <v>54</v>
          </cell>
          <cell r="F52">
            <v>246.71799999999999</v>
          </cell>
          <cell r="G52">
            <v>13322</v>
          </cell>
          <cell r="H52">
            <v>246.71799999999999</v>
          </cell>
          <cell r="I52">
            <v>13322</v>
          </cell>
          <cell r="K52">
            <v>0</v>
          </cell>
          <cell r="M52">
            <v>0</v>
          </cell>
        </row>
        <row r="53">
          <cell r="A53" t="str">
            <v>c</v>
          </cell>
          <cell r="B53" t="str">
            <v>조달수수료</v>
          </cell>
          <cell r="D53" t="str">
            <v>%</v>
          </cell>
          <cell r="E53">
            <v>0.8</v>
          </cell>
          <cell r="F53">
            <v>316305</v>
          </cell>
          <cell r="G53">
            <v>2529</v>
          </cell>
          <cell r="I53">
            <v>0</v>
          </cell>
          <cell r="K53">
            <v>0</v>
          </cell>
          <cell r="L53">
            <v>316305</v>
          </cell>
          <cell r="M53">
            <v>2529</v>
          </cell>
        </row>
        <row r="54">
          <cell r="A54" t="str">
            <v>d</v>
          </cell>
          <cell r="B54" t="str">
            <v>부가가치세</v>
          </cell>
          <cell r="D54" t="str">
            <v>%</v>
          </cell>
          <cell r="E54">
            <v>10</v>
          </cell>
          <cell r="F54">
            <v>316305</v>
          </cell>
          <cell r="G54">
            <v>31630</v>
          </cell>
          <cell r="I54">
            <v>0</v>
          </cell>
          <cell r="K54">
            <v>0</v>
          </cell>
          <cell r="L54">
            <v>316305</v>
          </cell>
          <cell r="M54">
            <v>31630</v>
          </cell>
        </row>
      </sheetData>
      <sheetData sheetId="23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일위대가목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0+000</v>
          </cell>
        </row>
        <row r="6">
          <cell r="A6" t="str">
            <v>0+050</v>
          </cell>
        </row>
        <row r="7">
          <cell r="A7" t="str">
            <v>0+095</v>
          </cell>
        </row>
        <row r="8">
          <cell r="A8" t="str">
            <v>0+245</v>
          </cell>
        </row>
        <row r="9">
          <cell r="A9" t="str">
            <v>1+070</v>
          </cell>
        </row>
        <row r="10">
          <cell r="A10" t="str">
            <v>1+300</v>
          </cell>
        </row>
        <row r="11">
          <cell r="A11" t="str">
            <v>2+050</v>
          </cell>
        </row>
        <row r="12">
          <cell r="A12" t="str">
            <v>2+475</v>
          </cell>
        </row>
        <row r="13">
          <cell r="A13" t="str">
            <v>3+230</v>
          </cell>
        </row>
        <row r="14">
          <cell r="A14" t="str">
            <v>5+600</v>
          </cell>
        </row>
        <row r="15">
          <cell r="A15" t="str">
            <v>6+200</v>
          </cell>
        </row>
        <row r="16">
          <cell r="A16" t="str">
            <v>6+910</v>
          </cell>
        </row>
        <row r="17">
          <cell r="A17" t="str">
            <v>7+540</v>
          </cell>
        </row>
        <row r="18">
          <cell r="A18" t="str">
            <v>9+060</v>
          </cell>
        </row>
        <row r="19">
          <cell r="A19" t="str">
            <v>9+160</v>
          </cell>
        </row>
        <row r="20">
          <cell r="A20" t="str">
            <v>10+670</v>
          </cell>
        </row>
        <row r="21">
          <cell r="A21" t="str">
            <v>12+120</v>
          </cell>
        </row>
        <row r="22">
          <cell r="A22" t="str">
            <v>14+875</v>
          </cell>
        </row>
        <row r="23">
          <cell r="A23">
            <v>15</v>
          </cell>
        </row>
        <row r="24">
          <cell r="A24">
            <v>875</v>
          </cell>
        </row>
        <row r="25">
          <cell r="A25" t="str">
            <v>16+215</v>
          </cell>
        </row>
        <row r="26">
          <cell r="A26" t="str">
            <v>16+960</v>
          </cell>
        </row>
        <row r="27">
          <cell r="A27" t="str">
            <v>17+295</v>
          </cell>
        </row>
        <row r="28">
          <cell r="A28" t="str">
            <v>17+610</v>
          </cell>
        </row>
        <row r="29">
          <cell r="A29" t="str">
            <v>17+910</v>
          </cell>
        </row>
        <row r="30">
          <cell r="A30" t="str">
            <v>18+410</v>
          </cell>
        </row>
        <row r="31">
          <cell r="A31" t="str">
            <v>18+745</v>
          </cell>
        </row>
        <row r="32">
          <cell r="A32" t="str">
            <v>0+000</v>
          </cell>
        </row>
        <row r="33">
          <cell r="A33" t="str">
            <v>0+050</v>
          </cell>
        </row>
        <row r="34">
          <cell r="A34" t="str">
            <v>0+095</v>
          </cell>
        </row>
        <row r="35">
          <cell r="A35" t="str">
            <v>0+245</v>
          </cell>
        </row>
        <row r="36">
          <cell r="A36" t="str">
            <v>1+070</v>
          </cell>
        </row>
        <row r="37">
          <cell r="A37" t="str">
            <v>1+300</v>
          </cell>
        </row>
        <row r="38">
          <cell r="A38" t="str">
            <v>2+050</v>
          </cell>
        </row>
        <row r="39">
          <cell r="A39" t="str">
            <v>2+475</v>
          </cell>
        </row>
        <row r="40">
          <cell r="A40" t="str">
            <v>3+230</v>
          </cell>
        </row>
        <row r="41">
          <cell r="A41" t="str">
            <v>5+600</v>
          </cell>
        </row>
        <row r="42">
          <cell r="A42" t="str">
            <v>6+200</v>
          </cell>
        </row>
        <row r="43">
          <cell r="A43" t="str">
            <v>6+910</v>
          </cell>
        </row>
        <row r="44">
          <cell r="A44" t="str">
            <v>7+540</v>
          </cell>
        </row>
        <row r="45">
          <cell r="A45" t="str">
            <v>9+060</v>
          </cell>
        </row>
        <row r="46">
          <cell r="A46" t="str">
            <v>9+160</v>
          </cell>
        </row>
        <row r="47">
          <cell r="A47" t="str">
            <v>10+670</v>
          </cell>
        </row>
        <row r="48">
          <cell r="A48" t="str">
            <v>12+120</v>
          </cell>
        </row>
        <row r="49">
          <cell r="A49" t="str">
            <v>14+875</v>
          </cell>
        </row>
        <row r="50">
          <cell r="A50">
            <v>15</v>
          </cell>
        </row>
        <row r="51">
          <cell r="A51">
            <v>875</v>
          </cell>
        </row>
        <row r="52">
          <cell r="A52" t="str">
            <v>16+215</v>
          </cell>
        </row>
        <row r="53">
          <cell r="A53" t="str">
            <v>16+960</v>
          </cell>
        </row>
        <row r="54">
          <cell r="A54" t="str">
            <v>17+295</v>
          </cell>
        </row>
        <row r="55">
          <cell r="A55" t="str">
            <v>17+610</v>
          </cell>
        </row>
        <row r="56">
          <cell r="A56" t="str">
            <v>17+910</v>
          </cell>
        </row>
        <row r="57">
          <cell r="A57" t="str">
            <v>18+410</v>
          </cell>
        </row>
        <row r="58">
          <cell r="A58" t="str">
            <v>18+745</v>
          </cell>
        </row>
        <row r="59">
          <cell r="A59" t="str">
            <v>불영 RAMP-A 0+000</v>
          </cell>
        </row>
        <row r="60">
          <cell r="A60" t="str">
            <v>불영 RAMP-A 0+500</v>
          </cell>
        </row>
        <row r="61">
          <cell r="A61" t="str">
            <v>불영 RAMP-A 0+000</v>
          </cell>
        </row>
        <row r="62">
          <cell r="A62" t="str">
            <v>불영 RAMP-A 0+500</v>
          </cell>
        </row>
        <row r="63">
          <cell r="A63" t="str">
            <v>불영 RAMP-B 0+100</v>
          </cell>
        </row>
        <row r="64">
          <cell r="A64" t="str">
            <v>불영 RAMP-C 0+000</v>
          </cell>
        </row>
        <row r="65">
          <cell r="A65" t="str">
            <v>불영 RAMP-C 0+040</v>
          </cell>
        </row>
        <row r="66">
          <cell r="A66" t="str">
            <v>불영 RAMP-D 0+000</v>
          </cell>
        </row>
        <row r="67">
          <cell r="A67" t="str">
            <v>불영 RAMP-D 0+235</v>
          </cell>
        </row>
        <row r="68">
          <cell r="A68" t="str">
            <v>불영 RAMP-E 0+000</v>
          </cell>
        </row>
        <row r="69">
          <cell r="A69" t="str">
            <v>불영 RAMP-E 0+040</v>
          </cell>
        </row>
        <row r="70">
          <cell r="A70" t="str">
            <v>산성 RAMP-A 0+000</v>
          </cell>
        </row>
        <row r="71">
          <cell r="A71" t="str">
            <v>산성 RAMP-A 0+040</v>
          </cell>
        </row>
        <row r="72">
          <cell r="A72" t="str">
            <v>산성 RAMP-A 0+000</v>
          </cell>
        </row>
        <row r="73">
          <cell r="A73" t="str">
            <v>산성 RAMP-A 0+040</v>
          </cell>
        </row>
        <row r="74">
          <cell r="A74" t="str">
            <v>산성 RAMP-B 0+000</v>
          </cell>
        </row>
        <row r="75">
          <cell r="A75" t="str">
            <v>산성 RAMP-B 0+040</v>
          </cell>
        </row>
        <row r="76">
          <cell r="A76" t="str">
            <v>산성 RAMP-C 0+000</v>
          </cell>
        </row>
        <row r="77">
          <cell r="A77" t="str">
            <v>산성 RAMP-C 0+180</v>
          </cell>
        </row>
        <row r="78">
          <cell r="A78" t="str">
            <v>산성 RAMP-D 0+000</v>
          </cell>
        </row>
        <row r="79">
          <cell r="A79" t="str">
            <v>산성 RAMP-D 0+040</v>
          </cell>
        </row>
        <row r="80">
          <cell r="A80" t="str">
            <v>산성 RAMP-E 0+000</v>
          </cell>
        </row>
        <row r="81">
          <cell r="A81" t="str">
            <v>산성 RAMP-E 0+240</v>
          </cell>
        </row>
        <row r="82">
          <cell r="A82" t="str">
            <v>고성 RAMP-A 0+060</v>
          </cell>
        </row>
        <row r="83">
          <cell r="A83" t="str">
            <v>고성 RAMP-A 0+100</v>
          </cell>
        </row>
        <row r="84">
          <cell r="A84" t="str">
            <v>고성 RAMP-A 0+060</v>
          </cell>
        </row>
        <row r="85">
          <cell r="A85" t="str">
            <v>고성 RAMP-A 0+100</v>
          </cell>
        </row>
        <row r="86">
          <cell r="A86" t="str">
            <v>고성 RAMP-B 0+000</v>
          </cell>
        </row>
        <row r="87">
          <cell r="A87" t="str">
            <v>고성 RAMP-B 0+220</v>
          </cell>
        </row>
        <row r="88">
          <cell r="A88" t="str">
            <v>고성 RAMP-C 0+000</v>
          </cell>
        </row>
        <row r="89">
          <cell r="A89" t="str">
            <v>고성 RAMP-C 0+040</v>
          </cell>
        </row>
        <row r="90">
          <cell r="A90" t="str">
            <v>고성 RAMP-D 0+000</v>
          </cell>
        </row>
        <row r="91">
          <cell r="A91" t="str">
            <v>고성 RAMP-D 0+260</v>
          </cell>
        </row>
        <row r="92">
          <cell r="A92" t="str">
            <v>고성 RAMP-E 0+000</v>
          </cell>
        </row>
        <row r="93">
          <cell r="A93" t="str">
            <v>고성 RAMP-E 0+040</v>
          </cell>
        </row>
        <row r="94">
          <cell r="A94" t="str">
            <v>온양  RAMP-A 0+300</v>
          </cell>
        </row>
        <row r="95">
          <cell r="A95" t="str">
            <v>온양  RAMP-A 0+300</v>
          </cell>
        </row>
        <row r="96">
          <cell r="A96" t="str">
            <v>온양  RAMP-A 0+670</v>
          </cell>
        </row>
        <row r="97">
          <cell r="A97" t="str">
            <v>온양  RAMP-D 0+400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"/>
      <sheetName val="일위대가표"/>
      <sheetName val="경비산출서"/>
      <sheetName val="원가계산"/>
      <sheetName val="설계설명서"/>
      <sheetName val="예정공정"/>
      <sheetName val="자재집계"/>
      <sheetName val="단위수량 "/>
      <sheetName val="부대공"/>
      <sheetName val="표지"/>
      <sheetName val="평면도"/>
      <sheetName val="."/>
      <sheetName val=".."/>
      <sheetName val="..."/>
      <sheetName val=". (2)"/>
      <sheetName val="노무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1">
          <cell r="AA51">
            <v>96690</v>
          </cell>
        </row>
        <row r="56">
          <cell r="AA56">
            <v>100835</v>
          </cell>
        </row>
        <row r="59">
          <cell r="AA59">
            <v>97834</v>
          </cell>
        </row>
        <row r="61">
          <cell r="AA61">
            <v>107592</v>
          </cell>
        </row>
        <row r="65">
          <cell r="AA65">
            <v>76130</v>
          </cell>
        </row>
        <row r="66">
          <cell r="AA66">
            <v>87793</v>
          </cell>
        </row>
        <row r="67">
          <cell r="AA67">
            <v>97531</v>
          </cell>
        </row>
        <row r="69">
          <cell r="AA69">
            <v>83392</v>
          </cell>
        </row>
        <row r="70">
          <cell r="AA70">
            <v>98857</v>
          </cell>
        </row>
        <row r="72">
          <cell r="AA72">
            <v>91764</v>
          </cell>
        </row>
        <row r="74">
          <cell r="AA74">
            <v>71432</v>
          </cell>
        </row>
        <row r="75">
          <cell r="AA75">
            <v>88878</v>
          </cell>
        </row>
        <row r="76">
          <cell r="AA76">
            <v>85175</v>
          </cell>
        </row>
        <row r="96">
          <cell r="AA96">
            <v>80531</v>
          </cell>
        </row>
        <row r="97">
          <cell r="AA97">
            <v>60547</v>
          </cell>
        </row>
      </sheetData>
      <sheetData sheetId="1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간지"/>
      <sheetName val="토공수량집계표"/>
      <sheetName val="토공수량산출"/>
      <sheetName val="토적계산서"/>
      <sheetName val="기존구조물깨기"/>
      <sheetName val="자재집계총괄"/>
      <sheetName val="물가대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36"/>
  <sheetViews>
    <sheetView tabSelected="1" view="pageBreakPreview" topLeftCell="A4" zoomScaleNormal="100" zoomScaleSheetLayoutView="100" workbookViewId="0">
      <selection activeCell="B12" sqref="B12"/>
    </sheetView>
  </sheetViews>
  <sheetFormatPr defaultRowHeight="11.25" x14ac:dyDescent="0.15"/>
  <cols>
    <col min="1" max="1" width="1.375" style="111" customWidth="1"/>
    <col min="2" max="2" width="31.5" style="111" customWidth="1"/>
    <col min="3" max="4" width="13.875" style="111" customWidth="1"/>
    <col min="5" max="5" width="9.75" style="111" customWidth="1"/>
    <col min="6" max="7" width="10.375" style="111" customWidth="1"/>
    <col min="8" max="8" width="9" style="59"/>
    <col min="9" max="9" width="7.5" style="59" hidden="1" customWidth="1"/>
    <col min="10" max="10" width="9.75" style="59" hidden="1" customWidth="1"/>
    <col min="11" max="11" width="18.125" style="59" hidden="1" customWidth="1"/>
    <col min="12" max="12" width="21.375" style="59" hidden="1" customWidth="1"/>
    <col min="13" max="13" width="28.625" style="59" hidden="1" customWidth="1"/>
    <col min="14" max="256" width="9" style="59"/>
    <col min="257" max="257" width="1.375" style="59" customWidth="1"/>
    <col min="258" max="258" width="31.5" style="59" customWidth="1"/>
    <col min="259" max="260" width="13.875" style="59" customWidth="1"/>
    <col min="261" max="261" width="9.75" style="59" customWidth="1"/>
    <col min="262" max="263" width="10.375" style="59" customWidth="1"/>
    <col min="264" max="265" width="9" style="59"/>
    <col min="266" max="266" width="25.375" style="59" customWidth="1"/>
    <col min="267" max="512" width="9" style="59"/>
    <col min="513" max="513" width="1.375" style="59" customWidth="1"/>
    <col min="514" max="514" width="31.5" style="59" customWidth="1"/>
    <col min="515" max="516" width="13.875" style="59" customWidth="1"/>
    <col min="517" max="517" width="9.75" style="59" customWidth="1"/>
    <col min="518" max="519" width="10.375" style="59" customWidth="1"/>
    <col min="520" max="521" width="9" style="59"/>
    <col min="522" max="522" width="25.375" style="59" customWidth="1"/>
    <col min="523" max="768" width="9" style="59"/>
    <col min="769" max="769" width="1.375" style="59" customWidth="1"/>
    <col min="770" max="770" width="31.5" style="59" customWidth="1"/>
    <col min="771" max="772" width="13.875" style="59" customWidth="1"/>
    <col min="773" max="773" width="9.75" style="59" customWidth="1"/>
    <col min="774" max="775" width="10.375" style="59" customWidth="1"/>
    <col min="776" max="777" width="9" style="59"/>
    <col min="778" max="778" width="25.375" style="59" customWidth="1"/>
    <col min="779" max="1024" width="9" style="59"/>
    <col min="1025" max="1025" width="1.375" style="59" customWidth="1"/>
    <col min="1026" max="1026" width="31.5" style="59" customWidth="1"/>
    <col min="1027" max="1028" width="13.875" style="59" customWidth="1"/>
    <col min="1029" max="1029" width="9.75" style="59" customWidth="1"/>
    <col min="1030" max="1031" width="10.375" style="59" customWidth="1"/>
    <col min="1032" max="1033" width="9" style="59"/>
    <col min="1034" max="1034" width="25.375" style="59" customWidth="1"/>
    <col min="1035" max="1280" width="9" style="59"/>
    <col min="1281" max="1281" width="1.375" style="59" customWidth="1"/>
    <col min="1282" max="1282" width="31.5" style="59" customWidth="1"/>
    <col min="1283" max="1284" width="13.875" style="59" customWidth="1"/>
    <col min="1285" max="1285" width="9.75" style="59" customWidth="1"/>
    <col min="1286" max="1287" width="10.375" style="59" customWidth="1"/>
    <col min="1288" max="1289" width="9" style="59"/>
    <col min="1290" max="1290" width="25.375" style="59" customWidth="1"/>
    <col min="1291" max="1536" width="9" style="59"/>
    <col min="1537" max="1537" width="1.375" style="59" customWidth="1"/>
    <col min="1538" max="1538" width="31.5" style="59" customWidth="1"/>
    <col min="1539" max="1540" width="13.875" style="59" customWidth="1"/>
    <col min="1541" max="1541" width="9.75" style="59" customWidth="1"/>
    <col min="1542" max="1543" width="10.375" style="59" customWidth="1"/>
    <col min="1544" max="1545" width="9" style="59"/>
    <col min="1546" max="1546" width="25.375" style="59" customWidth="1"/>
    <col min="1547" max="1792" width="9" style="59"/>
    <col min="1793" max="1793" width="1.375" style="59" customWidth="1"/>
    <col min="1794" max="1794" width="31.5" style="59" customWidth="1"/>
    <col min="1795" max="1796" width="13.875" style="59" customWidth="1"/>
    <col min="1797" max="1797" width="9.75" style="59" customWidth="1"/>
    <col min="1798" max="1799" width="10.375" style="59" customWidth="1"/>
    <col min="1800" max="1801" width="9" style="59"/>
    <col min="1802" max="1802" width="25.375" style="59" customWidth="1"/>
    <col min="1803" max="2048" width="9" style="59"/>
    <col min="2049" max="2049" width="1.375" style="59" customWidth="1"/>
    <col min="2050" max="2050" width="31.5" style="59" customWidth="1"/>
    <col min="2051" max="2052" width="13.875" style="59" customWidth="1"/>
    <col min="2053" max="2053" width="9.75" style="59" customWidth="1"/>
    <col min="2054" max="2055" width="10.375" style="59" customWidth="1"/>
    <col min="2056" max="2057" width="9" style="59"/>
    <col min="2058" max="2058" width="25.375" style="59" customWidth="1"/>
    <col min="2059" max="2304" width="9" style="59"/>
    <col min="2305" max="2305" width="1.375" style="59" customWidth="1"/>
    <col min="2306" max="2306" width="31.5" style="59" customWidth="1"/>
    <col min="2307" max="2308" width="13.875" style="59" customWidth="1"/>
    <col min="2309" max="2309" width="9.75" style="59" customWidth="1"/>
    <col min="2310" max="2311" width="10.375" style="59" customWidth="1"/>
    <col min="2312" max="2313" width="9" style="59"/>
    <col min="2314" max="2314" width="25.375" style="59" customWidth="1"/>
    <col min="2315" max="2560" width="9" style="59"/>
    <col min="2561" max="2561" width="1.375" style="59" customWidth="1"/>
    <col min="2562" max="2562" width="31.5" style="59" customWidth="1"/>
    <col min="2563" max="2564" width="13.875" style="59" customWidth="1"/>
    <col min="2565" max="2565" width="9.75" style="59" customWidth="1"/>
    <col min="2566" max="2567" width="10.375" style="59" customWidth="1"/>
    <col min="2568" max="2569" width="9" style="59"/>
    <col min="2570" max="2570" width="25.375" style="59" customWidth="1"/>
    <col min="2571" max="2816" width="9" style="59"/>
    <col min="2817" max="2817" width="1.375" style="59" customWidth="1"/>
    <col min="2818" max="2818" width="31.5" style="59" customWidth="1"/>
    <col min="2819" max="2820" width="13.875" style="59" customWidth="1"/>
    <col min="2821" max="2821" width="9.75" style="59" customWidth="1"/>
    <col min="2822" max="2823" width="10.375" style="59" customWidth="1"/>
    <col min="2824" max="2825" width="9" style="59"/>
    <col min="2826" max="2826" width="25.375" style="59" customWidth="1"/>
    <col min="2827" max="3072" width="9" style="59"/>
    <col min="3073" max="3073" width="1.375" style="59" customWidth="1"/>
    <col min="3074" max="3074" width="31.5" style="59" customWidth="1"/>
    <col min="3075" max="3076" width="13.875" style="59" customWidth="1"/>
    <col min="3077" max="3077" width="9.75" style="59" customWidth="1"/>
    <col min="3078" max="3079" width="10.375" style="59" customWidth="1"/>
    <col min="3080" max="3081" width="9" style="59"/>
    <col min="3082" max="3082" width="25.375" style="59" customWidth="1"/>
    <col min="3083" max="3328" width="9" style="59"/>
    <col min="3329" max="3329" width="1.375" style="59" customWidth="1"/>
    <col min="3330" max="3330" width="31.5" style="59" customWidth="1"/>
    <col min="3331" max="3332" width="13.875" style="59" customWidth="1"/>
    <col min="3333" max="3333" width="9.75" style="59" customWidth="1"/>
    <col min="3334" max="3335" width="10.375" style="59" customWidth="1"/>
    <col min="3336" max="3337" width="9" style="59"/>
    <col min="3338" max="3338" width="25.375" style="59" customWidth="1"/>
    <col min="3339" max="3584" width="9" style="59"/>
    <col min="3585" max="3585" width="1.375" style="59" customWidth="1"/>
    <col min="3586" max="3586" width="31.5" style="59" customWidth="1"/>
    <col min="3587" max="3588" width="13.875" style="59" customWidth="1"/>
    <col min="3589" max="3589" width="9.75" style="59" customWidth="1"/>
    <col min="3590" max="3591" width="10.375" style="59" customWidth="1"/>
    <col min="3592" max="3593" width="9" style="59"/>
    <col min="3594" max="3594" width="25.375" style="59" customWidth="1"/>
    <col min="3595" max="3840" width="9" style="59"/>
    <col min="3841" max="3841" width="1.375" style="59" customWidth="1"/>
    <col min="3842" max="3842" width="31.5" style="59" customWidth="1"/>
    <col min="3843" max="3844" width="13.875" style="59" customWidth="1"/>
    <col min="3845" max="3845" width="9.75" style="59" customWidth="1"/>
    <col min="3846" max="3847" width="10.375" style="59" customWidth="1"/>
    <col min="3848" max="3849" width="9" style="59"/>
    <col min="3850" max="3850" width="25.375" style="59" customWidth="1"/>
    <col min="3851" max="4096" width="9" style="59"/>
    <col min="4097" max="4097" width="1.375" style="59" customWidth="1"/>
    <col min="4098" max="4098" width="31.5" style="59" customWidth="1"/>
    <col min="4099" max="4100" width="13.875" style="59" customWidth="1"/>
    <col min="4101" max="4101" width="9.75" style="59" customWidth="1"/>
    <col min="4102" max="4103" width="10.375" style="59" customWidth="1"/>
    <col min="4104" max="4105" width="9" style="59"/>
    <col min="4106" max="4106" width="25.375" style="59" customWidth="1"/>
    <col min="4107" max="4352" width="9" style="59"/>
    <col min="4353" max="4353" width="1.375" style="59" customWidth="1"/>
    <col min="4354" max="4354" width="31.5" style="59" customWidth="1"/>
    <col min="4355" max="4356" width="13.875" style="59" customWidth="1"/>
    <col min="4357" max="4357" width="9.75" style="59" customWidth="1"/>
    <col min="4358" max="4359" width="10.375" style="59" customWidth="1"/>
    <col min="4360" max="4361" width="9" style="59"/>
    <col min="4362" max="4362" width="25.375" style="59" customWidth="1"/>
    <col min="4363" max="4608" width="9" style="59"/>
    <col min="4609" max="4609" width="1.375" style="59" customWidth="1"/>
    <col min="4610" max="4610" width="31.5" style="59" customWidth="1"/>
    <col min="4611" max="4612" width="13.875" style="59" customWidth="1"/>
    <col min="4613" max="4613" width="9.75" style="59" customWidth="1"/>
    <col min="4614" max="4615" width="10.375" style="59" customWidth="1"/>
    <col min="4616" max="4617" width="9" style="59"/>
    <col min="4618" max="4618" width="25.375" style="59" customWidth="1"/>
    <col min="4619" max="4864" width="9" style="59"/>
    <col min="4865" max="4865" width="1.375" style="59" customWidth="1"/>
    <col min="4866" max="4866" width="31.5" style="59" customWidth="1"/>
    <col min="4867" max="4868" width="13.875" style="59" customWidth="1"/>
    <col min="4869" max="4869" width="9.75" style="59" customWidth="1"/>
    <col min="4870" max="4871" width="10.375" style="59" customWidth="1"/>
    <col min="4872" max="4873" width="9" style="59"/>
    <col min="4874" max="4874" width="25.375" style="59" customWidth="1"/>
    <col min="4875" max="5120" width="9" style="59"/>
    <col min="5121" max="5121" width="1.375" style="59" customWidth="1"/>
    <col min="5122" max="5122" width="31.5" style="59" customWidth="1"/>
    <col min="5123" max="5124" width="13.875" style="59" customWidth="1"/>
    <col min="5125" max="5125" width="9.75" style="59" customWidth="1"/>
    <col min="5126" max="5127" width="10.375" style="59" customWidth="1"/>
    <col min="5128" max="5129" width="9" style="59"/>
    <col min="5130" max="5130" width="25.375" style="59" customWidth="1"/>
    <col min="5131" max="5376" width="9" style="59"/>
    <col min="5377" max="5377" width="1.375" style="59" customWidth="1"/>
    <col min="5378" max="5378" width="31.5" style="59" customWidth="1"/>
    <col min="5379" max="5380" width="13.875" style="59" customWidth="1"/>
    <col min="5381" max="5381" width="9.75" style="59" customWidth="1"/>
    <col min="5382" max="5383" width="10.375" style="59" customWidth="1"/>
    <col min="5384" max="5385" width="9" style="59"/>
    <col min="5386" max="5386" width="25.375" style="59" customWidth="1"/>
    <col min="5387" max="5632" width="9" style="59"/>
    <col min="5633" max="5633" width="1.375" style="59" customWidth="1"/>
    <col min="5634" max="5634" width="31.5" style="59" customWidth="1"/>
    <col min="5635" max="5636" width="13.875" style="59" customWidth="1"/>
    <col min="5637" max="5637" width="9.75" style="59" customWidth="1"/>
    <col min="5638" max="5639" width="10.375" style="59" customWidth="1"/>
    <col min="5640" max="5641" width="9" style="59"/>
    <col min="5642" max="5642" width="25.375" style="59" customWidth="1"/>
    <col min="5643" max="5888" width="9" style="59"/>
    <col min="5889" max="5889" width="1.375" style="59" customWidth="1"/>
    <col min="5890" max="5890" width="31.5" style="59" customWidth="1"/>
    <col min="5891" max="5892" width="13.875" style="59" customWidth="1"/>
    <col min="5893" max="5893" width="9.75" style="59" customWidth="1"/>
    <col min="5894" max="5895" width="10.375" style="59" customWidth="1"/>
    <col min="5896" max="5897" width="9" style="59"/>
    <col min="5898" max="5898" width="25.375" style="59" customWidth="1"/>
    <col min="5899" max="6144" width="9" style="59"/>
    <col min="6145" max="6145" width="1.375" style="59" customWidth="1"/>
    <col min="6146" max="6146" width="31.5" style="59" customWidth="1"/>
    <col min="6147" max="6148" width="13.875" style="59" customWidth="1"/>
    <col min="6149" max="6149" width="9.75" style="59" customWidth="1"/>
    <col min="6150" max="6151" width="10.375" style="59" customWidth="1"/>
    <col min="6152" max="6153" width="9" style="59"/>
    <col min="6154" max="6154" width="25.375" style="59" customWidth="1"/>
    <col min="6155" max="6400" width="9" style="59"/>
    <col min="6401" max="6401" width="1.375" style="59" customWidth="1"/>
    <col min="6402" max="6402" width="31.5" style="59" customWidth="1"/>
    <col min="6403" max="6404" width="13.875" style="59" customWidth="1"/>
    <col min="6405" max="6405" width="9.75" style="59" customWidth="1"/>
    <col min="6406" max="6407" width="10.375" style="59" customWidth="1"/>
    <col min="6408" max="6409" width="9" style="59"/>
    <col min="6410" max="6410" width="25.375" style="59" customWidth="1"/>
    <col min="6411" max="6656" width="9" style="59"/>
    <col min="6657" max="6657" width="1.375" style="59" customWidth="1"/>
    <col min="6658" max="6658" width="31.5" style="59" customWidth="1"/>
    <col min="6659" max="6660" width="13.875" style="59" customWidth="1"/>
    <col min="6661" max="6661" width="9.75" style="59" customWidth="1"/>
    <col min="6662" max="6663" width="10.375" style="59" customWidth="1"/>
    <col min="6664" max="6665" width="9" style="59"/>
    <col min="6666" max="6666" width="25.375" style="59" customWidth="1"/>
    <col min="6667" max="6912" width="9" style="59"/>
    <col min="6913" max="6913" width="1.375" style="59" customWidth="1"/>
    <col min="6914" max="6914" width="31.5" style="59" customWidth="1"/>
    <col min="6915" max="6916" width="13.875" style="59" customWidth="1"/>
    <col min="6917" max="6917" width="9.75" style="59" customWidth="1"/>
    <col min="6918" max="6919" width="10.375" style="59" customWidth="1"/>
    <col min="6920" max="6921" width="9" style="59"/>
    <col min="6922" max="6922" width="25.375" style="59" customWidth="1"/>
    <col min="6923" max="7168" width="9" style="59"/>
    <col min="7169" max="7169" width="1.375" style="59" customWidth="1"/>
    <col min="7170" max="7170" width="31.5" style="59" customWidth="1"/>
    <col min="7171" max="7172" width="13.875" style="59" customWidth="1"/>
    <col min="7173" max="7173" width="9.75" style="59" customWidth="1"/>
    <col min="7174" max="7175" width="10.375" style="59" customWidth="1"/>
    <col min="7176" max="7177" width="9" style="59"/>
    <col min="7178" max="7178" width="25.375" style="59" customWidth="1"/>
    <col min="7179" max="7424" width="9" style="59"/>
    <col min="7425" max="7425" width="1.375" style="59" customWidth="1"/>
    <col min="7426" max="7426" width="31.5" style="59" customWidth="1"/>
    <col min="7427" max="7428" width="13.875" style="59" customWidth="1"/>
    <col min="7429" max="7429" width="9.75" style="59" customWidth="1"/>
    <col min="7430" max="7431" width="10.375" style="59" customWidth="1"/>
    <col min="7432" max="7433" width="9" style="59"/>
    <col min="7434" max="7434" width="25.375" style="59" customWidth="1"/>
    <col min="7435" max="7680" width="9" style="59"/>
    <col min="7681" max="7681" width="1.375" style="59" customWidth="1"/>
    <col min="7682" max="7682" width="31.5" style="59" customWidth="1"/>
    <col min="7683" max="7684" width="13.875" style="59" customWidth="1"/>
    <col min="7685" max="7685" width="9.75" style="59" customWidth="1"/>
    <col min="7686" max="7687" width="10.375" style="59" customWidth="1"/>
    <col min="7688" max="7689" width="9" style="59"/>
    <col min="7690" max="7690" width="25.375" style="59" customWidth="1"/>
    <col min="7691" max="7936" width="9" style="59"/>
    <col min="7937" max="7937" width="1.375" style="59" customWidth="1"/>
    <col min="7938" max="7938" width="31.5" style="59" customWidth="1"/>
    <col min="7939" max="7940" width="13.875" style="59" customWidth="1"/>
    <col min="7941" max="7941" width="9.75" style="59" customWidth="1"/>
    <col min="7942" max="7943" width="10.375" style="59" customWidth="1"/>
    <col min="7944" max="7945" width="9" style="59"/>
    <col min="7946" max="7946" width="25.375" style="59" customWidth="1"/>
    <col min="7947" max="8192" width="9" style="59"/>
    <col min="8193" max="8193" width="1.375" style="59" customWidth="1"/>
    <col min="8194" max="8194" width="31.5" style="59" customWidth="1"/>
    <col min="8195" max="8196" width="13.875" style="59" customWidth="1"/>
    <col min="8197" max="8197" width="9.75" style="59" customWidth="1"/>
    <col min="8198" max="8199" width="10.375" style="59" customWidth="1"/>
    <col min="8200" max="8201" width="9" style="59"/>
    <col min="8202" max="8202" width="25.375" style="59" customWidth="1"/>
    <col min="8203" max="8448" width="9" style="59"/>
    <col min="8449" max="8449" width="1.375" style="59" customWidth="1"/>
    <col min="8450" max="8450" width="31.5" style="59" customWidth="1"/>
    <col min="8451" max="8452" width="13.875" style="59" customWidth="1"/>
    <col min="8453" max="8453" width="9.75" style="59" customWidth="1"/>
    <col min="8454" max="8455" width="10.375" style="59" customWidth="1"/>
    <col min="8456" max="8457" width="9" style="59"/>
    <col min="8458" max="8458" width="25.375" style="59" customWidth="1"/>
    <col min="8459" max="8704" width="9" style="59"/>
    <col min="8705" max="8705" width="1.375" style="59" customWidth="1"/>
    <col min="8706" max="8706" width="31.5" style="59" customWidth="1"/>
    <col min="8707" max="8708" width="13.875" style="59" customWidth="1"/>
    <col min="8709" max="8709" width="9.75" style="59" customWidth="1"/>
    <col min="8710" max="8711" width="10.375" style="59" customWidth="1"/>
    <col min="8712" max="8713" width="9" style="59"/>
    <col min="8714" max="8714" width="25.375" style="59" customWidth="1"/>
    <col min="8715" max="8960" width="9" style="59"/>
    <col min="8961" max="8961" width="1.375" style="59" customWidth="1"/>
    <col min="8962" max="8962" width="31.5" style="59" customWidth="1"/>
    <col min="8963" max="8964" width="13.875" style="59" customWidth="1"/>
    <col min="8965" max="8965" width="9.75" style="59" customWidth="1"/>
    <col min="8966" max="8967" width="10.375" style="59" customWidth="1"/>
    <col min="8968" max="8969" width="9" style="59"/>
    <col min="8970" max="8970" width="25.375" style="59" customWidth="1"/>
    <col min="8971" max="9216" width="9" style="59"/>
    <col min="9217" max="9217" width="1.375" style="59" customWidth="1"/>
    <col min="9218" max="9218" width="31.5" style="59" customWidth="1"/>
    <col min="9219" max="9220" width="13.875" style="59" customWidth="1"/>
    <col min="9221" max="9221" width="9.75" style="59" customWidth="1"/>
    <col min="9222" max="9223" width="10.375" style="59" customWidth="1"/>
    <col min="9224" max="9225" width="9" style="59"/>
    <col min="9226" max="9226" width="25.375" style="59" customWidth="1"/>
    <col min="9227" max="9472" width="9" style="59"/>
    <col min="9473" max="9473" width="1.375" style="59" customWidth="1"/>
    <col min="9474" max="9474" width="31.5" style="59" customWidth="1"/>
    <col min="9475" max="9476" width="13.875" style="59" customWidth="1"/>
    <col min="9477" max="9477" width="9.75" style="59" customWidth="1"/>
    <col min="9478" max="9479" width="10.375" style="59" customWidth="1"/>
    <col min="9480" max="9481" width="9" style="59"/>
    <col min="9482" max="9482" width="25.375" style="59" customWidth="1"/>
    <col min="9483" max="9728" width="9" style="59"/>
    <col min="9729" max="9729" width="1.375" style="59" customWidth="1"/>
    <col min="9730" max="9730" width="31.5" style="59" customWidth="1"/>
    <col min="9731" max="9732" width="13.875" style="59" customWidth="1"/>
    <col min="9733" max="9733" width="9.75" style="59" customWidth="1"/>
    <col min="9734" max="9735" width="10.375" style="59" customWidth="1"/>
    <col min="9736" max="9737" width="9" style="59"/>
    <col min="9738" max="9738" width="25.375" style="59" customWidth="1"/>
    <col min="9739" max="9984" width="9" style="59"/>
    <col min="9985" max="9985" width="1.375" style="59" customWidth="1"/>
    <col min="9986" max="9986" width="31.5" style="59" customWidth="1"/>
    <col min="9987" max="9988" width="13.875" style="59" customWidth="1"/>
    <col min="9989" max="9989" width="9.75" style="59" customWidth="1"/>
    <col min="9990" max="9991" width="10.375" style="59" customWidth="1"/>
    <col min="9992" max="9993" width="9" style="59"/>
    <col min="9994" max="9994" width="25.375" style="59" customWidth="1"/>
    <col min="9995" max="10240" width="9" style="59"/>
    <col min="10241" max="10241" width="1.375" style="59" customWidth="1"/>
    <col min="10242" max="10242" width="31.5" style="59" customWidth="1"/>
    <col min="10243" max="10244" width="13.875" style="59" customWidth="1"/>
    <col min="10245" max="10245" width="9.75" style="59" customWidth="1"/>
    <col min="10246" max="10247" width="10.375" style="59" customWidth="1"/>
    <col min="10248" max="10249" width="9" style="59"/>
    <col min="10250" max="10250" width="25.375" style="59" customWidth="1"/>
    <col min="10251" max="10496" width="9" style="59"/>
    <col min="10497" max="10497" width="1.375" style="59" customWidth="1"/>
    <col min="10498" max="10498" width="31.5" style="59" customWidth="1"/>
    <col min="10499" max="10500" width="13.875" style="59" customWidth="1"/>
    <col min="10501" max="10501" width="9.75" style="59" customWidth="1"/>
    <col min="10502" max="10503" width="10.375" style="59" customWidth="1"/>
    <col min="10504" max="10505" width="9" style="59"/>
    <col min="10506" max="10506" width="25.375" style="59" customWidth="1"/>
    <col min="10507" max="10752" width="9" style="59"/>
    <col min="10753" max="10753" width="1.375" style="59" customWidth="1"/>
    <col min="10754" max="10754" width="31.5" style="59" customWidth="1"/>
    <col min="10755" max="10756" width="13.875" style="59" customWidth="1"/>
    <col min="10757" max="10757" width="9.75" style="59" customWidth="1"/>
    <col min="10758" max="10759" width="10.375" style="59" customWidth="1"/>
    <col min="10760" max="10761" width="9" style="59"/>
    <col min="10762" max="10762" width="25.375" style="59" customWidth="1"/>
    <col min="10763" max="11008" width="9" style="59"/>
    <col min="11009" max="11009" width="1.375" style="59" customWidth="1"/>
    <col min="11010" max="11010" width="31.5" style="59" customWidth="1"/>
    <col min="11011" max="11012" width="13.875" style="59" customWidth="1"/>
    <col min="11013" max="11013" width="9.75" style="59" customWidth="1"/>
    <col min="11014" max="11015" width="10.375" style="59" customWidth="1"/>
    <col min="11016" max="11017" width="9" style="59"/>
    <col min="11018" max="11018" width="25.375" style="59" customWidth="1"/>
    <col min="11019" max="11264" width="9" style="59"/>
    <col min="11265" max="11265" width="1.375" style="59" customWidth="1"/>
    <col min="11266" max="11266" width="31.5" style="59" customWidth="1"/>
    <col min="11267" max="11268" width="13.875" style="59" customWidth="1"/>
    <col min="11269" max="11269" width="9.75" style="59" customWidth="1"/>
    <col min="11270" max="11271" width="10.375" style="59" customWidth="1"/>
    <col min="11272" max="11273" width="9" style="59"/>
    <col min="11274" max="11274" width="25.375" style="59" customWidth="1"/>
    <col min="11275" max="11520" width="9" style="59"/>
    <col min="11521" max="11521" width="1.375" style="59" customWidth="1"/>
    <col min="11522" max="11522" width="31.5" style="59" customWidth="1"/>
    <col min="11523" max="11524" width="13.875" style="59" customWidth="1"/>
    <col min="11525" max="11525" width="9.75" style="59" customWidth="1"/>
    <col min="11526" max="11527" width="10.375" style="59" customWidth="1"/>
    <col min="11528" max="11529" width="9" style="59"/>
    <col min="11530" max="11530" width="25.375" style="59" customWidth="1"/>
    <col min="11531" max="11776" width="9" style="59"/>
    <col min="11777" max="11777" width="1.375" style="59" customWidth="1"/>
    <col min="11778" max="11778" width="31.5" style="59" customWidth="1"/>
    <col min="11779" max="11780" width="13.875" style="59" customWidth="1"/>
    <col min="11781" max="11781" width="9.75" style="59" customWidth="1"/>
    <col min="11782" max="11783" width="10.375" style="59" customWidth="1"/>
    <col min="11784" max="11785" width="9" style="59"/>
    <col min="11786" max="11786" width="25.375" style="59" customWidth="1"/>
    <col min="11787" max="12032" width="9" style="59"/>
    <col min="12033" max="12033" width="1.375" style="59" customWidth="1"/>
    <col min="12034" max="12034" width="31.5" style="59" customWidth="1"/>
    <col min="12035" max="12036" width="13.875" style="59" customWidth="1"/>
    <col min="12037" max="12037" width="9.75" style="59" customWidth="1"/>
    <col min="12038" max="12039" width="10.375" style="59" customWidth="1"/>
    <col min="12040" max="12041" width="9" style="59"/>
    <col min="12042" max="12042" width="25.375" style="59" customWidth="1"/>
    <col min="12043" max="12288" width="9" style="59"/>
    <col min="12289" max="12289" width="1.375" style="59" customWidth="1"/>
    <col min="12290" max="12290" width="31.5" style="59" customWidth="1"/>
    <col min="12291" max="12292" width="13.875" style="59" customWidth="1"/>
    <col min="12293" max="12293" width="9.75" style="59" customWidth="1"/>
    <col min="12294" max="12295" width="10.375" style="59" customWidth="1"/>
    <col min="12296" max="12297" width="9" style="59"/>
    <col min="12298" max="12298" width="25.375" style="59" customWidth="1"/>
    <col min="12299" max="12544" width="9" style="59"/>
    <col min="12545" max="12545" width="1.375" style="59" customWidth="1"/>
    <col min="12546" max="12546" width="31.5" style="59" customWidth="1"/>
    <col min="12547" max="12548" width="13.875" style="59" customWidth="1"/>
    <col min="12549" max="12549" width="9.75" style="59" customWidth="1"/>
    <col min="12550" max="12551" width="10.375" style="59" customWidth="1"/>
    <col min="12552" max="12553" width="9" style="59"/>
    <col min="12554" max="12554" width="25.375" style="59" customWidth="1"/>
    <col min="12555" max="12800" width="9" style="59"/>
    <col min="12801" max="12801" width="1.375" style="59" customWidth="1"/>
    <col min="12802" max="12802" width="31.5" style="59" customWidth="1"/>
    <col min="12803" max="12804" width="13.875" style="59" customWidth="1"/>
    <col min="12805" max="12805" width="9.75" style="59" customWidth="1"/>
    <col min="12806" max="12807" width="10.375" style="59" customWidth="1"/>
    <col min="12808" max="12809" width="9" style="59"/>
    <col min="12810" max="12810" width="25.375" style="59" customWidth="1"/>
    <col min="12811" max="13056" width="9" style="59"/>
    <col min="13057" max="13057" width="1.375" style="59" customWidth="1"/>
    <col min="13058" max="13058" width="31.5" style="59" customWidth="1"/>
    <col min="13059" max="13060" width="13.875" style="59" customWidth="1"/>
    <col min="13061" max="13061" width="9.75" style="59" customWidth="1"/>
    <col min="13062" max="13063" width="10.375" style="59" customWidth="1"/>
    <col min="13064" max="13065" width="9" style="59"/>
    <col min="13066" max="13066" width="25.375" style="59" customWidth="1"/>
    <col min="13067" max="13312" width="9" style="59"/>
    <col min="13313" max="13313" width="1.375" style="59" customWidth="1"/>
    <col min="13314" max="13314" width="31.5" style="59" customWidth="1"/>
    <col min="13315" max="13316" width="13.875" style="59" customWidth="1"/>
    <col min="13317" max="13317" width="9.75" style="59" customWidth="1"/>
    <col min="13318" max="13319" width="10.375" style="59" customWidth="1"/>
    <col min="13320" max="13321" width="9" style="59"/>
    <col min="13322" max="13322" width="25.375" style="59" customWidth="1"/>
    <col min="13323" max="13568" width="9" style="59"/>
    <col min="13569" max="13569" width="1.375" style="59" customWidth="1"/>
    <col min="13570" max="13570" width="31.5" style="59" customWidth="1"/>
    <col min="13571" max="13572" width="13.875" style="59" customWidth="1"/>
    <col min="13573" max="13573" width="9.75" style="59" customWidth="1"/>
    <col min="13574" max="13575" width="10.375" style="59" customWidth="1"/>
    <col min="13576" max="13577" width="9" style="59"/>
    <col min="13578" max="13578" width="25.375" style="59" customWidth="1"/>
    <col min="13579" max="13824" width="9" style="59"/>
    <col min="13825" max="13825" width="1.375" style="59" customWidth="1"/>
    <col min="13826" max="13826" width="31.5" style="59" customWidth="1"/>
    <col min="13827" max="13828" width="13.875" style="59" customWidth="1"/>
    <col min="13829" max="13829" width="9.75" style="59" customWidth="1"/>
    <col min="13830" max="13831" width="10.375" style="59" customWidth="1"/>
    <col min="13832" max="13833" width="9" style="59"/>
    <col min="13834" max="13834" width="25.375" style="59" customWidth="1"/>
    <col min="13835" max="14080" width="9" style="59"/>
    <col min="14081" max="14081" width="1.375" style="59" customWidth="1"/>
    <col min="14082" max="14082" width="31.5" style="59" customWidth="1"/>
    <col min="14083" max="14084" width="13.875" style="59" customWidth="1"/>
    <col min="14085" max="14085" width="9.75" style="59" customWidth="1"/>
    <col min="14086" max="14087" width="10.375" style="59" customWidth="1"/>
    <col min="14088" max="14089" width="9" style="59"/>
    <col min="14090" max="14090" width="25.375" style="59" customWidth="1"/>
    <col min="14091" max="14336" width="9" style="59"/>
    <col min="14337" max="14337" width="1.375" style="59" customWidth="1"/>
    <col min="14338" max="14338" width="31.5" style="59" customWidth="1"/>
    <col min="14339" max="14340" width="13.875" style="59" customWidth="1"/>
    <col min="14341" max="14341" width="9.75" style="59" customWidth="1"/>
    <col min="14342" max="14343" width="10.375" style="59" customWidth="1"/>
    <col min="14344" max="14345" width="9" style="59"/>
    <col min="14346" max="14346" width="25.375" style="59" customWidth="1"/>
    <col min="14347" max="14592" width="9" style="59"/>
    <col min="14593" max="14593" width="1.375" style="59" customWidth="1"/>
    <col min="14594" max="14594" width="31.5" style="59" customWidth="1"/>
    <col min="14595" max="14596" width="13.875" style="59" customWidth="1"/>
    <col min="14597" max="14597" width="9.75" style="59" customWidth="1"/>
    <col min="14598" max="14599" width="10.375" style="59" customWidth="1"/>
    <col min="14600" max="14601" width="9" style="59"/>
    <col min="14602" max="14602" width="25.375" style="59" customWidth="1"/>
    <col min="14603" max="14848" width="9" style="59"/>
    <col min="14849" max="14849" width="1.375" style="59" customWidth="1"/>
    <col min="14850" max="14850" width="31.5" style="59" customWidth="1"/>
    <col min="14851" max="14852" width="13.875" style="59" customWidth="1"/>
    <col min="14853" max="14853" width="9.75" style="59" customWidth="1"/>
    <col min="14854" max="14855" width="10.375" style="59" customWidth="1"/>
    <col min="14856" max="14857" width="9" style="59"/>
    <col min="14858" max="14858" width="25.375" style="59" customWidth="1"/>
    <col min="14859" max="15104" width="9" style="59"/>
    <col min="15105" max="15105" width="1.375" style="59" customWidth="1"/>
    <col min="15106" max="15106" width="31.5" style="59" customWidth="1"/>
    <col min="15107" max="15108" width="13.875" style="59" customWidth="1"/>
    <col min="15109" max="15109" width="9.75" style="59" customWidth="1"/>
    <col min="15110" max="15111" width="10.375" style="59" customWidth="1"/>
    <col min="15112" max="15113" width="9" style="59"/>
    <col min="15114" max="15114" width="25.375" style="59" customWidth="1"/>
    <col min="15115" max="15360" width="9" style="59"/>
    <col min="15361" max="15361" width="1.375" style="59" customWidth="1"/>
    <col min="15362" max="15362" width="31.5" style="59" customWidth="1"/>
    <col min="15363" max="15364" width="13.875" style="59" customWidth="1"/>
    <col min="15365" max="15365" width="9.75" style="59" customWidth="1"/>
    <col min="15366" max="15367" width="10.375" style="59" customWidth="1"/>
    <col min="15368" max="15369" width="9" style="59"/>
    <col min="15370" max="15370" width="25.375" style="59" customWidth="1"/>
    <col min="15371" max="15616" width="9" style="59"/>
    <col min="15617" max="15617" width="1.375" style="59" customWidth="1"/>
    <col min="15618" max="15618" width="31.5" style="59" customWidth="1"/>
    <col min="15619" max="15620" width="13.875" style="59" customWidth="1"/>
    <col min="15621" max="15621" width="9.75" style="59" customWidth="1"/>
    <col min="15622" max="15623" width="10.375" style="59" customWidth="1"/>
    <col min="15624" max="15625" width="9" style="59"/>
    <col min="15626" max="15626" width="25.375" style="59" customWidth="1"/>
    <col min="15627" max="15872" width="9" style="59"/>
    <col min="15873" max="15873" width="1.375" style="59" customWidth="1"/>
    <col min="15874" max="15874" width="31.5" style="59" customWidth="1"/>
    <col min="15875" max="15876" width="13.875" style="59" customWidth="1"/>
    <col min="15877" max="15877" width="9.75" style="59" customWidth="1"/>
    <col min="15878" max="15879" width="10.375" style="59" customWidth="1"/>
    <col min="15880" max="15881" width="9" style="59"/>
    <col min="15882" max="15882" width="25.375" style="59" customWidth="1"/>
    <col min="15883" max="16128" width="9" style="59"/>
    <col min="16129" max="16129" width="1.375" style="59" customWidth="1"/>
    <col min="16130" max="16130" width="31.5" style="59" customWidth="1"/>
    <col min="16131" max="16132" width="13.875" style="59" customWidth="1"/>
    <col min="16133" max="16133" width="9.75" style="59" customWidth="1"/>
    <col min="16134" max="16135" width="10.375" style="59" customWidth="1"/>
    <col min="16136" max="16137" width="9" style="59"/>
    <col min="16138" max="16138" width="25.375" style="59" customWidth="1"/>
    <col min="16139" max="16384" width="9" style="59"/>
  </cols>
  <sheetData>
    <row r="1" spans="1:13" ht="31.5" x14ac:dyDescent="0.15">
      <c r="A1" s="150" t="s">
        <v>2361</v>
      </c>
      <c r="B1" s="150"/>
      <c r="C1" s="150"/>
      <c r="D1" s="150"/>
      <c r="E1" s="150"/>
      <c r="F1" s="150"/>
      <c r="G1" s="150"/>
    </row>
    <row r="2" spans="1:13" ht="15" customHeight="1" x14ac:dyDescent="0.15">
      <c r="A2" s="60"/>
      <c r="B2" s="60"/>
      <c r="C2" s="60"/>
      <c r="D2" s="60"/>
      <c r="E2" s="60"/>
      <c r="F2" s="60"/>
      <c r="G2" s="60"/>
    </row>
    <row r="3" spans="1:13" ht="20.25" x14ac:dyDescent="0.15">
      <c r="A3" s="151" t="s">
        <v>2466</v>
      </c>
      <c r="B3" s="152"/>
      <c r="C3" s="152"/>
      <c r="D3" s="152"/>
      <c r="E3" s="152"/>
      <c r="F3" s="152"/>
      <c r="G3" s="61" t="s">
        <v>2362</v>
      </c>
    </row>
    <row r="4" spans="1:13" ht="9.9499999999999993" customHeight="1" thickBot="1" x14ac:dyDescent="0.2">
      <c r="A4" s="60"/>
      <c r="B4" s="60"/>
      <c r="C4" s="60"/>
      <c r="D4" s="60"/>
      <c r="E4" s="60"/>
      <c r="F4" s="60"/>
      <c r="G4" s="62"/>
    </row>
    <row r="5" spans="1:13" ht="20.100000000000001" customHeight="1" x14ac:dyDescent="0.15">
      <c r="A5" s="153" t="s">
        <v>2363</v>
      </c>
      <c r="B5" s="154"/>
      <c r="C5" s="157" t="s">
        <v>2364</v>
      </c>
      <c r="D5" s="157" t="s">
        <v>2365</v>
      </c>
      <c r="E5" s="157" t="s">
        <v>2366</v>
      </c>
      <c r="F5" s="159" t="s">
        <v>2367</v>
      </c>
      <c r="G5" s="160"/>
      <c r="I5" s="174" t="s">
        <v>2390</v>
      </c>
      <c r="J5" s="174"/>
      <c r="K5" s="174"/>
      <c r="L5" s="58" t="s">
        <v>2014</v>
      </c>
      <c r="M5" s="58" t="s">
        <v>2015</v>
      </c>
    </row>
    <row r="6" spans="1:13" ht="20.100000000000001" customHeight="1" x14ac:dyDescent="0.15">
      <c r="A6" s="155"/>
      <c r="B6" s="156"/>
      <c r="C6" s="158"/>
      <c r="D6" s="158"/>
      <c r="E6" s="158"/>
      <c r="F6" s="63" t="s">
        <v>2368</v>
      </c>
      <c r="G6" s="64" t="s">
        <v>1820</v>
      </c>
      <c r="I6" s="175" t="s">
        <v>2391</v>
      </c>
      <c r="J6" s="175" t="s">
        <v>2124</v>
      </c>
      <c r="K6" s="57" t="s">
        <v>2392</v>
      </c>
      <c r="L6" s="17">
        <v>88447063</v>
      </c>
      <c r="M6" s="56" t="s">
        <v>52</v>
      </c>
    </row>
    <row r="7" spans="1:13" ht="27" customHeight="1" x14ac:dyDescent="0.15">
      <c r="A7" s="178" t="s">
        <v>2369</v>
      </c>
      <c r="B7" s="179"/>
      <c r="C7" s="65">
        <f>L6+L10+L13</f>
        <v>234943760</v>
      </c>
      <c r="D7" s="66">
        <f>+공종별집계표!L5</f>
        <v>217380350</v>
      </c>
      <c r="E7" s="65">
        <f>D7-C7</f>
        <v>-17563410</v>
      </c>
      <c r="F7" s="67"/>
      <c r="G7" s="68"/>
      <c r="I7" s="175"/>
      <c r="J7" s="175"/>
      <c r="K7" s="57" t="s">
        <v>2393</v>
      </c>
      <c r="L7" s="17">
        <v>0</v>
      </c>
      <c r="M7" s="56" t="s">
        <v>52</v>
      </c>
    </row>
    <row r="8" spans="1:13" ht="27" customHeight="1" x14ac:dyDescent="0.15">
      <c r="A8" s="178" t="s">
        <v>2370</v>
      </c>
      <c r="B8" s="179"/>
      <c r="C8" s="65">
        <f>SUM(C9:C24)</f>
        <v>109513513</v>
      </c>
      <c r="D8" s="66">
        <f>SUM(D9:D24)</f>
        <v>102210559.81818181</v>
      </c>
      <c r="E8" s="65">
        <f>D8-C8</f>
        <v>-7302953.1818181872</v>
      </c>
      <c r="F8" s="69"/>
      <c r="G8" s="70"/>
      <c r="I8" s="175"/>
      <c r="J8" s="175"/>
      <c r="K8" s="57" t="s">
        <v>2394</v>
      </c>
      <c r="L8" s="17">
        <v>0</v>
      </c>
      <c r="M8" s="56" t="s">
        <v>52</v>
      </c>
    </row>
    <row r="9" spans="1:13" ht="24.95" customHeight="1" x14ac:dyDescent="0.15">
      <c r="A9" s="71"/>
      <c r="B9" s="72" t="s">
        <v>2371</v>
      </c>
      <c r="C9" s="73">
        <f>L11</f>
        <v>15063404</v>
      </c>
      <c r="D9" s="74">
        <f>+원가계산서!E9</f>
        <v>13306144</v>
      </c>
      <c r="E9" s="75">
        <f>D9-C9</f>
        <v>-1757260</v>
      </c>
      <c r="F9" s="76">
        <v>11.6</v>
      </c>
      <c r="G9" s="77">
        <f>F9</f>
        <v>11.6</v>
      </c>
      <c r="I9" s="175"/>
      <c r="J9" s="175"/>
      <c r="K9" s="57" t="s">
        <v>2395</v>
      </c>
      <c r="L9" s="17">
        <v>88447063</v>
      </c>
      <c r="M9" s="56" t="s">
        <v>52</v>
      </c>
    </row>
    <row r="10" spans="1:13" ht="24.95" customHeight="1" x14ac:dyDescent="0.15">
      <c r="A10" s="78"/>
      <c r="B10" s="72" t="s">
        <v>2372</v>
      </c>
      <c r="C10" s="73">
        <f>L14</f>
        <v>5362052</v>
      </c>
      <c r="D10" s="74">
        <f>+원가계산서!E12</f>
        <v>4736528</v>
      </c>
      <c r="E10" s="75">
        <f t="shared" ref="E10:E30" si="0">D10-C10</f>
        <v>-625524</v>
      </c>
      <c r="F10" s="76">
        <v>3.7</v>
      </c>
      <c r="G10" s="77">
        <f>F10</f>
        <v>3.7</v>
      </c>
      <c r="I10" s="175"/>
      <c r="J10" s="175" t="s">
        <v>2123</v>
      </c>
      <c r="K10" s="57" t="s">
        <v>2396</v>
      </c>
      <c r="L10" s="17">
        <v>129856934</v>
      </c>
      <c r="M10" s="56" t="s">
        <v>52</v>
      </c>
    </row>
    <row r="11" spans="1:13" ht="24.95" customHeight="1" x14ac:dyDescent="0.15">
      <c r="A11" s="78"/>
      <c r="B11" s="72" t="s">
        <v>2373</v>
      </c>
      <c r="C11" s="73">
        <f t="shared" ref="C11:C15" si="1">L15</f>
        <v>1463695</v>
      </c>
      <c r="D11" s="74">
        <f>+원가계산서!E13</f>
        <v>1292944</v>
      </c>
      <c r="E11" s="75">
        <f t="shared" si="0"/>
        <v>-170751</v>
      </c>
      <c r="F11" s="76">
        <v>1.01</v>
      </c>
      <c r="G11" s="77">
        <f>F11</f>
        <v>1.01</v>
      </c>
      <c r="I11" s="175"/>
      <c r="J11" s="175"/>
      <c r="K11" s="57" t="s">
        <v>2397</v>
      </c>
      <c r="L11" s="17">
        <v>15063404</v>
      </c>
      <c r="M11" s="56" t="s">
        <v>2032</v>
      </c>
    </row>
    <row r="12" spans="1:13" ht="24.95" customHeight="1" x14ac:dyDescent="0.15">
      <c r="A12" s="78"/>
      <c r="B12" s="72" t="s">
        <v>2374</v>
      </c>
      <c r="C12" s="73">
        <f t="shared" si="1"/>
        <v>4454092</v>
      </c>
      <c r="D12" s="74">
        <f>+원가계산서!E14</f>
        <v>3934489</v>
      </c>
      <c r="E12" s="75">
        <f t="shared" si="0"/>
        <v>-519603</v>
      </c>
      <c r="F12" s="76">
        <v>3.43</v>
      </c>
      <c r="G12" s="77">
        <f>F12</f>
        <v>3.43</v>
      </c>
      <c r="I12" s="175"/>
      <c r="J12" s="175"/>
      <c r="K12" s="57" t="s">
        <v>2395</v>
      </c>
      <c r="L12" s="17">
        <v>144920338</v>
      </c>
      <c r="M12" s="56" t="s">
        <v>52</v>
      </c>
    </row>
    <row r="13" spans="1:13" ht="24.95" customHeight="1" x14ac:dyDescent="0.15">
      <c r="A13" s="78"/>
      <c r="B13" s="72" t="s">
        <v>2375</v>
      </c>
      <c r="C13" s="73">
        <f t="shared" si="1"/>
        <v>5843562</v>
      </c>
      <c r="D13" s="74">
        <f>+원가계산서!E15</f>
        <v>5161866</v>
      </c>
      <c r="E13" s="75">
        <f t="shared" si="0"/>
        <v>-681696</v>
      </c>
      <c r="F13" s="79">
        <v>4.5</v>
      </c>
      <c r="G13" s="80">
        <f>F13</f>
        <v>4.5</v>
      </c>
      <c r="I13" s="175"/>
      <c r="J13" s="175" t="s">
        <v>2398</v>
      </c>
      <c r="K13" s="57" t="s">
        <v>2398</v>
      </c>
      <c r="L13" s="17">
        <v>16639763</v>
      </c>
      <c r="M13" s="56" t="s">
        <v>52</v>
      </c>
    </row>
    <row r="14" spans="1:13" ht="24.95" customHeight="1" x14ac:dyDescent="0.15">
      <c r="A14" s="78"/>
      <c r="B14" s="81" t="s">
        <v>2376</v>
      </c>
      <c r="C14" s="73">
        <f t="shared" si="1"/>
        <v>513111</v>
      </c>
      <c r="D14" s="74">
        <f>+원가계산서!E16</f>
        <v>453253</v>
      </c>
      <c r="E14" s="75">
        <f t="shared" si="0"/>
        <v>-59858</v>
      </c>
      <c r="F14" s="76">
        <v>11.52</v>
      </c>
      <c r="G14" s="77">
        <f t="shared" ref="G14:G23" si="2">F14</f>
        <v>11.52</v>
      </c>
      <c r="I14" s="175"/>
      <c r="J14" s="175"/>
      <c r="K14" s="57" t="s">
        <v>2399</v>
      </c>
      <c r="L14" s="17">
        <v>5362052</v>
      </c>
      <c r="M14" s="56" t="s">
        <v>2038</v>
      </c>
    </row>
    <row r="15" spans="1:13" ht="24.95" customHeight="1" x14ac:dyDescent="0.15">
      <c r="A15" s="78"/>
      <c r="B15" s="72" t="s">
        <v>2377</v>
      </c>
      <c r="C15" s="73">
        <f t="shared" si="1"/>
        <v>2986709</v>
      </c>
      <c r="D15" s="74">
        <f>+원가계산서!E17</f>
        <v>2638287</v>
      </c>
      <c r="E15" s="75">
        <f t="shared" si="0"/>
        <v>-348422</v>
      </c>
      <c r="F15" s="82">
        <v>2.2999999999999998</v>
      </c>
      <c r="G15" s="80">
        <f t="shared" si="2"/>
        <v>2.2999999999999998</v>
      </c>
      <c r="I15" s="175"/>
      <c r="J15" s="175"/>
      <c r="K15" s="57" t="s">
        <v>2400</v>
      </c>
      <c r="L15" s="17">
        <v>1463695</v>
      </c>
      <c r="M15" s="56" t="s">
        <v>2041</v>
      </c>
    </row>
    <row r="16" spans="1:13" ht="24.95" hidden="1" customHeight="1" x14ac:dyDescent="0.15">
      <c r="A16" s="78"/>
      <c r="B16" s="72"/>
      <c r="C16" s="73"/>
      <c r="D16" s="74"/>
      <c r="E16" s="75">
        <f t="shared" si="0"/>
        <v>0</v>
      </c>
      <c r="F16" s="83"/>
      <c r="G16" s="80"/>
      <c r="I16" s="175"/>
      <c r="J16" s="175"/>
      <c r="K16" s="57" t="s">
        <v>2401</v>
      </c>
      <c r="L16" s="17">
        <v>4454092</v>
      </c>
      <c r="M16" s="56" t="s">
        <v>2044</v>
      </c>
    </row>
    <row r="17" spans="1:13" ht="24.95" hidden="1" customHeight="1" x14ac:dyDescent="0.15">
      <c r="A17" s="78"/>
      <c r="B17" s="72"/>
      <c r="C17" s="73"/>
      <c r="D17" s="74"/>
      <c r="E17" s="75">
        <f t="shared" si="0"/>
        <v>0</v>
      </c>
      <c r="F17" s="83"/>
      <c r="G17" s="77"/>
      <c r="I17" s="175"/>
      <c r="J17" s="175"/>
      <c r="K17" s="57" t="s">
        <v>2402</v>
      </c>
      <c r="L17" s="17">
        <v>5843562</v>
      </c>
      <c r="M17" s="56" t="s">
        <v>2047</v>
      </c>
    </row>
    <row r="18" spans="1:13" ht="24.95" customHeight="1" x14ac:dyDescent="0.15">
      <c r="A18" s="78"/>
      <c r="B18" s="72" t="s">
        <v>2378</v>
      </c>
      <c r="C18" s="73">
        <f>L20</f>
        <v>7675568</v>
      </c>
      <c r="D18" s="74">
        <f>+원가계산서!E18</f>
        <v>7092745</v>
      </c>
      <c r="E18" s="75">
        <f t="shared" si="0"/>
        <v>-582823</v>
      </c>
      <c r="F18" s="83" t="s">
        <v>2468</v>
      </c>
      <c r="G18" s="84" t="str">
        <f>F18</f>
        <v>2.93*1.2</v>
      </c>
      <c r="I18" s="175"/>
      <c r="J18" s="175"/>
      <c r="K18" s="57" t="s">
        <v>2049</v>
      </c>
      <c r="L18" s="17">
        <v>513111</v>
      </c>
      <c r="M18" s="56" t="s">
        <v>2050</v>
      </c>
    </row>
    <row r="19" spans="1:13" ht="24.95" hidden="1" customHeight="1" x14ac:dyDescent="0.15">
      <c r="A19" s="78"/>
      <c r="B19" s="72"/>
      <c r="C19" s="73"/>
      <c r="D19" s="74"/>
      <c r="E19" s="75">
        <f t="shared" si="0"/>
        <v>0</v>
      </c>
      <c r="F19" s="82"/>
      <c r="G19" s="80"/>
      <c r="I19" s="175"/>
      <c r="J19" s="175"/>
      <c r="K19" s="57" t="s">
        <v>2403</v>
      </c>
      <c r="L19" s="17">
        <v>2986709</v>
      </c>
      <c r="M19" s="56" t="s">
        <v>2053</v>
      </c>
    </row>
    <row r="20" spans="1:13" ht="24.95" customHeight="1" x14ac:dyDescent="0.15">
      <c r="A20" s="78"/>
      <c r="B20" s="72" t="s">
        <v>2379</v>
      </c>
      <c r="C20" s="73">
        <f>L23</f>
        <v>15635615</v>
      </c>
      <c r="D20" s="74">
        <f>+원가계산서!E21</f>
        <v>14407267</v>
      </c>
      <c r="E20" s="75">
        <f t="shared" si="0"/>
        <v>-1228348</v>
      </c>
      <c r="F20" s="79">
        <v>6.7</v>
      </c>
      <c r="G20" s="80">
        <f t="shared" si="2"/>
        <v>6.7</v>
      </c>
      <c r="I20" s="175"/>
      <c r="J20" s="175"/>
      <c r="K20" s="57" t="s">
        <v>2055</v>
      </c>
      <c r="L20" s="17">
        <v>7675568</v>
      </c>
      <c r="M20" s="56" t="s">
        <v>2056</v>
      </c>
    </row>
    <row r="21" spans="1:13" ht="24.95" customHeight="1" x14ac:dyDescent="0.15">
      <c r="A21" s="78"/>
      <c r="B21" s="85" t="s">
        <v>2415</v>
      </c>
      <c r="C21" s="73">
        <f>L21</f>
        <v>172855</v>
      </c>
      <c r="D21" s="74">
        <f>+원가계산서!E19</f>
        <v>172855</v>
      </c>
      <c r="E21" s="75">
        <f>D21-C21</f>
        <v>0</v>
      </c>
      <c r="F21" s="79"/>
      <c r="G21" s="80"/>
      <c r="I21" s="175"/>
      <c r="J21" s="175"/>
      <c r="K21" s="57" t="s">
        <v>2404</v>
      </c>
      <c r="L21" s="17">
        <v>172855</v>
      </c>
      <c r="M21" s="56" t="s">
        <v>52</v>
      </c>
    </row>
    <row r="22" spans="1:13" ht="24.95" customHeight="1" x14ac:dyDescent="0.15">
      <c r="A22" s="78"/>
      <c r="B22" s="85" t="s">
        <v>2380</v>
      </c>
      <c r="C22" s="73">
        <f>L27</f>
        <v>17785604</v>
      </c>
      <c r="D22" s="74">
        <f>+원가계산서!E24</f>
        <v>16373342</v>
      </c>
      <c r="E22" s="75">
        <f t="shared" ref="E22:E24" si="3">D22-C22</f>
        <v>-1412262</v>
      </c>
      <c r="F22" s="79">
        <v>6</v>
      </c>
      <c r="G22" s="80">
        <f t="shared" si="2"/>
        <v>6</v>
      </c>
      <c r="I22" s="175"/>
      <c r="J22" s="175"/>
      <c r="K22" s="57" t="s">
        <v>2405</v>
      </c>
      <c r="L22" s="17">
        <v>2312314</v>
      </c>
      <c r="M22" s="56" t="s">
        <v>52</v>
      </c>
    </row>
    <row r="23" spans="1:13" ht="24.95" customHeight="1" x14ac:dyDescent="0.15">
      <c r="A23" s="78"/>
      <c r="B23" s="72" t="s">
        <v>2381</v>
      </c>
      <c r="C23" s="73">
        <f>L28</f>
        <v>30244932</v>
      </c>
      <c r="D23" s="74">
        <f>+원가계산서!E25</f>
        <v>30328525.818181816</v>
      </c>
      <c r="E23" s="75">
        <f t="shared" si="3"/>
        <v>83593.818181816489</v>
      </c>
      <c r="F23" s="79">
        <v>13.4</v>
      </c>
      <c r="G23" s="80">
        <f t="shared" si="2"/>
        <v>13.4</v>
      </c>
      <c r="I23" s="175"/>
      <c r="J23" s="175"/>
      <c r="K23" s="57" t="s">
        <v>2406</v>
      </c>
      <c r="L23" s="17">
        <v>15635615</v>
      </c>
      <c r="M23" s="56" t="s">
        <v>2063</v>
      </c>
    </row>
    <row r="24" spans="1:13" ht="24.95" customHeight="1" x14ac:dyDescent="0.15">
      <c r="A24" s="78"/>
      <c r="B24" s="72" t="s">
        <v>2416</v>
      </c>
      <c r="C24" s="73">
        <f>L22</f>
        <v>2312314</v>
      </c>
      <c r="D24" s="74">
        <f>+원가계산서!E20</f>
        <v>2312314</v>
      </c>
      <c r="E24" s="75">
        <f t="shared" si="3"/>
        <v>0</v>
      </c>
      <c r="F24" s="79"/>
      <c r="G24" s="80"/>
      <c r="I24" s="175"/>
      <c r="J24" s="175"/>
      <c r="K24" s="57"/>
      <c r="L24" s="17"/>
      <c r="M24" s="56"/>
    </row>
    <row r="25" spans="1:13" ht="27" customHeight="1" x14ac:dyDescent="0.15">
      <c r="A25" s="178" t="s">
        <v>2382</v>
      </c>
      <c r="B25" s="179"/>
      <c r="C25" s="86">
        <f>C7+C8</f>
        <v>344457273</v>
      </c>
      <c r="D25" s="87">
        <f>D7+D8</f>
        <v>319590909.81818181</v>
      </c>
      <c r="E25" s="88">
        <f t="shared" si="0"/>
        <v>-24866363.181818187</v>
      </c>
      <c r="F25" s="89"/>
      <c r="G25" s="90"/>
      <c r="I25" s="175"/>
      <c r="J25" s="175"/>
      <c r="K25" s="57" t="s">
        <v>2395</v>
      </c>
      <c r="L25" s="17">
        <v>63059336</v>
      </c>
      <c r="M25" s="56" t="s">
        <v>52</v>
      </c>
    </row>
    <row r="26" spans="1:13" s="95" customFormat="1" ht="24.95" hidden="1" customHeight="1" x14ac:dyDescent="0.15">
      <c r="A26" s="91"/>
      <c r="B26" s="92"/>
      <c r="C26" s="73"/>
      <c r="D26" s="74"/>
      <c r="E26" s="75">
        <f t="shared" si="0"/>
        <v>0</v>
      </c>
      <c r="F26" s="93"/>
      <c r="G26" s="94"/>
      <c r="I26" s="176" t="s">
        <v>2145</v>
      </c>
      <c r="J26" s="176"/>
      <c r="K26" s="177"/>
      <c r="L26" s="17">
        <v>296426737</v>
      </c>
      <c r="M26" s="56" t="s">
        <v>52</v>
      </c>
    </row>
    <row r="27" spans="1:13" ht="27" customHeight="1" x14ac:dyDescent="0.15">
      <c r="A27" s="178" t="s">
        <v>2383</v>
      </c>
      <c r="B27" s="179"/>
      <c r="C27" s="86">
        <f>C25+C26</f>
        <v>344457273</v>
      </c>
      <c r="D27" s="87">
        <f>D25+D26</f>
        <v>319590909.81818181</v>
      </c>
      <c r="E27" s="88">
        <f t="shared" si="0"/>
        <v>-24866363.181818187</v>
      </c>
      <c r="F27" s="89"/>
      <c r="G27" s="90"/>
      <c r="I27" s="176" t="s">
        <v>2407</v>
      </c>
      <c r="J27" s="176"/>
      <c r="K27" s="177"/>
      <c r="L27" s="17">
        <v>17785604</v>
      </c>
      <c r="M27" s="56" t="s">
        <v>2069</v>
      </c>
    </row>
    <row r="28" spans="1:13" ht="27" customHeight="1" x14ac:dyDescent="0.15">
      <c r="A28" s="178" t="s">
        <v>2384</v>
      </c>
      <c r="B28" s="179"/>
      <c r="C28" s="86">
        <f>L30</f>
        <v>34445727</v>
      </c>
      <c r="D28" s="87">
        <f>+원가계산서!E27</f>
        <v>31959090.900000002</v>
      </c>
      <c r="E28" s="88">
        <f t="shared" si="0"/>
        <v>-2486636.0999999978</v>
      </c>
      <c r="F28" s="89"/>
      <c r="G28" s="90"/>
      <c r="I28" s="176" t="s">
        <v>2408</v>
      </c>
      <c r="J28" s="176"/>
      <c r="K28" s="177"/>
      <c r="L28" s="17">
        <v>30244932</v>
      </c>
      <c r="M28" s="56" t="s">
        <v>2072</v>
      </c>
    </row>
    <row r="29" spans="1:13" s="95" customFormat="1" ht="24.95" hidden="1" customHeight="1" x14ac:dyDescent="0.15">
      <c r="A29" s="91"/>
      <c r="B29" s="92"/>
      <c r="C29" s="73"/>
      <c r="D29" s="74"/>
      <c r="E29" s="75">
        <f t="shared" si="0"/>
        <v>0</v>
      </c>
      <c r="F29" s="93"/>
      <c r="G29" s="94"/>
      <c r="I29" s="176" t="s">
        <v>2409</v>
      </c>
      <c r="J29" s="176"/>
      <c r="K29" s="177"/>
      <c r="L29" s="17">
        <v>344457273</v>
      </c>
      <c r="M29" s="56" t="s">
        <v>52</v>
      </c>
    </row>
    <row r="30" spans="1:13" ht="27" customHeight="1" x14ac:dyDescent="0.15">
      <c r="A30" s="180" t="s">
        <v>2385</v>
      </c>
      <c r="B30" s="181"/>
      <c r="C30" s="96">
        <f>C27+C28+C29</f>
        <v>378903000</v>
      </c>
      <c r="D30" s="96">
        <f>D27+D28+D29</f>
        <v>351550000.71818179</v>
      </c>
      <c r="E30" s="97">
        <f t="shared" si="0"/>
        <v>-27352999.281818211</v>
      </c>
      <c r="F30" s="98" t="s">
        <v>2386</v>
      </c>
      <c r="G30" s="99">
        <f>E30/C30</f>
        <v>-7.218997812584807E-2</v>
      </c>
      <c r="I30" s="176" t="s">
        <v>2410</v>
      </c>
      <c r="J30" s="176"/>
      <c r="K30" s="177"/>
      <c r="L30" s="17">
        <v>34445727</v>
      </c>
      <c r="M30" s="56" t="s">
        <v>2077</v>
      </c>
    </row>
    <row r="31" spans="1:13" ht="27" customHeight="1" x14ac:dyDescent="0.15">
      <c r="A31" s="161" t="s">
        <v>2387</v>
      </c>
      <c r="B31" s="162"/>
      <c r="C31" s="100">
        <f>L33+L32</f>
        <v>211097000</v>
      </c>
      <c r="D31" s="100">
        <f>+원가계산서!E29+원가계산서!E30</f>
        <v>211097000</v>
      </c>
      <c r="E31" s="101"/>
      <c r="F31" s="102"/>
      <c r="G31" s="103"/>
      <c r="I31" s="176" t="s">
        <v>2411</v>
      </c>
      <c r="J31" s="176"/>
      <c r="K31" s="177"/>
      <c r="L31" s="17">
        <v>378903000</v>
      </c>
      <c r="M31" s="56" t="s">
        <v>52</v>
      </c>
    </row>
    <row r="32" spans="1:13" ht="27" customHeight="1" thickBot="1" x14ac:dyDescent="0.2">
      <c r="A32" s="163" t="s">
        <v>2388</v>
      </c>
      <c r="B32" s="164"/>
      <c r="C32" s="104">
        <f>C30+C31</f>
        <v>590000000</v>
      </c>
      <c r="D32" s="104">
        <f>D30+D31</f>
        <v>562647000.71818185</v>
      </c>
      <c r="E32" s="105"/>
      <c r="F32" s="106"/>
      <c r="G32" s="107"/>
      <c r="I32" s="176" t="s">
        <v>2412</v>
      </c>
      <c r="J32" s="176"/>
      <c r="K32" s="177"/>
      <c r="L32" s="17">
        <v>95232000</v>
      </c>
      <c r="M32" s="56" t="s">
        <v>52</v>
      </c>
    </row>
    <row r="33" spans="1:13" ht="15" customHeight="1" thickBot="1" x14ac:dyDescent="0.2">
      <c r="A33" s="108"/>
      <c r="B33" s="108"/>
      <c r="C33" s="109"/>
      <c r="D33" s="109"/>
      <c r="E33" s="110"/>
      <c r="F33" s="110"/>
      <c r="G33" s="110"/>
      <c r="I33" s="176" t="s">
        <v>2413</v>
      </c>
      <c r="J33" s="176"/>
      <c r="K33" s="177"/>
      <c r="L33" s="17">
        <v>115865000</v>
      </c>
      <c r="M33" s="56" t="s">
        <v>52</v>
      </c>
    </row>
    <row r="34" spans="1:13" ht="30" customHeight="1" x14ac:dyDescent="0.15">
      <c r="A34" s="165" t="s">
        <v>2389</v>
      </c>
      <c r="B34" s="166"/>
      <c r="C34" s="166"/>
      <c r="D34" s="166"/>
      <c r="E34" s="166"/>
      <c r="F34" s="166"/>
      <c r="G34" s="167"/>
      <c r="I34" s="176" t="s">
        <v>2414</v>
      </c>
      <c r="J34" s="176"/>
      <c r="K34" s="177"/>
      <c r="L34" s="17">
        <v>590000000</v>
      </c>
      <c r="M34" s="56" t="s">
        <v>52</v>
      </c>
    </row>
    <row r="35" spans="1:13" ht="30" customHeight="1" x14ac:dyDescent="0.15">
      <c r="A35" s="168" t="s">
        <v>2470</v>
      </c>
      <c r="B35" s="169"/>
      <c r="C35" s="169"/>
      <c r="D35" s="169"/>
      <c r="E35" s="169"/>
      <c r="F35" s="169"/>
      <c r="G35" s="170"/>
    </row>
    <row r="36" spans="1:13" ht="30" customHeight="1" thickBot="1" x14ac:dyDescent="0.2">
      <c r="A36" s="171"/>
      <c r="B36" s="172"/>
      <c r="C36" s="172"/>
      <c r="D36" s="172"/>
      <c r="E36" s="172"/>
      <c r="F36" s="172"/>
      <c r="G36" s="173"/>
    </row>
  </sheetData>
  <mergeCells count="31">
    <mergeCell ref="I33:K33"/>
    <mergeCell ref="I34:K34"/>
    <mergeCell ref="I27:K27"/>
    <mergeCell ref="I28:K28"/>
    <mergeCell ref="I29:K29"/>
    <mergeCell ref="I30:K30"/>
    <mergeCell ref="I31:K31"/>
    <mergeCell ref="I32:K32"/>
    <mergeCell ref="A31:B31"/>
    <mergeCell ref="A32:B32"/>
    <mergeCell ref="A34:G34"/>
    <mergeCell ref="A35:G36"/>
    <mergeCell ref="I5:K5"/>
    <mergeCell ref="I6:I25"/>
    <mergeCell ref="J6:J9"/>
    <mergeCell ref="J10:J12"/>
    <mergeCell ref="J13:J25"/>
    <mergeCell ref="I26:K26"/>
    <mergeCell ref="A7:B7"/>
    <mergeCell ref="A8:B8"/>
    <mergeCell ref="A25:B25"/>
    <mergeCell ref="A27:B27"/>
    <mergeCell ref="A28:B28"/>
    <mergeCell ref="A30:B30"/>
    <mergeCell ref="A1:G1"/>
    <mergeCell ref="A3:F3"/>
    <mergeCell ref="A5:B6"/>
    <mergeCell ref="C5:C6"/>
    <mergeCell ref="D5:D6"/>
    <mergeCell ref="E5:E6"/>
    <mergeCell ref="F5:G5"/>
  </mergeCells>
  <phoneticPr fontId="1" type="noConversion"/>
  <printOptions horizontalCentered="1"/>
  <pageMargins left="0.39370078740157483" right="0.39370078740157483" top="0.74803149606299213" bottom="0.51181102362204722" header="0.31496062992125984" footer="0.31496062992125984"/>
  <pageSetup paperSize="9" scale="8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M30" sqref="M30"/>
    </sheetView>
  </sheetViews>
  <sheetFormatPr defaultRowHeight="16.5" x14ac:dyDescent="0.3"/>
  <sheetData>
    <row r="1" spans="1:7" x14ac:dyDescent="0.3">
      <c r="A1" t="s">
        <v>2086</v>
      </c>
    </row>
    <row r="2" spans="1:7" x14ac:dyDescent="0.3">
      <c r="A2" s="1" t="s">
        <v>2087</v>
      </c>
      <c r="B2" t="s">
        <v>964</v>
      </c>
      <c r="C2" s="1" t="s">
        <v>2088</v>
      </c>
    </row>
    <row r="3" spans="1:7" x14ac:dyDescent="0.3">
      <c r="A3" s="1" t="s">
        <v>2089</v>
      </c>
      <c r="B3" t="s">
        <v>2090</v>
      </c>
    </row>
    <row r="4" spans="1:7" x14ac:dyDescent="0.3">
      <c r="A4" s="1" t="s">
        <v>2091</v>
      </c>
      <c r="B4">
        <v>5</v>
      </c>
    </row>
    <row r="5" spans="1:7" x14ac:dyDescent="0.3">
      <c r="A5" s="1" t="s">
        <v>2092</v>
      </c>
      <c r="B5">
        <v>5</v>
      </c>
    </row>
    <row r="6" spans="1:7" x14ac:dyDescent="0.3">
      <c r="A6" s="1" t="s">
        <v>2093</v>
      </c>
      <c r="B6" t="s">
        <v>2094</v>
      </c>
    </row>
    <row r="7" spans="1:7" x14ac:dyDescent="0.3">
      <c r="A7" s="1" t="s">
        <v>2095</v>
      </c>
      <c r="B7" t="s">
        <v>1738</v>
      </c>
      <c r="C7">
        <v>1</v>
      </c>
    </row>
    <row r="8" spans="1:7" x14ac:dyDescent="0.3">
      <c r="A8" s="1" t="s">
        <v>2096</v>
      </c>
      <c r="B8" t="s">
        <v>1738</v>
      </c>
      <c r="C8">
        <v>2</v>
      </c>
    </row>
    <row r="9" spans="1:7" x14ac:dyDescent="0.3">
      <c r="A9" s="1" t="s">
        <v>2097</v>
      </c>
      <c r="B9" t="s">
        <v>1758</v>
      </c>
      <c r="C9" t="s">
        <v>1760</v>
      </c>
      <c r="D9" t="s">
        <v>1761</v>
      </c>
      <c r="E9" t="s">
        <v>1762</v>
      </c>
      <c r="F9" t="s">
        <v>1763</v>
      </c>
      <c r="G9" t="s">
        <v>2098</v>
      </c>
    </row>
    <row r="10" spans="1:7" x14ac:dyDescent="0.3">
      <c r="A10" s="1" t="s">
        <v>2099</v>
      </c>
      <c r="B10">
        <v>0</v>
      </c>
      <c r="C10">
        <v>0</v>
      </c>
      <c r="D10">
        <v>0</v>
      </c>
    </row>
    <row r="11" spans="1:7" x14ac:dyDescent="0.3">
      <c r="A11" s="1" t="s">
        <v>2100</v>
      </c>
      <c r="B11" t="s">
        <v>2101</v>
      </c>
      <c r="C11">
        <v>3</v>
      </c>
    </row>
    <row r="12" spans="1:7" x14ac:dyDescent="0.3">
      <c r="A12" s="1" t="s">
        <v>2102</v>
      </c>
      <c r="B12" t="s">
        <v>2101</v>
      </c>
      <c r="C12">
        <v>3</v>
      </c>
    </row>
    <row r="13" spans="1:7" x14ac:dyDescent="0.3">
      <c r="A13" s="1" t="s">
        <v>2103</v>
      </c>
      <c r="B13" t="s">
        <v>2101</v>
      </c>
      <c r="C13">
        <v>2</v>
      </c>
    </row>
    <row r="14" spans="1:7" x14ac:dyDescent="0.3">
      <c r="A14" s="1" t="s">
        <v>2104</v>
      </c>
      <c r="B14" t="s">
        <v>1738</v>
      </c>
      <c r="C14">
        <v>5</v>
      </c>
    </row>
    <row r="15" spans="1:7" x14ac:dyDescent="0.3">
      <c r="A15" s="1" t="s">
        <v>2105</v>
      </c>
      <c r="B15" t="s">
        <v>964</v>
      </c>
      <c r="C15" t="s">
        <v>2106</v>
      </c>
      <c r="D15" t="s">
        <v>2106</v>
      </c>
      <c r="E15" t="s">
        <v>2106</v>
      </c>
      <c r="F15">
        <v>1</v>
      </c>
    </row>
    <row r="16" spans="1:7" x14ac:dyDescent="0.3">
      <c r="A16" s="1" t="s">
        <v>2107</v>
      </c>
      <c r="B16">
        <v>0</v>
      </c>
      <c r="C16">
        <v>0</v>
      </c>
    </row>
    <row r="17" spans="1:13" x14ac:dyDescent="0.3">
      <c r="A17" s="1" t="s">
        <v>2108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 x14ac:dyDescent="0.3">
      <c r="A18" s="1" t="s">
        <v>2109</v>
      </c>
      <c r="B18">
        <v>0</v>
      </c>
      <c r="C18">
        <v>0</v>
      </c>
    </row>
    <row r="19" spans="1:13" x14ac:dyDescent="0.3">
      <c r="A19" s="1" t="s">
        <v>2110</v>
      </c>
    </row>
    <row r="20" spans="1:13" x14ac:dyDescent="0.3">
      <c r="A20" s="1" t="s">
        <v>2111</v>
      </c>
      <c r="B20" s="1" t="s">
        <v>52</v>
      </c>
      <c r="C20">
        <v>1</v>
      </c>
    </row>
    <row r="21" spans="1:13" x14ac:dyDescent="0.3">
      <c r="A21" t="s">
        <v>1735</v>
      </c>
      <c r="B21" t="s">
        <v>2112</v>
      </c>
      <c r="C21" t="s">
        <v>2113</v>
      </c>
    </row>
    <row r="22" spans="1:13" x14ac:dyDescent="0.3">
      <c r="A22">
        <v>1</v>
      </c>
      <c r="B22" s="1" t="s">
        <v>2114</v>
      </c>
      <c r="C22" s="1" t="s">
        <v>2024</v>
      </c>
    </row>
    <row r="23" spans="1:13" x14ac:dyDescent="0.3">
      <c r="A23">
        <v>2</v>
      </c>
      <c r="B23" s="1" t="s">
        <v>2115</v>
      </c>
      <c r="C23" s="1" t="s">
        <v>2116</v>
      </c>
    </row>
    <row r="24" spans="1:13" x14ac:dyDescent="0.3">
      <c r="A24">
        <v>3</v>
      </c>
      <c r="B24" s="1" t="s">
        <v>2081</v>
      </c>
      <c r="C24" s="1" t="s">
        <v>2080</v>
      </c>
    </row>
    <row r="25" spans="1:13" x14ac:dyDescent="0.3">
      <c r="A25">
        <v>4</v>
      </c>
      <c r="B25" s="1" t="s">
        <v>2117</v>
      </c>
      <c r="C25" s="1" t="s">
        <v>2118</v>
      </c>
    </row>
    <row r="26" spans="1:13" x14ac:dyDescent="0.3">
      <c r="A26">
        <v>5</v>
      </c>
      <c r="B26" s="1" t="s">
        <v>2119</v>
      </c>
      <c r="C26" s="1" t="s">
        <v>52</v>
      </c>
    </row>
    <row r="27" spans="1:13" x14ac:dyDescent="0.3">
      <c r="A27">
        <v>6</v>
      </c>
      <c r="B27" s="1" t="s">
        <v>2083</v>
      </c>
      <c r="C27" s="1" t="s">
        <v>2082</v>
      </c>
    </row>
    <row r="28" spans="1:13" x14ac:dyDescent="0.3">
      <c r="A28">
        <v>7</v>
      </c>
      <c r="B28" s="1" t="s">
        <v>2058</v>
      </c>
      <c r="C28" s="1" t="s">
        <v>2057</v>
      </c>
    </row>
    <row r="29" spans="1:13" x14ac:dyDescent="0.3">
      <c r="A29">
        <v>8</v>
      </c>
      <c r="B29" s="1" t="s">
        <v>2060</v>
      </c>
      <c r="C29" s="1" t="s">
        <v>2059</v>
      </c>
    </row>
    <row r="30" spans="1:13" x14ac:dyDescent="0.3">
      <c r="A30">
        <v>9</v>
      </c>
      <c r="B30" s="1" t="s">
        <v>2120</v>
      </c>
      <c r="C30" s="1" t="s">
        <v>52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view="pageBreakPreview" topLeftCell="B15" zoomScaleNormal="100" zoomScaleSheetLayoutView="100" workbookViewId="0">
      <selection activeCell="E35" sqref="E35"/>
    </sheetView>
  </sheetViews>
  <sheetFormatPr defaultRowHeight="16.5" x14ac:dyDescent="0.3"/>
  <cols>
    <col min="1" max="1" width="0" hidden="1" customWidth="1"/>
    <col min="2" max="3" width="4.625" customWidth="1"/>
    <col min="4" max="4" width="35.625" customWidth="1"/>
    <col min="5" max="5" width="25.625" customWidth="1"/>
    <col min="6" max="6" width="60.625" customWidth="1"/>
    <col min="7" max="7" width="30.625" customWidth="1"/>
  </cols>
  <sheetData>
    <row r="1" spans="1:7" ht="24" customHeight="1" x14ac:dyDescent="0.3">
      <c r="B1" s="182" t="s">
        <v>2011</v>
      </c>
      <c r="C1" s="182"/>
      <c r="D1" s="182"/>
      <c r="E1" s="182"/>
      <c r="F1" s="182"/>
      <c r="G1" s="182"/>
    </row>
    <row r="2" spans="1:7" ht="21.95" customHeight="1" x14ac:dyDescent="0.3">
      <c r="B2" s="183" t="s">
        <v>2012</v>
      </c>
      <c r="C2" s="183"/>
      <c r="D2" s="183"/>
      <c r="E2" s="183"/>
      <c r="F2" s="184" t="str">
        <f xml:space="preserve"> "일금 "&amp;NUMBERSTRING(E31,1)&amp;"원정( \ "&amp;TEXT(E31,"#,###")&amp;" )"</f>
        <v>일금 오억육천이백육십사만육천구백구십구원정( \ 562,646,999 )</v>
      </c>
      <c r="G2" s="184"/>
    </row>
    <row r="3" spans="1:7" ht="21.95" customHeight="1" x14ac:dyDescent="0.3">
      <c r="B3" s="174" t="s">
        <v>2013</v>
      </c>
      <c r="C3" s="174"/>
      <c r="D3" s="174"/>
      <c r="E3" s="15" t="s">
        <v>2014</v>
      </c>
      <c r="F3" s="15" t="s">
        <v>2015</v>
      </c>
      <c r="G3" s="15" t="s">
        <v>380</v>
      </c>
    </row>
    <row r="4" spans="1:7" ht="21.95" customHeight="1" x14ac:dyDescent="0.3">
      <c r="A4" s="1" t="s">
        <v>2020</v>
      </c>
      <c r="B4" s="175" t="s">
        <v>2016</v>
      </c>
      <c r="C4" s="175" t="s">
        <v>2017</v>
      </c>
      <c r="D4" s="16" t="s">
        <v>2021</v>
      </c>
      <c r="E4" s="17">
        <f>TRUNC(공종별집계표!F5, 0)</f>
        <v>87019553</v>
      </c>
      <c r="F4" s="12" t="s">
        <v>52</v>
      </c>
      <c r="G4" s="12" t="s">
        <v>52</v>
      </c>
    </row>
    <row r="5" spans="1:7" ht="21.95" customHeight="1" x14ac:dyDescent="0.3">
      <c r="A5" s="1" t="s">
        <v>2022</v>
      </c>
      <c r="B5" s="175"/>
      <c r="C5" s="175"/>
      <c r="D5" s="16" t="s">
        <v>2023</v>
      </c>
      <c r="E5" s="17">
        <v>0</v>
      </c>
      <c r="F5" s="12" t="s">
        <v>52</v>
      </c>
      <c r="G5" s="12" t="s">
        <v>52</v>
      </c>
    </row>
    <row r="6" spans="1:7" ht="21.95" customHeight="1" x14ac:dyDescent="0.3">
      <c r="A6" s="1" t="s">
        <v>2024</v>
      </c>
      <c r="B6" s="175"/>
      <c r="C6" s="175"/>
      <c r="D6" s="16" t="s">
        <v>2025</v>
      </c>
      <c r="E6" s="17">
        <v>0</v>
      </c>
      <c r="F6" s="12" t="s">
        <v>52</v>
      </c>
      <c r="G6" s="12" t="s">
        <v>52</v>
      </c>
    </row>
    <row r="7" spans="1:7" ht="21.95" customHeight="1" x14ac:dyDescent="0.3">
      <c r="A7" s="1" t="s">
        <v>2026</v>
      </c>
      <c r="B7" s="175"/>
      <c r="C7" s="175"/>
      <c r="D7" s="16" t="s">
        <v>2027</v>
      </c>
      <c r="E7" s="17">
        <f>TRUNC(E4+E5-E6, 0)</f>
        <v>87019553</v>
      </c>
      <c r="F7" s="12" t="s">
        <v>52</v>
      </c>
      <c r="G7" s="12" t="s">
        <v>52</v>
      </c>
    </row>
    <row r="8" spans="1:7" ht="21.95" customHeight="1" x14ac:dyDescent="0.3">
      <c r="A8" s="1" t="s">
        <v>2028</v>
      </c>
      <c r="B8" s="175"/>
      <c r="C8" s="175" t="s">
        <v>2018</v>
      </c>
      <c r="D8" s="16" t="s">
        <v>2029</v>
      </c>
      <c r="E8" s="17">
        <f>TRUNC(공종별집계표!H5, 0)</f>
        <v>114708144</v>
      </c>
      <c r="F8" s="12" t="s">
        <v>52</v>
      </c>
      <c r="G8" s="12" t="s">
        <v>52</v>
      </c>
    </row>
    <row r="9" spans="1:7" ht="21.95" customHeight="1" x14ac:dyDescent="0.3">
      <c r="A9" s="1" t="s">
        <v>2030</v>
      </c>
      <c r="B9" s="175"/>
      <c r="C9" s="175"/>
      <c r="D9" s="16" t="s">
        <v>2031</v>
      </c>
      <c r="E9" s="17">
        <f>TRUNC(E8*0.116, 0)</f>
        <v>13306144</v>
      </c>
      <c r="F9" s="12" t="s">
        <v>2032</v>
      </c>
      <c r="G9" s="12" t="s">
        <v>52</v>
      </c>
    </row>
    <row r="10" spans="1:7" ht="21.95" customHeight="1" x14ac:dyDescent="0.3">
      <c r="A10" s="1" t="s">
        <v>2033</v>
      </c>
      <c r="B10" s="175"/>
      <c r="C10" s="175"/>
      <c r="D10" s="16" t="s">
        <v>2027</v>
      </c>
      <c r="E10" s="17">
        <f>TRUNC(E8+E9, 0)</f>
        <v>128014288</v>
      </c>
      <c r="F10" s="12" t="s">
        <v>52</v>
      </c>
      <c r="G10" s="12" t="s">
        <v>52</v>
      </c>
    </row>
    <row r="11" spans="1:7" ht="21.95" customHeight="1" x14ac:dyDescent="0.3">
      <c r="A11" s="1" t="s">
        <v>2034</v>
      </c>
      <c r="B11" s="175"/>
      <c r="C11" s="175" t="s">
        <v>2019</v>
      </c>
      <c r="D11" s="16" t="s">
        <v>2035</v>
      </c>
      <c r="E11" s="17">
        <f>TRUNC(공종별집계표!J5, 0)</f>
        <v>15652653</v>
      </c>
      <c r="F11" s="12" t="s">
        <v>52</v>
      </c>
      <c r="G11" s="12" t="s">
        <v>52</v>
      </c>
    </row>
    <row r="12" spans="1:7" ht="21.95" customHeight="1" x14ac:dyDescent="0.3">
      <c r="A12" s="1" t="s">
        <v>2036</v>
      </c>
      <c r="B12" s="175"/>
      <c r="C12" s="175"/>
      <c r="D12" s="16" t="s">
        <v>2037</v>
      </c>
      <c r="E12" s="17">
        <f>TRUNC(E10*0.037, 0)</f>
        <v>4736528</v>
      </c>
      <c r="F12" s="12" t="s">
        <v>2038</v>
      </c>
      <c r="G12" s="12" t="s">
        <v>52</v>
      </c>
    </row>
    <row r="13" spans="1:7" ht="21.95" customHeight="1" x14ac:dyDescent="0.3">
      <c r="A13" s="1" t="s">
        <v>2039</v>
      </c>
      <c r="B13" s="175"/>
      <c r="C13" s="175"/>
      <c r="D13" s="16" t="s">
        <v>2040</v>
      </c>
      <c r="E13" s="17">
        <f>TRUNC(E10*0.0101, 0)</f>
        <v>1292944</v>
      </c>
      <c r="F13" s="12" t="s">
        <v>2041</v>
      </c>
      <c r="G13" s="12" t="s">
        <v>52</v>
      </c>
    </row>
    <row r="14" spans="1:7" ht="21.95" customHeight="1" x14ac:dyDescent="0.3">
      <c r="A14" s="1" t="s">
        <v>2042</v>
      </c>
      <c r="B14" s="175"/>
      <c r="C14" s="175"/>
      <c r="D14" s="16" t="s">
        <v>2043</v>
      </c>
      <c r="E14" s="17">
        <f>TRUNC(E8*0.0343, 0)</f>
        <v>3934489</v>
      </c>
      <c r="F14" s="12" t="s">
        <v>2044</v>
      </c>
      <c r="G14" s="12" t="s">
        <v>52</v>
      </c>
    </row>
    <row r="15" spans="1:7" ht="21.95" customHeight="1" x14ac:dyDescent="0.3">
      <c r="A15" s="1" t="s">
        <v>2045</v>
      </c>
      <c r="B15" s="175"/>
      <c r="C15" s="175"/>
      <c r="D15" s="16" t="s">
        <v>2046</v>
      </c>
      <c r="E15" s="17">
        <f>TRUNC(E8*0.045, 0)</f>
        <v>5161866</v>
      </c>
      <c r="F15" s="12" t="s">
        <v>2047</v>
      </c>
      <c r="G15" s="12" t="s">
        <v>52</v>
      </c>
    </row>
    <row r="16" spans="1:7" ht="21.95" customHeight="1" x14ac:dyDescent="0.3">
      <c r="A16" s="1" t="s">
        <v>2048</v>
      </c>
      <c r="B16" s="175"/>
      <c r="C16" s="175"/>
      <c r="D16" s="16" t="s">
        <v>2049</v>
      </c>
      <c r="E16" s="17">
        <f>TRUNC(E14*0.1152, 0)</f>
        <v>453253</v>
      </c>
      <c r="F16" s="12" t="s">
        <v>2050</v>
      </c>
      <c r="G16" s="12" t="s">
        <v>52</v>
      </c>
    </row>
    <row r="17" spans="1:7" ht="21.95" customHeight="1" x14ac:dyDescent="0.3">
      <c r="A17" s="1" t="s">
        <v>2051</v>
      </c>
      <c r="B17" s="175"/>
      <c r="C17" s="175"/>
      <c r="D17" s="16" t="s">
        <v>2052</v>
      </c>
      <c r="E17" s="17">
        <f>TRUNC(E8*0.023, 0)</f>
        <v>2638287</v>
      </c>
      <c r="F17" s="12" t="s">
        <v>2053</v>
      </c>
      <c r="G17" s="12" t="s">
        <v>52</v>
      </c>
    </row>
    <row r="18" spans="1:7" ht="21.95" customHeight="1" x14ac:dyDescent="0.3">
      <c r="A18" s="1" t="s">
        <v>2054</v>
      </c>
      <c r="B18" s="175"/>
      <c r="C18" s="175"/>
      <c r="D18" s="16" t="s">
        <v>2055</v>
      </c>
      <c r="E18" s="17">
        <f>TRUNC((E7+E8)*0.0293*1.2, 0)</f>
        <v>7092745</v>
      </c>
      <c r="F18" s="12" t="s">
        <v>2056</v>
      </c>
      <c r="G18" s="12" t="s">
        <v>52</v>
      </c>
    </row>
    <row r="19" spans="1:7" ht="21.95" customHeight="1" x14ac:dyDescent="0.3">
      <c r="A19" s="1" t="s">
        <v>2057</v>
      </c>
      <c r="B19" s="175"/>
      <c r="C19" s="175"/>
      <c r="D19" s="16" t="s">
        <v>2058</v>
      </c>
      <c r="E19" s="17">
        <f>TRUNC(공종별집계표!T17, 0)</f>
        <v>172855</v>
      </c>
      <c r="F19" s="12" t="s">
        <v>52</v>
      </c>
      <c r="G19" s="12" t="s">
        <v>52</v>
      </c>
    </row>
    <row r="20" spans="1:7" ht="21.95" customHeight="1" x14ac:dyDescent="0.3">
      <c r="A20" s="1" t="s">
        <v>2059</v>
      </c>
      <c r="B20" s="175"/>
      <c r="C20" s="175"/>
      <c r="D20" s="16" t="s">
        <v>2060</v>
      </c>
      <c r="E20" s="17">
        <f>TRUNC(공종별집계표!T18, 0)</f>
        <v>2312314</v>
      </c>
      <c r="F20" s="12" t="s">
        <v>52</v>
      </c>
      <c r="G20" s="12" t="s">
        <v>52</v>
      </c>
    </row>
    <row r="21" spans="1:7" ht="21.95" customHeight="1" x14ac:dyDescent="0.3">
      <c r="A21" s="1" t="s">
        <v>2061</v>
      </c>
      <c r="B21" s="175"/>
      <c r="C21" s="175"/>
      <c r="D21" s="16" t="s">
        <v>2062</v>
      </c>
      <c r="E21" s="17">
        <f>TRUNC((E7+E10)*0.067, 0)</f>
        <v>14407267</v>
      </c>
      <c r="F21" s="12" t="s">
        <v>2063</v>
      </c>
      <c r="G21" s="12" t="s">
        <v>52</v>
      </c>
    </row>
    <row r="22" spans="1:7" ht="21.95" customHeight="1" x14ac:dyDescent="0.3">
      <c r="A22" s="1" t="s">
        <v>2064</v>
      </c>
      <c r="B22" s="175"/>
      <c r="C22" s="175"/>
      <c r="D22" s="16" t="s">
        <v>2027</v>
      </c>
      <c r="E22" s="17">
        <f>TRUNC(E11+E12+E13+E14+E15+E17+E18+E16+E19+E20+E21, 0)</f>
        <v>57855201</v>
      </c>
      <c r="F22" s="12" t="s">
        <v>52</v>
      </c>
      <c r="G22" s="12" t="s">
        <v>52</v>
      </c>
    </row>
    <row r="23" spans="1:7" ht="21.95" customHeight="1" x14ac:dyDescent="0.3">
      <c r="A23" s="1" t="s">
        <v>2065</v>
      </c>
      <c r="B23" s="176" t="s">
        <v>2066</v>
      </c>
      <c r="C23" s="176"/>
      <c r="D23" s="177"/>
      <c r="E23" s="17">
        <f>TRUNC(E7+E10+E22, 0)</f>
        <v>272889042</v>
      </c>
      <c r="F23" s="12" t="s">
        <v>52</v>
      </c>
      <c r="G23" s="12" t="s">
        <v>52</v>
      </c>
    </row>
    <row r="24" spans="1:7" ht="21.95" customHeight="1" x14ac:dyDescent="0.3">
      <c r="A24" s="1" t="s">
        <v>2067</v>
      </c>
      <c r="B24" s="176" t="s">
        <v>2068</v>
      </c>
      <c r="C24" s="176"/>
      <c r="D24" s="177"/>
      <c r="E24" s="17">
        <f>TRUNC(E23*0.06, 0)</f>
        <v>16373342</v>
      </c>
      <c r="F24" s="12" t="s">
        <v>2069</v>
      </c>
      <c r="G24" s="12" t="s">
        <v>52</v>
      </c>
    </row>
    <row r="25" spans="1:7" ht="21.95" customHeight="1" x14ac:dyDescent="0.3">
      <c r="A25" s="1" t="s">
        <v>2070</v>
      </c>
      <c r="B25" s="176" t="s">
        <v>2071</v>
      </c>
      <c r="C25" s="176"/>
      <c r="D25" s="177"/>
      <c r="E25" s="148">
        <f>TRUNC((E10+E22+E24)*0.15,0)-8688/1.1</f>
        <v>30328525.818181816</v>
      </c>
      <c r="F25" s="149" t="s">
        <v>2469</v>
      </c>
      <c r="G25" s="12" t="s">
        <v>52</v>
      </c>
    </row>
    <row r="26" spans="1:7" ht="21.95" customHeight="1" x14ac:dyDescent="0.3">
      <c r="A26" s="1" t="s">
        <v>2073</v>
      </c>
      <c r="B26" s="176" t="s">
        <v>2074</v>
      </c>
      <c r="C26" s="176"/>
      <c r="D26" s="177"/>
      <c r="E26" s="17">
        <f>TRUNC(E23+E24+E25, 0)</f>
        <v>319590909</v>
      </c>
      <c r="F26" s="12" t="s">
        <v>52</v>
      </c>
      <c r="G26" s="12" t="s">
        <v>52</v>
      </c>
    </row>
    <row r="27" spans="1:7" ht="21.95" customHeight="1" x14ac:dyDescent="0.3">
      <c r="A27" s="1" t="s">
        <v>2075</v>
      </c>
      <c r="B27" s="176" t="s">
        <v>2076</v>
      </c>
      <c r="C27" s="176"/>
      <c r="D27" s="177"/>
      <c r="E27" s="17">
        <f>(E26*0.1)</f>
        <v>31959090.900000002</v>
      </c>
      <c r="F27" s="12" t="s">
        <v>2077</v>
      </c>
      <c r="G27" s="12" t="s">
        <v>52</v>
      </c>
    </row>
    <row r="28" spans="1:7" ht="21.95" customHeight="1" x14ac:dyDescent="0.3">
      <c r="A28" s="1" t="s">
        <v>2078</v>
      </c>
      <c r="B28" s="176" t="s">
        <v>2079</v>
      </c>
      <c r="C28" s="176"/>
      <c r="D28" s="177"/>
      <c r="E28" s="148">
        <f>(E26+E27)</f>
        <v>351549999.89999998</v>
      </c>
      <c r="F28" s="12" t="s">
        <v>52</v>
      </c>
      <c r="G28" s="12" t="s">
        <v>52</v>
      </c>
    </row>
    <row r="29" spans="1:7" ht="21.95" customHeight="1" x14ac:dyDescent="0.3">
      <c r="A29" s="1" t="s">
        <v>2080</v>
      </c>
      <c r="B29" s="176" t="s">
        <v>2081</v>
      </c>
      <c r="C29" s="176"/>
      <c r="D29" s="177"/>
      <c r="E29" s="17">
        <f>TRUNC(공종별집계표!T19, 0)</f>
        <v>95232000</v>
      </c>
      <c r="F29" s="12" t="s">
        <v>52</v>
      </c>
      <c r="G29" s="12" t="s">
        <v>52</v>
      </c>
    </row>
    <row r="30" spans="1:7" ht="21.95" customHeight="1" x14ac:dyDescent="0.3">
      <c r="A30" s="1" t="s">
        <v>2082</v>
      </c>
      <c r="B30" s="176" t="s">
        <v>2083</v>
      </c>
      <c r="C30" s="176"/>
      <c r="D30" s="177"/>
      <c r="E30" s="17">
        <f>TRUNC(공종별집계표!T20, 0)</f>
        <v>115865000</v>
      </c>
      <c r="F30" s="12" t="s">
        <v>52</v>
      </c>
      <c r="G30" s="12" t="s">
        <v>52</v>
      </c>
    </row>
    <row r="31" spans="1:7" ht="21.95" customHeight="1" x14ac:dyDescent="0.3">
      <c r="A31" s="1" t="s">
        <v>2084</v>
      </c>
      <c r="B31" s="176" t="s">
        <v>2085</v>
      </c>
      <c r="C31" s="176"/>
      <c r="D31" s="177"/>
      <c r="E31" s="17">
        <f>TRUNC(E28+E29+E30, 0)</f>
        <v>562646999</v>
      </c>
      <c r="F31" s="12" t="s">
        <v>52</v>
      </c>
      <c r="G31" s="12" t="s">
        <v>52</v>
      </c>
    </row>
    <row r="34" spans="4:6" x14ac:dyDescent="0.3">
      <c r="D34" t="s">
        <v>2467</v>
      </c>
      <c r="E34">
        <v>346497870</v>
      </c>
    </row>
    <row r="35" spans="4:6" x14ac:dyDescent="0.3">
      <c r="E35" s="5">
        <f>E28-E34</f>
        <v>5052129.8999999762</v>
      </c>
    </row>
    <row r="39" spans="4:6" x14ac:dyDescent="0.3">
      <c r="F39">
        <f>8688/1.1</f>
        <v>7898.1818181818171</v>
      </c>
    </row>
  </sheetData>
  <mergeCells count="17">
    <mergeCell ref="B29:D29"/>
    <mergeCell ref="B30:D30"/>
    <mergeCell ref="B31:D31"/>
    <mergeCell ref="B23:D23"/>
    <mergeCell ref="B24:D24"/>
    <mergeCell ref="B25:D25"/>
    <mergeCell ref="B26:D26"/>
    <mergeCell ref="B27:D27"/>
    <mergeCell ref="B28:D28"/>
    <mergeCell ref="B1:G1"/>
    <mergeCell ref="B2:E2"/>
    <mergeCell ref="F2:G2"/>
    <mergeCell ref="B3:D3"/>
    <mergeCell ref="B4:B22"/>
    <mergeCell ref="C4:C7"/>
    <mergeCell ref="C8:C10"/>
    <mergeCell ref="C11:C22"/>
  </mergeCells>
  <phoneticPr fontId="1" type="noConversion"/>
  <pageMargins left="0.78740157480314954" right="0" top="0.39370078740157477" bottom="0.39370078740157477" header="0" footer="0"/>
  <pageSetup paperSize="9" scale="77" fitToHeight="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7"/>
  <sheetViews>
    <sheetView view="pageBreakPreview" zoomScale="85" zoomScaleNormal="100" zoomScaleSheetLayoutView="85" workbookViewId="0">
      <selection activeCell="I18" sqref="I18"/>
    </sheetView>
  </sheetViews>
  <sheetFormatPr defaultRowHeight="16.5" x14ac:dyDescent="0.3"/>
  <cols>
    <col min="1" max="1" width="40.625" customWidth="1"/>
    <col min="2" max="2" width="20.625" customWidth="1"/>
    <col min="3" max="4" width="4.625" customWidth="1"/>
    <col min="5" max="12" width="13.625" customWidth="1"/>
    <col min="13" max="13" width="12.625" customWidth="1"/>
    <col min="14" max="16" width="2.625" hidden="1" customWidth="1"/>
    <col min="17" max="19" width="1.625" hidden="1" customWidth="1"/>
    <col min="20" max="20" width="18.625" hidden="1" customWidth="1"/>
  </cols>
  <sheetData>
    <row r="1" spans="1:20" ht="30" customHeight="1" x14ac:dyDescent="0.3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</row>
    <row r="2" spans="1:20" ht="30" customHeight="1" x14ac:dyDescent="0.3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1:20" ht="30" customHeight="1" x14ac:dyDescent="0.3">
      <c r="A3" s="187" t="s">
        <v>2</v>
      </c>
      <c r="B3" s="187" t="s">
        <v>3</v>
      </c>
      <c r="C3" s="187" t="s">
        <v>4</v>
      </c>
      <c r="D3" s="187" t="s">
        <v>5</v>
      </c>
      <c r="E3" s="187" t="s">
        <v>6</v>
      </c>
      <c r="F3" s="187"/>
      <c r="G3" s="187" t="s">
        <v>9</v>
      </c>
      <c r="H3" s="187"/>
      <c r="I3" s="187" t="s">
        <v>10</v>
      </c>
      <c r="J3" s="187"/>
      <c r="K3" s="187" t="s">
        <v>11</v>
      </c>
      <c r="L3" s="187"/>
      <c r="M3" s="187" t="s">
        <v>12</v>
      </c>
      <c r="N3" s="189" t="s">
        <v>13</v>
      </c>
      <c r="O3" s="189" t="s">
        <v>14</v>
      </c>
      <c r="P3" s="189" t="s">
        <v>15</v>
      </c>
      <c r="Q3" s="189" t="s">
        <v>16</v>
      </c>
      <c r="R3" s="189" t="s">
        <v>17</v>
      </c>
      <c r="S3" s="189" t="s">
        <v>18</v>
      </c>
      <c r="T3" s="189" t="s">
        <v>19</v>
      </c>
    </row>
    <row r="4" spans="1:20" ht="30" customHeight="1" x14ac:dyDescent="0.3">
      <c r="A4" s="188"/>
      <c r="B4" s="188"/>
      <c r="C4" s="188"/>
      <c r="D4" s="188"/>
      <c r="E4" s="7" t="s">
        <v>7</v>
      </c>
      <c r="F4" s="7" t="s">
        <v>8</v>
      </c>
      <c r="G4" s="7" t="s">
        <v>7</v>
      </c>
      <c r="H4" s="7" t="s">
        <v>8</v>
      </c>
      <c r="I4" s="7" t="s">
        <v>7</v>
      </c>
      <c r="J4" s="7" t="s">
        <v>8</v>
      </c>
      <c r="K4" s="7" t="s">
        <v>7</v>
      </c>
      <c r="L4" s="7" t="s">
        <v>8</v>
      </c>
      <c r="M4" s="188"/>
      <c r="N4" s="189"/>
      <c r="O4" s="189"/>
      <c r="P4" s="189"/>
      <c r="Q4" s="189"/>
      <c r="R4" s="189"/>
      <c r="S4" s="189"/>
      <c r="T4" s="189"/>
    </row>
    <row r="5" spans="1:20" ht="30" customHeight="1" x14ac:dyDescent="0.3">
      <c r="A5" s="8" t="s">
        <v>51</v>
      </c>
      <c r="B5" s="8" t="s">
        <v>52</v>
      </c>
      <c r="C5" s="8" t="s">
        <v>52</v>
      </c>
      <c r="D5" s="9">
        <v>1</v>
      </c>
      <c r="E5" s="10">
        <f>F6+F7+F13+F16</f>
        <v>87019553</v>
      </c>
      <c r="F5" s="10">
        <f t="shared" ref="F5:F20" si="0">E5*D5</f>
        <v>87019553</v>
      </c>
      <c r="G5" s="10">
        <f>H6+H7+H13+H16</f>
        <v>114708144</v>
      </c>
      <c r="H5" s="10">
        <f t="shared" ref="H5:H20" si="1">G5*D5</f>
        <v>114708144</v>
      </c>
      <c r="I5" s="10">
        <f>J6+J7+J13+J16</f>
        <v>15652653</v>
      </c>
      <c r="J5" s="10">
        <f t="shared" ref="J5:J20" si="2">I5*D5</f>
        <v>15652653</v>
      </c>
      <c r="K5" s="10">
        <f t="shared" ref="K5:K20" si="3">E5+G5+I5</f>
        <v>217380350</v>
      </c>
      <c r="L5" s="10">
        <f t="shared" ref="L5:L20" si="4">F5+H5+J5</f>
        <v>217380350</v>
      </c>
      <c r="M5" s="8" t="s">
        <v>52</v>
      </c>
      <c r="N5" s="2" t="s">
        <v>53</v>
      </c>
      <c r="O5" s="2" t="s">
        <v>52</v>
      </c>
      <c r="P5" s="2" t="s">
        <v>52</v>
      </c>
      <c r="Q5" s="2" t="s">
        <v>52</v>
      </c>
      <c r="R5" s="3">
        <v>1</v>
      </c>
      <c r="S5" s="2" t="s">
        <v>52</v>
      </c>
      <c r="T5" s="6"/>
    </row>
    <row r="6" spans="1:20" ht="30" customHeight="1" x14ac:dyDescent="0.3">
      <c r="A6" s="8" t="s">
        <v>54</v>
      </c>
      <c r="B6" s="8" t="s">
        <v>52</v>
      </c>
      <c r="C6" s="8" t="s">
        <v>52</v>
      </c>
      <c r="D6" s="9">
        <v>1</v>
      </c>
      <c r="E6" s="10">
        <f>공종별내역서!F27</f>
        <v>18665</v>
      </c>
      <c r="F6" s="10">
        <f t="shared" si="0"/>
        <v>18665</v>
      </c>
      <c r="G6" s="10">
        <f>공종별내역서!H27</f>
        <v>138198</v>
      </c>
      <c r="H6" s="10">
        <f t="shared" si="1"/>
        <v>138198</v>
      </c>
      <c r="I6" s="10">
        <f>공종별내역서!J27</f>
        <v>609250</v>
      </c>
      <c r="J6" s="10">
        <f t="shared" si="2"/>
        <v>609250</v>
      </c>
      <c r="K6" s="10">
        <f t="shared" si="3"/>
        <v>766113</v>
      </c>
      <c r="L6" s="10">
        <f t="shared" si="4"/>
        <v>766113</v>
      </c>
      <c r="M6" s="8" t="s">
        <v>52</v>
      </c>
      <c r="N6" s="2" t="s">
        <v>55</v>
      </c>
      <c r="O6" s="2" t="s">
        <v>52</v>
      </c>
      <c r="P6" s="2" t="s">
        <v>53</v>
      </c>
      <c r="Q6" s="2" t="s">
        <v>52</v>
      </c>
      <c r="R6" s="3">
        <v>2</v>
      </c>
      <c r="S6" s="2" t="s">
        <v>52</v>
      </c>
      <c r="T6" s="6"/>
    </row>
    <row r="7" spans="1:20" ht="30" customHeight="1" x14ac:dyDescent="0.3">
      <c r="A7" s="8" t="s">
        <v>69</v>
      </c>
      <c r="B7" s="8" t="s">
        <v>52</v>
      </c>
      <c r="C7" s="8" t="s">
        <v>52</v>
      </c>
      <c r="D7" s="9">
        <v>1</v>
      </c>
      <c r="E7" s="10">
        <f>F8+F9+F10+F11+F12</f>
        <v>73186551</v>
      </c>
      <c r="F7" s="10">
        <f t="shared" si="0"/>
        <v>73186551</v>
      </c>
      <c r="G7" s="10">
        <f>H8+H9+H10+H11+H12</f>
        <v>104354962</v>
      </c>
      <c r="H7" s="10">
        <f t="shared" si="1"/>
        <v>104354962</v>
      </c>
      <c r="I7" s="10">
        <f>J8+J9+J10+J11+J12</f>
        <v>13474668</v>
      </c>
      <c r="J7" s="10">
        <f t="shared" si="2"/>
        <v>13474668</v>
      </c>
      <c r="K7" s="10">
        <f t="shared" si="3"/>
        <v>191016181</v>
      </c>
      <c r="L7" s="10">
        <f t="shared" si="4"/>
        <v>191016181</v>
      </c>
      <c r="M7" s="8" t="s">
        <v>52</v>
      </c>
      <c r="N7" s="2" t="s">
        <v>70</v>
      </c>
      <c r="O7" s="2" t="s">
        <v>52</v>
      </c>
      <c r="P7" s="2" t="s">
        <v>53</v>
      </c>
      <c r="Q7" s="2" t="s">
        <v>52</v>
      </c>
      <c r="R7" s="3">
        <v>2</v>
      </c>
      <c r="S7" s="2" t="s">
        <v>52</v>
      </c>
      <c r="T7" s="6"/>
    </row>
    <row r="8" spans="1:20" ht="30" customHeight="1" x14ac:dyDescent="0.3">
      <c r="A8" s="8" t="s">
        <v>71</v>
      </c>
      <c r="B8" s="8" t="s">
        <v>52</v>
      </c>
      <c r="C8" s="8" t="s">
        <v>52</v>
      </c>
      <c r="D8" s="9">
        <v>1</v>
      </c>
      <c r="E8" s="10">
        <f>공종별내역서!F51</f>
        <v>205631</v>
      </c>
      <c r="F8" s="10">
        <f t="shared" si="0"/>
        <v>205631</v>
      </c>
      <c r="G8" s="10">
        <f>공종별내역서!H51</f>
        <v>730388</v>
      </c>
      <c r="H8" s="10">
        <f t="shared" si="1"/>
        <v>730388</v>
      </c>
      <c r="I8" s="10">
        <f>공종별내역서!J51</f>
        <v>459388</v>
      </c>
      <c r="J8" s="10">
        <f t="shared" si="2"/>
        <v>459388</v>
      </c>
      <c r="K8" s="10">
        <f t="shared" si="3"/>
        <v>1395407</v>
      </c>
      <c r="L8" s="10">
        <f t="shared" si="4"/>
        <v>1395407</v>
      </c>
      <c r="M8" s="8" t="s">
        <v>52</v>
      </c>
      <c r="N8" s="2" t="s">
        <v>72</v>
      </c>
      <c r="O8" s="2" t="s">
        <v>52</v>
      </c>
      <c r="P8" s="2" t="s">
        <v>70</v>
      </c>
      <c r="Q8" s="2" t="s">
        <v>52</v>
      </c>
      <c r="R8" s="3">
        <v>3</v>
      </c>
      <c r="S8" s="2" t="s">
        <v>52</v>
      </c>
      <c r="T8" s="6"/>
    </row>
    <row r="9" spans="1:20" ht="30" customHeight="1" x14ac:dyDescent="0.3">
      <c r="A9" s="8" t="s">
        <v>91</v>
      </c>
      <c r="B9" s="8" t="s">
        <v>52</v>
      </c>
      <c r="C9" s="8" t="s">
        <v>52</v>
      </c>
      <c r="D9" s="9">
        <v>1</v>
      </c>
      <c r="E9" s="10">
        <f>공종별내역서!F75</f>
        <v>15755765</v>
      </c>
      <c r="F9" s="10">
        <f t="shared" si="0"/>
        <v>15755765</v>
      </c>
      <c r="G9" s="10">
        <f>공종별내역서!H75</f>
        <v>23613635</v>
      </c>
      <c r="H9" s="10">
        <f t="shared" si="1"/>
        <v>23613635</v>
      </c>
      <c r="I9" s="10">
        <f>공종별내역서!J75</f>
        <v>9292132</v>
      </c>
      <c r="J9" s="10">
        <f t="shared" si="2"/>
        <v>9292132</v>
      </c>
      <c r="K9" s="10">
        <f t="shared" si="3"/>
        <v>48661532</v>
      </c>
      <c r="L9" s="10">
        <f t="shared" si="4"/>
        <v>48661532</v>
      </c>
      <c r="M9" s="8" t="s">
        <v>52</v>
      </c>
      <c r="N9" s="2" t="s">
        <v>92</v>
      </c>
      <c r="O9" s="2" t="s">
        <v>52</v>
      </c>
      <c r="P9" s="2" t="s">
        <v>70</v>
      </c>
      <c r="Q9" s="2" t="s">
        <v>52</v>
      </c>
      <c r="R9" s="3">
        <v>3</v>
      </c>
      <c r="S9" s="2" t="s">
        <v>52</v>
      </c>
      <c r="T9" s="6"/>
    </row>
    <row r="10" spans="1:20" ht="30" customHeight="1" x14ac:dyDescent="0.3">
      <c r="A10" s="8" t="s">
        <v>130</v>
      </c>
      <c r="B10" s="8" t="s">
        <v>52</v>
      </c>
      <c r="C10" s="8" t="s">
        <v>52</v>
      </c>
      <c r="D10" s="9">
        <v>1</v>
      </c>
      <c r="E10" s="10">
        <f>공종별내역서!F99</f>
        <v>24801939</v>
      </c>
      <c r="F10" s="10">
        <f t="shared" si="0"/>
        <v>24801939</v>
      </c>
      <c r="G10" s="10">
        <f>공종별내역서!H99</f>
        <v>25228934</v>
      </c>
      <c r="H10" s="10">
        <f t="shared" si="1"/>
        <v>25228934</v>
      </c>
      <c r="I10" s="10">
        <f>공종별내역서!J99</f>
        <v>1857266</v>
      </c>
      <c r="J10" s="10">
        <f t="shared" si="2"/>
        <v>1857266</v>
      </c>
      <c r="K10" s="10">
        <f t="shared" si="3"/>
        <v>51888139</v>
      </c>
      <c r="L10" s="10">
        <f t="shared" si="4"/>
        <v>51888139</v>
      </c>
      <c r="M10" s="8" t="s">
        <v>52</v>
      </c>
      <c r="N10" s="2" t="s">
        <v>131</v>
      </c>
      <c r="O10" s="2" t="s">
        <v>52</v>
      </c>
      <c r="P10" s="2" t="s">
        <v>70</v>
      </c>
      <c r="Q10" s="2" t="s">
        <v>52</v>
      </c>
      <c r="R10" s="3">
        <v>3</v>
      </c>
      <c r="S10" s="2" t="s">
        <v>52</v>
      </c>
      <c r="T10" s="6"/>
    </row>
    <row r="11" spans="1:20" ht="30" customHeight="1" x14ac:dyDescent="0.3">
      <c r="A11" s="8" t="s">
        <v>178</v>
      </c>
      <c r="B11" s="8" t="s">
        <v>52</v>
      </c>
      <c r="C11" s="8" t="s">
        <v>52</v>
      </c>
      <c r="D11" s="9">
        <v>1</v>
      </c>
      <c r="E11" s="10">
        <f>공종별내역서!F123</f>
        <v>23679601</v>
      </c>
      <c r="F11" s="10">
        <f t="shared" si="0"/>
        <v>23679601</v>
      </c>
      <c r="G11" s="10">
        <f>공종별내역서!H123</f>
        <v>5950847</v>
      </c>
      <c r="H11" s="10">
        <f t="shared" si="1"/>
        <v>5950847</v>
      </c>
      <c r="I11" s="10">
        <f>공종별내역서!J123</f>
        <v>663880</v>
      </c>
      <c r="J11" s="10">
        <f t="shared" si="2"/>
        <v>663880</v>
      </c>
      <c r="K11" s="10">
        <f t="shared" si="3"/>
        <v>30294328</v>
      </c>
      <c r="L11" s="10">
        <f t="shared" si="4"/>
        <v>30294328</v>
      </c>
      <c r="M11" s="8" t="s">
        <v>52</v>
      </c>
      <c r="N11" s="2" t="s">
        <v>179</v>
      </c>
      <c r="O11" s="2" t="s">
        <v>52</v>
      </c>
      <c r="P11" s="2" t="s">
        <v>70</v>
      </c>
      <c r="Q11" s="2" t="s">
        <v>52</v>
      </c>
      <c r="R11" s="3">
        <v>3</v>
      </c>
      <c r="S11" s="2" t="s">
        <v>52</v>
      </c>
      <c r="T11" s="6"/>
    </row>
    <row r="12" spans="1:20" ht="30" customHeight="1" x14ac:dyDescent="0.3">
      <c r="A12" s="8" t="s">
        <v>211</v>
      </c>
      <c r="B12" s="8" t="s">
        <v>52</v>
      </c>
      <c r="C12" s="8" t="s">
        <v>52</v>
      </c>
      <c r="D12" s="9">
        <v>1</v>
      </c>
      <c r="E12" s="10">
        <f>공종별내역서!F147</f>
        <v>8743615</v>
      </c>
      <c r="F12" s="10">
        <f t="shared" si="0"/>
        <v>8743615</v>
      </c>
      <c r="G12" s="10">
        <f>공종별내역서!H147</f>
        <v>48831158</v>
      </c>
      <c r="H12" s="10">
        <f t="shared" si="1"/>
        <v>48831158</v>
      </c>
      <c r="I12" s="10">
        <f>공종별내역서!J147</f>
        <v>1202002</v>
      </c>
      <c r="J12" s="10">
        <f t="shared" si="2"/>
        <v>1202002</v>
      </c>
      <c r="K12" s="10">
        <f t="shared" si="3"/>
        <v>58776775</v>
      </c>
      <c r="L12" s="10">
        <f t="shared" si="4"/>
        <v>58776775</v>
      </c>
      <c r="M12" s="8" t="s">
        <v>52</v>
      </c>
      <c r="N12" s="2" t="s">
        <v>212</v>
      </c>
      <c r="O12" s="2" t="s">
        <v>52</v>
      </c>
      <c r="P12" s="2" t="s">
        <v>70</v>
      </c>
      <c r="Q12" s="2" t="s">
        <v>52</v>
      </c>
      <c r="R12" s="3">
        <v>3</v>
      </c>
      <c r="S12" s="2" t="s">
        <v>52</v>
      </c>
      <c r="T12" s="6"/>
    </row>
    <row r="13" spans="1:20" ht="30" customHeight="1" x14ac:dyDescent="0.3">
      <c r="A13" s="8" t="s">
        <v>221</v>
      </c>
      <c r="B13" s="8" t="s">
        <v>52</v>
      </c>
      <c r="C13" s="8" t="s">
        <v>52</v>
      </c>
      <c r="D13" s="9">
        <v>1</v>
      </c>
      <c r="E13" s="10">
        <f>F14+F15</f>
        <v>13814337</v>
      </c>
      <c r="F13" s="10">
        <f t="shared" si="0"/>
        <v>13814337</v>
      </c>
      <c r="G13" s="10">
        <f>H14+H15</f>
        <v>10214984</v>
      </c>
      <c r="H13" s="10">
        <f t="shared" si="1"/>
        <v>10214984</v>
      </c>
      <c r="I13" s="10">
        <f>J14+J15</f>
        <v>137999</v>
      </c>
      <c r="J13" s="10">
        <f t="shared" si="2"/>
        <v>137999</v>
      </c>
      <c r="K13" s="10">
        <f t="shared" si="3"/>
        <v>24167320</v>
      </c>
      <c r="L13" s="10">
        <f t="shared" si="4"/>
        <v>24167320</v>
      </c>
      <c r="M13" s="8" t="s">
        <v>52</v>
      </c>
      <c r="N13" s="2" t="s">
        <v>222</v>
      </c>
      <c r="O13" s="2" t="s">
        <v>52</v>
      </c>
      <c r="P13" s="2" t="s">
        <v>53</v>
      </c>
      <c r="Q13" s="2" t="s">
        <v>52</v>
      </c>
      <c r="R13" s="3">
        <v>2</v>
      </c>
      <c r="S13" s="2" t="s">
        <v>52</v>
      </c>
      <c r="T13" s="6"/>
    </row>
    <row r="14" spans="1:20" ht="30" customHeight="1" x14ac:dyDescent="0.3">
      <c r="A14" s="8" t="s">
        <v>223</v>
      </c>
      <c r="B14" s="8" t="s">
        <v>52</v>
      </c>
      <c r="C14" s="8" t="s">
        <v>52</v>
      </c>
      <c r="D14" s="9">
        <v>1</v>
      </c>
      <c r="E14" s="10">
        <f>공종별내역서!F171</f>
        <v>16800</v>
      </c>
      <c r="F14" s="10">
        <f t="shared" si="0"/>
        <v>16800</v>
      </c>
      <c r="G14" s="10">
        <f>공종별내역서!H171</f>
        <v>5060714</v>
      </c>
      <c r="H14" s="10">
        <f t="shared" si="1"/>
        <v>5060714</v>
      </c>
      <c r="I14" s="10">
        <f>공종별내역서!J171</f>
        <v>121957</v>
      </c>
      <c r="J14" s="10">
        <f t="shared" si="2"/>
        <v>121957</v>
      </c>
      <c r="K14" s="10">
        <f t="shared" si="3"/>
        <v>5199471</v>
      </c>
      <c r="L14" s="10">
        <f t="shared" si="4"/>
        <v>5199471</v>
      </c>
      <c r="M14" s="8" t="s">
        <v>52</v>
      </c>
      <c r="N14" s="2" t="s">
        <v>224</v>
      </c>
      <c r="O14" s="2" t="s">
        <v>52</v>
      </c>
      <c r="P14" s="2" t="s">
        <v>222</v>
      </c>
      <c r="Q14" s="2" t="s">
        <v>52</v>
      </c>
      <c r="R14" s="3">
        <v>3</v>
      </c>
      <c r="S14" s="2" t="s">
        <v>52</v>
      </c>
      <c r="T14" s="6"/>
    </row>
    <row r="15" spans="1:20" ht="30" customHeight="1" x14ac:dyDescent="0.3">
      <c r="A15" s="8" t="s">
        <v>243</v>
      </c>
      <c r="B15" s="8" t="s">
        <v>52</v>
      </c>
      <c r="C15" s="8" t="s">
        <v>52</v>
      </c>
      <c r="D15" s="9">
        <v>1</v>
      </c>
      <c r="E15" s="10">
        <f>공종별내역서!F195</f>
        <v>13797537</v>
      </c>
      <c r="F15" s="10">
        <f t="shared" si="0"/>
        <v>13797537</v>
      </c>
      <c r="G15" s="10">
        <f>공종별내역서!H195</f>
        <v>5154270</v>
      </c>
      <c r="H15" s="10">
        <f t="shared" si="1"/>
        <v>5154270</v>
      </c>
      <c r="I15" s="10">
        <f>공종별내역서!J195</f>
        <v>16042</v>
      </c>
      <c r="J15" s="10">
        <f t="shared" si="2"/>
        <v>16042</v>
      </c>
      <c r="K15" s="10">
        <f t="shared" si="3"/>
        <v>18967849</v>
      </c>
      <c r="L15" s="10">
        <f t="shared" si="4"/>
        <v>18967849</v>
      </c>
      <c r="M15" s="8" t="s">
        <v>52</v>
      </c>
      <c r="N15" s="2" t="s">
        <v>244</v>
      </c>
      <c r="O15" s="2" t="s">
        <v>52</v>
      </c>
      <c r="P15" s="2" t="s">
        <v>222</v>
      </c>
      <c r="Q15" s="2" t="s">
        <v>52</v>
      </c>
      <c r="R15" s="3">
        <v>3</v>
      </c>
      <c r="S15" s="2" t="s">
        <v>52</v>
      </c>
      <c r="T15" s="6"/>
    </row>
    <row r="16" spans="1:20" ht="30" customHeight="1" x14ac:dyDescent="0.3">
      <c r="A16" s="8" t="s">
        <v>266</v>
      </c>
      <c r="B16" s="8" t="s">
        <v>52</v>
      </c>
      <c r="C16" s="8" t="s">
        <v>52</v>
      </c>
      <c r="D16" s="9">
        <v>1</v>
      </c>
      <c r="E16" s="10">
        <f>공종별내역서!F219</f>
        <v>0</v>
      </c>
      <c r="F16" s="10">
        <f t="shared" si="0"/>
        <v>0</v>
      </c>
      <c r="G16" s="10">
        <f>공종별내역서!H219</f>
        <v>0</v>
      </c>
      <c r="H16" s="10">
        <f t="shared" si="1"/>
        <v>0</v>
      </c>
      <c r="I16" s="10">
        <f>공종별내역서!J219</f>
        <v>1430736</v>
      </c>
      <c r="J16" s="10">
        <f t="shared" si="2"/>
        <v>1430736</v>
      </c>
      <c r="K16" s="10">
        <f t="shared" si="3"/>
        <v>1430736</v>
      </c>
      <c r="L16" s="10">
        <f t="shared" si="4"/>
        <v>1430736</v>
      </c>
      <c r="M16" s="8" t="s">
        <v>52</v>
      </c>
      <c r="N16" s="2" t="s">
        <v>267</v>
      </c>
      <c r="O16" s="2" t="s">
        <v>52</v>
      </c>
      <c r="P16" s="2" t="s">
        <v>53</v>
      </c>
      <c r="Q16" s="2" t="s">
        <v>52</v>
      </c>
      <c r="R16" s="3">
        <v>2</v>
      </c>
      <c r="S16" s="2" t="s">
        <v>52</v>
      </c>
      <c r="T16" s="6"/>
    </row>
    <row r="17" spans="1:20" ht="30" customHeight="1" x14ac:dyDescent="0.3">
      <c r="A17" s="8" t="s">
        <v>273</v>
      </c>
      <c r="B17" s="8" t="s">
        <v>52</v>
      </c>
      <c r="C17" s="8" t="s">
        <v>52</v>
      </c>
      <c r="D17" s="9">
        <v>1</v>
      </c>
      <c r="E17" s="10">
        <f>공종별내역서!F243</f>
        <v>25000</v>
      </c>
      <c r="F17" s="10">
        <f t="shared" si="0"/>
        <v>25000</v>
      </c>
      <c r="G17" s="10">
        <f>공종별내역서!H243</f>
        <v>0</v>
      </c>
      <c r="H17" s="10">
        <f t="shared" si="1"/>
        <v>0</v>
      </c>
      <c r="I17" s="10">
        <f>공종별내역서!J243</f>
        <v>147855</v>
      </c>
      <c r="J17" s="10">
        <f t="shared" si="2"/>
        <v>147855</v>
      </c>
      <c r="K17" s="10">
        <f t="shared" si="3"/>
        <v>172855</v>
      </c>
      <c r="L17" s="10">
        <f t="shared" si="4"/>
        <v>172855</v>
      </c>
      <c r="M17" s="8" t="s">
        <v>52</v>
      </c>
      <c r="N17" s="2" t="s">
        <v>274</v>
      </c>
      <c r="O17" s="2" t="s">
        <v>52</v>
      </c>
      <c r="P17" s="2" t="s">
        <v>52</v>
      </c>
      <c r="Q17" s="2" t="s">
        <v>275</v>
      </c>
      <c r="R17" s="3">
        <v>2</v>
      </c>
      <c r="S17" s="2" t="s">
        <v>52</v>
      </c>
      <c r="T17" s="6">
        <f>L17*1</f>
        <v>172855</v>
      </c>
    </row>
    <row r="18" spans="1:20" ht="30" customHeight="1" x14ac:dyDescent="0.3">
      <c r="A18" s="8" t="s">
        <v>281</v>
      </c>
      <c r="B18" s="8" t="s">
        <v>52</v>
      </c>
      <c r="C18" s="8" t="s">
        <v>52</v>
      </c>
      <c r="D18" s="9">
        <v>1</v>
      </c>
      <c r="E18" s="10">
        <f>공종별내역서!F267</f>
        <v>0</v>
      </c>
      <c r="F18" s="10">
        <f t="shared" si="0"/>
        <v>0</v>
      </c>
      <c r="G18" s="10">
        <f>공종별내역서!H267</f>
        <v>0</v>
      </c>
      <c r="H18" s="10">
        <f t="shared" si="1"/>
        <v>0</v>
      </c>
      <c r="I18" s="10">
        <f>공종별내역서!J267</f>
        <v>2312314</v>
      </c>
      <c r="J18" s="10">
        <f t="shared" si="2"/>
        <v>2312314</v>
      </c>
      <c r="K18" s="10">
        <f t="shared" si="3"/>
        <v>2312314</v>
      </c>
      <c r="L18" s="10">
        <f t="shared" si="4"/>
        <v>2312314</v>
      </c>
      <c r="M18" s="8" t="s">
        <v>52</v>
      </c>
      <c r="N18" s="2" t="s">
        <v>282</v>
      </c>
      <c r="O18" s="2" t="s">
        <v>52</v>
      </c>
      <c r="P18" s="2" t="s">
        <v>52</v>
      </c>
      <c r="Q18" s="2" t="s">
        <v>283</v>
      </c>
      <c r="R18" s="3">
        <v>2</v>
      </c>
      <c r="S18" s="2" t="s">
        <v>52</v>
      </c>
      <c r="T18" s="6">
        <f>L18*1</f>
        <v>2312314</v>
      </c>
    </row>
    <row r="19" spans="1:20" ht="30" customHeight="1" x14ac:dyDescent="0.3">
      <c r="A19" s="8" t="s">
        <v>293</v>
      </c>
      <c r="B19" s="8" t="s">
        <v>52</v>
      </c>
      <c r="C19" s="8" t="s">
        <v>52</v>
      </c>
      <c r="D19" s="9">
        <v>1</v>
      </c>
      <c r="E19" s="10">
        <f>공종별내역서!F291</f>
        <v>95232000</v>
      </c>
      <c r="F19" s="10">
        <f t="shared" si="0"/>
        <v>95232000</v>
      </c>
      <c r="G19" s="10">
        <f>공종별내역서!H291</f>
        <v>0</v>
      </c>
      <c r="H19" s="10">
        <f t="shared" si="1"/>
        <v>0</v>
      </c>
      <c r="I19" s="10">
        <f>공종별내역서!J291</f>
        <v>0</v>
      </c>
      <c r="J19" s="10">
        <f t="shared" si="2"/>
        <v>0</v>
      </c>
      <c r="K19" s="10">
        <f t="shared" si="3"/>
        <v>95232000</v>
      </c>
      <c r="L19" s="10">
        <f t="shared" si="4"/>
        <v>95232000</v>
      </c>
      <c r="M19" s="8" t="s">
        <v>52</v>
      </c>
      <c r="N19" s="2" t="s">
        <v>294</v>
      </c>
      <c r="O19" s="2" t="s">
        <v>52</v>
      </c>
      <c r="P19" s="2" t="s">
        <v>52</v>
      </c>
      <c r="Q19" s="2" t="s">
        <v>295</v>
      </c>
      <c r="R19" s="3">
        <v>2</v>
      </c>
      <c r="S19" s="2" t="s">
        <v>52</v>
      </c>
      <c r="T19" s="6">
        <f>L19*1</f>
        <v>95232000</v>
      </c>
    </row>
    <row r="20" spans="1:20" ht="30" customHeight="1" x14ac:dyDescent="0.3">
      <c r="A20" s="8" t="s">
        <v>333</v>
      </c>
      <c r="B20" s="8" t="s">
        <v>52</v>
      </c>
      <c r="C20" s="8" t="s">
        <v>52</v>
      </c>
      <c r="D20" s="9">
        <v>1</v>
      </c>
      <c r="E20" s="10">
        <f>공종별내역서!F315</f>
        <v>115865000</v>
      </c>
      <c r="F20" s="10">
        <f t="shared" si="0"/>
        <v>115865000</v>
      </c>
      <c r="G20" s="10">
        <f>공종별내역서!H315</f>
        <v>0</v>
      </c>
      <c r="H20" s="10">
        <f t="shared" si="1"/>
        <v>0</v>
      </c>
      <c r="I20" s="10">
        <f>공종별내역서!J315</f>
        <v>0</v>
      </c>
      <c r="J20" s="10">
        <f t="shared" si="2"/>
        <v>0</v>
      </c>
      <c r="K20" s="10">
        <f t="shared" si="3"/>
        <v>115865000</v>
      </c>
      <c r="L20" s="10">
        <f t="shared" si="4"/>
        <v>115865000</v>
      </c>
      <c r="M20" s="8" t="s">
        <v>52</v>
      </c>
      <c r="N20" s="2" t="s">
        <v>334</v>
      </c>
      <c r="O20" s="2" t="s">
        <v>52</v>
      </c>
      <c r="P20" s="2" t="s">
        <v>52</v>
      </c>
      <c r="Q20" s="2" t="s">
        <v>335</v>
      </c>
      <c r="R20" s="3">
        <v>2</v>
      </c>
      <c r="S20" s="2" t="s">
        <v>52</v>
      </c>
      <c r="T20" s="6">
        <f>L20*1</f>
        <v>115865000</v>
      </c>
    </row>
    <row r="21" spans="1:20" ht="30" customHeight="1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T21" s="5"/>
    </row>
    <row r="22" spans="1:20" ht="30" customHeight="1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T22" s="5"/>
    </row>
    <row r="23" spans="1:20" ht="30" customHeight="1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T23" s="5"/>
    </row>
    <row r="24" spans="1:20" ht="30" customHeight="1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T24" s="5"/>
    </row>
    <row r="25" spans="1:20" ht="30" customHeight="1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T25" s="5"/>
    </row>
    <row r="26" spans="1:20" ht="30" customHeight="1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T26" s="5"/>
    </row>
    <row r="27" spans="1:20" ht="30" customHeight="1" x14ac:dyDescent="0.3">
      <c r="A27" s="8" t="s">
        <v>67</v>
      </c>
      <c r="B27" s="9"/>
      <c r="C27" s="9"/>
      <c r="D27" s="9"/>
      <c r="E27" s="9"/>
      <c r="F27" s="10">
        <f>F5</f>
        <v>87019553</v>
      </c>
      <c r="G27" s="9"/>
      <c r="H27" s="10">
        <f>H5</f>
        <v>114708144</v>
      </c>
      <c r="I27" s="9"/>
      <c r="J27" s="10">
        <f>J5</f>
        <v>15652653</v>
      </c>
      <c r="K27" s="9"/>
      <c r="L27" s="10">
        <f>L5</f>
        <v>217380350</v>
      </c>
      <c r="M27" s="9"/>
      <c r="T27" s="5"/>
    </row>
  </sheetData>
  <mergeCells count="18">
    <mergeCell ref="S3:S4"/>
    <mergeCell ref="T3:T4"/>
    <mergeCell ref="M3:M4"/>
    <mergeCell ref="N3:N4"/>
    <mergeCell ref="O3:O4"/>
    <mergeCell ref="P3:P4"/>
    <mergeCell ref="Q3:Q4"/>
    <mergeCell ref="R3:R4"/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</mergeCells>
  <phoneticPr fontId="1" type="noConversion"/>
  <pageMargins left="0.78740157480314954" right="0" top="0.39370078740157477" bottom="0.39370078740157477" header="0" footer="0"/>
  <pageSetup paperSize="9" scale="65" fitToHeight="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15"/>
  <sheetViews>
    <sheetView view="pageBreakPreview" topLeftCell="A139" zoomScale="85" zoomScaleNormal="100" zoomScaleSheetLayoutView="85" workbookViewId="0">
      <selection activeCell="H150" sqref="H150"/>
    </sheetView>
  </sheetViews>
  <sheetFormatPr defaultRowHeight="16.5" x14ac:dyDescent="0.3"/>
  <cols>
    <col min="1" max="2" width="30.625" customWidth="1"/>
    <col min="3" max="3" width="4.625" customWidth="1"/>
    <col min="4" max="4" width="8.625" customWidth="1"/>
    <col min="5" max="12" width="13.625" customWidth="1"/>
    <col min="13" max="13" width="12.625" customWidth="1"/>
    <col min="14" max="43" width="2.625" hidden="1" customWidth="1"/>
    <col min="44" max="44" width="10.625" hidden="1" customWidth="1"/>
    <col min="45" max="46" width="1.625" hidden="1" customWidth="1"/>
    <col min="47" max="47" width="24.625" hidden="1" customWidth="1"/>
    <col min="48" max="48" width="10.625" hidden="1" customWidth="1"/>
  </cols>
  <sheetData>
    <row r="1" spans="1:48" ht="30" customHeight="1" x14ac:dyDescent="0.3">
      <c r="A1" s="186" t="s">
        <v>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</row>
    <row r="2" spans="1:48" ht="30" customHeight="1" x14ac:dyDescent="0.3">
      <c r="A2" s="187" t="s">
        <v>2</v>
      </c>
      <c r="B2" s="187" t="s">
        <v>3</v>
      </c>
      <c r="C2" s="187" t="s">
        <v>4</v>
      </c>
      <c r="D2" s="187" t="s">
        <v>5</v>
      </c>
      <c r="E2" s="187" t="s">
        <v>6</v>
      </c>
      <c r="F2" s="187"/>
      <c r="G2" s="187" t="s">
        <v>9</v>
      </c>
      <c r="H2" s="187"/>
      <c r="I2" s="187" t="s">
        <v>10</v>
      </c>
      <c r="J2" s="187"/>
      <c r="K2" s="187" t="s">
        <v>11</v>
      </c>
      <c r="L2" s="187"/>
      <c r="M2" s="187" t="s">
        <v>12</v>
      </c>
      <c r="N2" s="189" t="s">
        <v>20</v>
      </c>
      <c r="O2" s="189" t="s">
        <v>14</v>
      </c>
      <c r="P2" s="189" t="s">
        <v>21</v>
      </c>
      <c r="Q2" s="189" t="s">
        <v>13</v>
      </c>
      <c r="R2" s="189" t="s">
        <v>22</v>
      </c>
      <c r="S2" s="189" t="s">
        <v>23</v>
      </c>
      <c r="T2" s="189" t="s">
        <v>24</v>
      </c>
      <c r="U2" s="189" t="s">
        <v>25</v>
      </c>
      <c r="V2" s="189" t="s">
        <v>26</v>
      </c>
      <c r="W2" s="189" t="s">
        <v>27</v>
      </c>
      <c r="X2" s="189" t="s">
        <v>28</v>
      </c>
      <c r="Y2" s="189" t="s">
        <v>29</v>
      </c>
      <c r="Z2" s="189" t="s">
        <v>30</v>
      </c>
      <c r="AA2" s="189" t="s">
        <v>31</v>
      </c>
      <c r="AB2" s="189" t="s">
        <v>32</v>
      </c>
      <c r="AC2" s="189" t="s">
        <v>33</v>
      </c>
      <c r="AD2" s="189" t="s">
        <v>34</v>
      </c>
      <c r="AE2" s="189" t="s">
        <v>35</v>
      </c>
      <c r="AF2" s="189" t="s">
        <v>36</v>
      </c>
      <c r="AG2" s="189" t="s">
        <v>37</v>
      </c>
      <c r="AH2" s="189" t="s">
        <v>38</v>
      </c>
      <c r="AI2" s="189" t="s">
        <v>39</v>
      </c>
      <c r="AJ2" s="189" t="s">
        <v>40</v>
      </c>
      <c r="AK2" s="189" t="s">
        <v>41</v>
      </c>
      <c r="AL2" s="189" t="s">
        <v>42</v>
      </c>
      <c r="AM2" s="189" t="s">
        <v>43</v>
      </c>
      <c r="AN2" s="189" t="s">
        <v>44</v>
      </c>
      <c r="AO2" s="189" t="s">
        <v>45</v>
      </c>
      <c r="AP2" s="189" t="s">
        <v>46</v>
      </c>
      <c r="AQ2" s="189" t="s">
        <v>47</v>
      </c>
      <c r="AR2" s="189" t="s">
        <v>48</v>
      </c>
      <c r="AS2" s="189" t="s">
        <v>16</v>
      </c>
      <c r="AT2" s="189" t="s">
        <v>17</v>
      </c>
      <c r="AU2" s="189" t="s">
        <v>49</v>
      </c>
      <c r="AV2" s="189" t="s">
        <v>50</v>
      </c>
    </row>
    <row r="3" spans="1:48" ht="30" customHeight="1" x14ac:dyDescent="0.3">
      <c r="A3" s="187"/>
      <c r="B3" s="187"/>
      <c r="C3" s="187"/>
      <c r="D3" s="187"/>
      <c r="E3" s="4" t="s">
        <v>7</v>
      </c>
      <c r="F3" s="4" t="s">
        <v>8</v>
      </c>
      <c r="G3" s="4" t="s">
        <v>7</v>
      </c>
      <c r="H3" s="4" t="s">
        <v>8</v>
      </c>
      <c r="I3" s="4" t="s">
        <v>7</v>
      </c>
      <c r="J3" s="4" t="s">
        <v>8</v>
      </c>
      <c r="K3" s="4" t="s">
        <v>7</v>
      </c>
      <c r="L3" s="4" t="s">
        <v>8</v>
      </c>
      <c r="M3" s="187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</row>
    <row r="4" spans="1:48" ht="30" customHeight="1" x14ac:dyDescent="0.3">
      <c r="A4" s="8" t="s">
        <v>54</v>
      </c>
      <c r="B4" s="8" t="s">
        <v>52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3"/>
      <c r="O4" s="3"/>
      <c r="P4" s="3"/>
      <c r="Q4" s="2" t="s">
        <v>55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</row>
    <row r="5" spans="1:48" ht="30" customHeight="1" x14ac:dyDescent="0.3">
      <c r="A5" s="8" t="s">
        <v>56</v>
      </c>
      <c r="B5" s="8" t="s">
        <v>52</v>
      </c>
      <c r="C5" s="8" t="s">
        <v>57</v>
      </c>
      <c r="D5" s="9">
        <v>1</v>
      </c>
      <c r="E5" s="11">
        <f>TRUNC(일위대가목록!E4,0)</f>
        <v>18665</v>
      </c>
      <c r="F5" s="11">
        <f>TRUNC(E5*D5, 0)</f>
        <v>18665</v>
      </c>
      <c r="G5" s="11">
        <f>TRUNC(일위대가목록!F4,0)</f>
        <v>138198</v>
      </c>
      <c r="H5" s="11">
        <f>TRUNC(G5*D5, 0)</f>
        <v>138198</v>
      </c>
      <c r="I5" s="11">
        <f>TRUNC(일위대가목록!G4,0)</f>
        <v>0</v>
      </c>
      <c r="J5" s="11">
        <f>TRUNC(I5*D5, 0)</f>
        <v>0</v>
      </c>
      <c r="K5" s="11">
        <f>TRUNC(E5+G5+I5, 0)</f>
        <v>156863</v>
      </c>
      <c r="L5" s="11">
        <f>TRUNC(F5+H5+J5, 0)</f>
        <v>156863</v>
      </c>
      <c r="M5" s="8" t="s">
        <v>52</v>
      </c>
      <c r="N5" s="2" t="s">
        <v>58</v>
      </c>
      <c r="O5" s="2" t="s">
        <v>52</v>
      </c>
      <c r="P5" s="2" t="s">
        <v>52</v>
      </c>
      <c r="Q5" s="2" t="s">
        <v>55</v>
      </c>
      <c r="R5" s="2" t="s">
        <v>59</v>
      </c>
      <c r="S5" s="2" t="s">
        <v>60</v>
      </c>
      <c r="T5" s="2" t="s">
        <v>60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2" t="s">
        <v>52</v>
      </c>
      <c r="AS5" s="2" t="s">
        <v>52</v>
      </c>
      <c r="AT5" s="3"/>
      <c r="AU5" s="2" t="s">
        <v>61</v>
      </c>
      <c r="AV5" s="3">
        <v>14</v>
      </c>
    </row>
    <row r="6" spans="1:48" ht="30" customHeight="1" x14ac:dyDescent="0.3">
      <c r="A6" s="8" t="s">
        <v>62</v>
      </c>
      <c r="B6" s="8" t="s">
        <v>63</v>
      </c>
      <c r="C6" s="8" t="s">
        <v>64</v>
      </c>
      <c r="D6" s="9">
        <v>1</v>
      </c>
      <c r="E6" s="11">
        <f>TRUNC(일위대가목록!E5,0)</f>
        <v>0</v>
      </c>
      <c r="F6" s="11">
        <f>TRUNC(E6*D6, 0)</f>
        <v>0</v>
      </c>
      <c r="G6" s="11">
        <f>TRUNC(일위대가목록!F5,0)</f>
        <v>0</v>
      </c>
      <c r="H6" s="11">
        <f>TRUNC(G6*D6, 0)</f>
        <v>0</v>
      </c>
      <c r="I6" s="11">
        <f>TRUNC(일위대가목록!G5,0)</f>
        <v>609250</v>
      </c>
      <c r="J6" s="11">
        <f>TRUNC(I6*D6, 0)</f>
        <v>609250</v>
      </c>
      <c r="K6" s="11">
        <f>TRUNC(E6+G6+I6, 0)</f>
        <v>609250</v>
      </c>
      <c r="L6" s="11">
        <f>TRUNC(F6+H6+J6, 0)</f>
        <v>609250</v>
      </c>
      <c r="M6" s="8" t="s">
        <v>52</v>
      </c>
      <c r="N6" s="2" t="s">
        <v>65</v>
      </c>
      <c r="O6" s="2" t="s">
        <v>52</v>
      </c>
      <c r="P6" s="2" t="s">
        <v>52</v>
      </c>
      <c r="Q6" s="2" t="s">
        <v>55</v>
      </c>
      <c r="R6" s="2" t="s">
        <v>59</v>
      </c>
      <c r="S6" s="2" t="s">
        <v>60</v>
      </c>
      <c r="T6" s="2" t="s">
        <v>60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2" t="s">
        <v>52</v>
      </c>
      <c r="AS6" s="2" t="s">
        <v>52</v>
      </c>
      <c r="AT6" s="3"/>
      <c r="AU6" s="2" t="s">
        <v>66</v>
      </c>
      <c r="AV6" s="3">
        <v>13</v>
      </c>
    </row>
    <row r="7" spans="1:48" ht="30" customHeight="1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48" ht="30" customHeight="1" x14ac:dyDescent="0.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</row>
    <row r="9" spans="1:48" ht="30" customHeight="1" x14ac:dyDescent="0.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</row>
    <row r="10" spans="1:48" ht="30" customHeight="1" x14ac:dyDescent="0.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1" spans="1:48" ht="30" customHeight="1" x14ac:dyDescent="0.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pans="1:48" ht="30" customHeight="1" x14ac:dyDescent="0.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</row>
    <row r="13" spans="1:48" ht="30" customHeight="1" x14ac:dyDescent="0.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</row>
    <row r="14" spans="1:48" ht="30" customHeight="1" x14ac:dyDescent="0.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</row>
    <row r="15" spans="1:48" ht="30" customHeight="1" x14ac:dyDescent="0.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spans="1:48" ht="30" customHeight="1" x14ac:dyDescent="0.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1:48" ht="30" customHeight="1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</row>
    <row r="18" spans="1:48" ht="30" customHeight="1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</row>
    <row r="19" spans="1:48" ht="30" customHeigh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spans="1:48" ht="30" customHeight="1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48" ht="30" customHeight="1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48" ht="30" customHeight="1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48" ht="30" customHeight="1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</row>
    <row r="24" spans="1:48" ht="30" customHeight="1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48" ht="30" customHeight="1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</row>
    <row r="26" spans="1:48" ht="30" customHeight="1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</row>
    <row r="27" spans="1:48" ht="30" customHeight="1" x14ac:dyDescent="0.3">
      <c r="A27" s="8" t="s">
        <v>67</v>
      </c>
      <c r="B27" s="9"/>
      <c r="C27" s="9"/>
      <c r="D27" s="9"/>
      <c r="E27" s="9"/>
      <c r="F27" s="11">
        <f>SUM(F5:F26)</f>
        <v>18665</v>
      </c>
      <c r="G27" s="9"/>
      <c r="H27" s="11">
        <f>SUM(H5:H26)</f>
        <v>138198</v>
      </c>
      <c r="I27" s="9"/>
      <c r="J27" s="11">
        <f>SUM(J5:J26)</f>
        <v>609250</v>
      </c>
      <c r="K27" s="9"/>
      <c r="L27" s="11">
        <f>SUM(L5:L26)</f>
        <v>766113</v>
      </c>
      <c r="M27" s="9"/>
      <c r="N27" t="s">
        <v>68</v>
      </c>
    </row>
    <row r="28" spans="1:48" ht="30" customHeight="1" x14ac:dyDescent="0.3">
      <c r="A28" s="8" t="s">
        <v>71</v>
      </c>
      <c r="B28" s="8" t="s">
        <v>52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3"/>
      <c r="O28" s="3"/>
      <c r="P28" s="3"/>
      <c r="Q28" s="2" t="s">
        <v>72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</row>
    <row r="29" spans="1:48" ht="30" customHeight="1" x14ac:dyDescent="0.3">
      <c r="A29" s="8" t="s">
        <v>73</v>
      </c>
      <c r="B29" s="8" t="s">
        <v>74</v>
      </c>
      <c r="C29" s="8" t="s">
        <v>75</v>
      </c>
      <c r="D29" s="9">
        <v>26.2</v>
      </c>
      <c r="E29" s="11">
        <f>TRUNC(중기단가목록!E4,0)</f>
        <v>7607</v>
      </c>
      <c r="F29" s="11">
        <f>TRUNC(E29*D29, 0)</f>
        <v>199303</v>
      </c>
      <c r="G29" s="11">
        <f>TRUNC(중기단가목록!F4,0)</f>
        <v>25724</v>
      </c>
      <c r="H29" s="11">
        <f>TRUNC(G29*D29, 0)</f>
        <v>673968</v>
      </c>
      <c r="I29" s="11">
        <f>TRUNC(중기단가목록!G4,0)</f>
        <v>13911</v>
      </c>
      <c r="J29" s="11">
        <f>TRUNC(I29*D29, 0)</f>
        <v>364468</v>
      </c>
      <c r="K29" s="11">
        <f t="shared" ref="K29:L32" si="0">TRUNC(E29+G29+I29, 0)</f>
        <v>47242</v>
      </c>
      <c r="L29" s="11">
        <f t="shared" si="0"/>
        <v>1237739</v>
      </c>
      <c r="M29" s="8" t="s">
        <v>52</v>
      </c>
      <c r="N29" s="2" t="s">
        <v>76</v>
      </c>
      <c r="O29" s="2" t="s">
        <v>52</v>
      </c>
      <c r="P29" s="2" t="s">
        <v>52</v>
      </c>
      <c r="Q29" s="2" t="s">
        <v>72</v>
      </c>
      <c r="R29" s="2" t="s">
        <v>60</v>
      </c>
      <c r="S29" s="2" t="s">
        <v>59</v>
      </c>
      <c r="T29" s="2" t="s">
        <v>60</v>
      </c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2" t="s">
        <v>52</v>
      </c>
      <c r="AS29" s="2" t="s">
        <v>52</v>
      </c>
      <c r="AT29" s="3"/>
      <c r="AU29" s="2" t="s">
        <v>77</v>
      </c>
      <c r="AV29" s="3">
        <v>15</v>
      </c>
    </row>
    <row r="30" spans="1:48" ht="30" customHeight="1" x14ac:dyDescent="0.3">
      <c r="A30" s="8" t="s">
        <v>78</v>
      </c>
      <c r="B30" s="8" t="s">
        <v>79</v>
      </c>
      <c r="C30" s="8" t="s">
        <v>80</v>
      </c>
      <c r="D30" s="9">
        <v>28</v>
      </c>
      <c r="E30" s="11">
        <f>TRUNC(중기단가목록!E5,0)</f>
        <v>206</v>
      </c>
      <c r="F30" s="11">
        <f>TRUNC(E30*D30, 0)</f>
        <v>5768</v>
      </c>
      <c r="G30" s="11">
        <f>TRUNC(중기단가목록!F5,0)</f>
        <v>1385</v>
      </c>
      <c r="H30" s="11">
        <f>TRUNC(G30*D30, 0)</f>
        <v>38780</v>
      </c>
      <c r="I30" s="11">
        <f>TRUNC(중기단가목록!G5,0)</f>
        <v>331</v>
      </c>
      <c r="J30" s="11">
        <f>TRUNC(I30*D30, 0)</f>
        <v>9268</v>
      </c>
      <c r="K30" s="11">
        <f t="shared" si="0"/>
        <v>1922</v>
      </c>
      <c r="L30" s="11">
        <f t="shared" si="0"/>
        <v>53816</v>
      </c>
      <c r="M30" s="8" t="s">
        <v>52</v>
      </c>
      <c r="N30" s="2" t="s">
        <v>81</v>
      </c>
      <c r="O30" s="2" t="s">
        <v>52</v>
      </c>
      <c r="P30" s="2" t="s">
        <v>52</v>
      </c>
      <c r="Q30" s="2" t="s">
        <v>72</v>
      </c>
      <c r="R30" s="2" t="s">
        <v>60</v>
      </c>
      <c r="S30" s="2" t="s">
        <v>59</v>
      </c>
      <c r="T30" s="2" t="s">
        <v>60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2" t="s">
        <v>52</v>
      </c>
      <c r="AS30" s="2" t="s">
        <v>52</v>
      </c>
      <c r="AT30" s="3"/>
      <c r="AU30" s="2" t="s">
        <v>82</v>
      </c>
      <c r="AV30" s="3">
        <v>75</v>
      </c>
    </row>
    <row r="31" spans="1:48" ht="30" customHeight="1" x14ac:dyDescent="0.3">
      <c r="A31" s="8" t="s">
        <v>83</v>
      </c>
      <c r="B31" s="8" t="s">
        <v>84</v>
      </c>
      <c r="C31" s="8" t="s">
        <v>80</v>
      </c>
      <c r="D31" s="9">
        <v>28</v>
      </c>
      <c r="E31" s="11">
        <f>TRUNC(중기단가목록!E6,0)</f>
        <v>20</v>
      </c>
      <c r="F31" s="11">
        <f>TRUNC(E31*D31, 0)</f>
        <v>560</v>
      </c>
      <c r="G31" s="11">
        <f>TRUNC(중기단가목록!F6,0)</f>
        <v>630</v>
      </c>
      <c r="H31" s="11">
        <f>TRUNC(G31*D31, 0)</f>
        <v>17640</v>
      </c>
      <c r="I31" s="11">
        <f>TRUNC(중기단가목록!G6,0)</f>
        <v>46</v>
      </c>
      <c r="J31" s="11">
        <f>TRUNC(I31*D31, 0)</f>
        <v>1288</v>
      </c>
      <c r="K31" s="11">
        <f t="shared" si="0"/>
        <v>696</v>
      </c>
      <c r="L31" s="11">
        <f t="shared" si="0"/>
        <v>19488</v>
      </c>
      <c r="M31" s="8" t="s">
        <v>52</v>
      </c>
      <c r="N31" s="2" t="s">
        <v>85</v>
      </c>
      <c r="O31" s="2" t="s">
        <v>52</v>
      </c>
      <c r="P31" s="2" t="s">
        <v>52</v>
      </c>
      <c r="Q31" s="2" t="s">
        <v>72</v>
      </c>
      <c r="R31" s="2" t="s">
        <v>60</v>
      </c>
      <c r="S31" s="2" t="s">
        <v>59</v>
      </c>
      <c r="T31" s="2" t="s">
        <v>60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2" t="s">
        <v>52</v>
      </c>
      <c r="AS31" s="2" t="s">
        <v>52</v>
      </c>
      <c r="AT31" s="3"/>
      <c r="AU31" s="2" t="s">
        <v>86</v>
      </c>
      <c r="AV31" s="3">
        <v>76</v>
      </c>
    </row>
    <row r="32" spans="1:48" ht="30" customHeight="1" x14ac:dyDescent="0.3">
      <c r="A32" s="8" t="s">
        <v>87</v>
      </c>
      <c r="B32" s="8" t="s">
        <v>88</v>
      </c>
      <c r="C32" s="8" t="s">
        <v>75</v>
      </c>
      <c r="D32" s="9">
        <v>26.2</v>
      </c>
      <c r="E32" s="11">
        <f>TRUNC(단가대비표!O141,0)</f>
        <v>0</v>
      </c>
      <c r="F32" s="11">
        <f>TRUNC(E32*D32, 0)</f>
        <v>0</v>
      </c>
      <c r="G32" s="11">
        <f>TRUNC(단가대비표!P141,0)</f>
        <v>0</v>
      </c>
      <c r="H32" s="11">
        <f>TRUNC(G32*D32, 0)</f>
        <v>0</v>
      </c>
      <c r="I32" s="11">
        <f>TRUNC(단가대비표!S141,0)</f>
        <v>3220</v>
      </c>
      <c r="J32" s="11">
        <f>TRUNC(I32*D32, 0)</f>
        <v>84364</v>
      </c>
      <c r="K32" s="11">
        <f t="shared" si="0"/>
        <v>3220</v>
      </c>
      <c r="L32" s="11">
        <f t="shared" si="0"/>
        <v>84364</v>
      </c>
      <c r="M32" s="8" t="s">
        <v>52</v>
      </c>
      <c r="N32" s="2" t="s">
        <v>89</v>
      </c>
      <c r="O32" s="2" t="s">
        <v>52</v>
      </c>
      <c r="P32" s="2" t="s">
        <v>52</v>
      </c>
      <c r="Q32" s="2" t="s">
        <v>72</v>
      </c>
      <c r="R32" s="2" t="s">
        <v>60</v>
      </c>
      <c r="S32" s="2" t="s">
        <v>60</v>
      </c>
      <c r="T32" s="2" t="s">
        <v>59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2" t="s">
        <v>52</v>
      </c>
      <c r="AS32" s="2" t="s">
        <v>52</v>
      </c>
      <c r="AT32" s="3"/>
      <c r="AU32" s="2" t="s">
        <v>90</v>
      </c>
      <c r="AV32" s="3">
        <v>16</v>
      </c>
    </row>
    <row r="33" spans="1:13" ht="30" customHeight="1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</row>
    <row r="34" spans="1:13" ht="30" customHeight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1:13" ht="30" customHeight="1" x14ac:dyDescent="0.3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3" ht="30" customHeight="1" x14ac:dyDescent="0.3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</row>
    <row r="37" spans="1:13" ht="30" customHeight="1" x14ac:dyDescent="0.3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  <row r="38" spans="1:13" ht="30" customHeight="1" x14ac:dyDescent="0.3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1:13" ht="30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3" ht="30" customHeight="1" x14ac:dyDescent="0.3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3" ht="30" customHeight="1" x14ac:dyDescent="0.3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3" ht="30" customHeight="1" x14ac:dyDescent="0.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  <row r="43" spans="1:13" ht="30" customHeight="1" x14ac:dyDescent="0.3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</row>
    <row r="44" spans="1:13" ht="30" customHeight="1" x14ac:dyDescent="0.3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</row>
    <row r="45" spans="1:13" ht="30" customHeight="1" x14ac:dyDescent="0.3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</row>
    <row r="46" spans="1:13" ht="30" customHeight="1" x14ac:dyDescent="0.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</row>
    <row r="47" spans="1:13" ht="30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</row>
    <row r="48" spans="1:13" ht="30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</row>
    <row r="49" spans="1:48" ht="30" customHeigh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</row>
    <row r="50" spans="1:48" ht="30" customHeight="1" x14ac:dyDescent="0.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48" ht="30" customHeight="1" x14ac:dyDescent="0.3">
      <c r="A51" s="8" t="s">
        <v>67</v>
      </c>
      <c r="B51" s="9"/>
      <c r="C51" s="9"/>
      <c r="D51" s="9"/>
      <c r="E51" s="9"/>
      <c r="F51" s="11">
        <f>SUM(F29:F50)</f>
        <v>205631</v>
      </c>
      <c r="G51" s="9"/>
      <c r="H51" s="11">
        <f>SUM(H29:H50)</f>
        <v>730388</v>
      </c>
      <c r="I51" s="9"/>
      <c r="J51" s="11">
        <f>SUM(J29:J50)</f>
        <v>459388</v>
      </c>
      <c r="K51" s="9"/>
      <c r="L51" s="11">
        <f>SUM(L29:L50)</f>
        <v>1395407</v>
      </c>
      <c r="M51" s="9"/>
      <c r="N51" t="s">
        <v>68</v>
      </c>
    </row>
    <row r="52" spans="1:48" ht="30" customHeight="1" x14ac:dyDescent="0.3">
      <c r="A52" s="8" t="s">
        <v>91</v>
      </c>
      <c r="B52" s="8" t="s">
        <v>52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3"/>
      <c r="O52" s="3"/>
      <c r="P52" s="3"/>
      <c r="Q52" s="2" t="s">
        <v>92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</row>
    <row r="53" spans="1:48" ht="30" customHeight="1" x14ac:dyDescent="0.3">
      <c r="A53" s="8" t="s">
        <v>93</v>
      </c>
      <c r="B53" s="8" t="s">
        <v>94</v>
      </c>
      <c r="C53" s="8" t="s">
        <v>75</v>
      </c>
      <c r="D53" s="9">
        <v>209</v>
      </c>
      <c r="E53" s="11">
        <f>TRUNC(중기단가목록!E7,0)</f>
        <v>328</v>
      </c>
      <c r="F53" s="11">
        <f t="shared" ref="F53:F61" si="1">TRUNC(E53*D53, 0)</f>
        <v>68552</v>
      </c>
      <c r="G53" s="11">
        <f>TRUNC(중기단가목록!F7,0)</f>
        <v>470</v>
      </c>
      <c r="H53" s="11">
        <f t="shared" ref="H53:H61" si="2">TRUNC(G53*D53, 0)</f>
        <v>98230</v>
      </c>
      <c r="I53" s="11">
        <f>TRUNC(중기단가목록!G7,0)</f>
        <v>276</v>
      </c>
      <c r="J53" s="11">
        <f t="shared" ref="J53:J61" si="3">TRUNC(I53*D53, 0)</f>
        <v>57684</v>
      </c>
      <c r="K53" s="11">
        <f t="shared" ref="K53:K61" si="4">TRUNC(E53+G53+I53, 0)</f>
        <v>1074</v>
      </c>
      <c r="L53" s="11">
        <f t="shared" ref="L53:L61" si="5">TRUNC(F53+H53+J53, 0)</f>
        <v>224466</v>
      </c>
      <c r="M53" s="8" t="s">
        <v>52</v>
      </c>
      <c r="N53" s="2" t="s">
        <v>95</v>
      </c>
      <c r="O53" s="2" t="s">
        <v>52</v>
      </c>
      <c r="P53" s="2" t="s">
        <v>52</v>
      </c>
      <c r="Q53" s="2" t="s">
        <v>92</v>
      </c>
      <c r="R53" s="2" t="s">
        <v>60</v>
      </c>
      <c r="S53" s="2" t="s">
        <v>59</v>
      </c>
      <c r="T53" s="2" t="s">
        <v>60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2" t="s">
        <v>52</v>
      </c>
      <c r="AS53" s="2" t="s">
        <v>52</v>
      </c>
      <c r="AT53" s="3"/>
      <c r="AU53" s="2" t="s">
        <v>96</v>
      </c>
      <c r="AV53" s="3">
        <v>66</v>
      </c>
    </row>
    <row r="54" spans="1:48" ht="30" customHeight="1" x14ac:dyDescent="0.3">
      <c r="A54" s="8" t="s">
        <v>97</v>
      </c>
      <c r="B54" s="8" t="s">
        <v>98</v>
      </c>
      <c r="C54" s="8" t="s">
        <v>75</v>
      </c>
      <c r="D54" s="9">
        <v>3716.7</v>
      </c>
      <c r="E54" s="11">
        <f>TRUNC(중기단가목록!E8,0)</f>
        <v>222</v>
      </c>
      <c r="F54" s="11">
        <f t="shared" si="1"/>
        <v>825107</v>
      </c>
      <c r="G54" s="11">
        <f>TRUNC(중기단가목록!F8,0)</f>
        <v>337</v>
      </c>
      <c r="H54" s="11">
        <f t="shared" si="2"/>
        <v>1252527</v>
      </c>
      <c r="I54" s="11">
        <f>TRUNC(중기단가목록!G8,0)</f>
        <v>310</v>
      </c>
      <c r="J54" s="11">
        <f t="shared" si="3"/>
        <v>1152177</v>
      </c>
      <c r="K54" s="11">
        <f t="shared" si="4"/>
        <v>869</v>
      </c>
      <c r="L54" s="11">
        <f t="shared" si="5"/>
        <v>3229811</v>
      </c>
      <c r="M54" s="8" t="s">
        <v>52</v>
      </c>
      <c r="N54" s="2" t="s">
        <v>99</v>
      </c>
      <c r="O54" s="2" t="s">
        <v>52</v>
      </c>
      <c r="P54" s="2" t="s">
        <v>52</v>
      </c>
      <c r="Q54" s="2" t="s">
        <v>92</v>
      </c>
      <c r="R54" s="2" t="s">
        <v>60</v>
      </c>
      <c r="S54" s="2" t="s">
        <v>59</v>
      </c>
      <c r="T54" s="2" t="s">
        <v>60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2" t="s">
        <v>52</v>
      </c>
      <c r="AS54" s="2" t="s">
        <v>52</v>
      </c>
      <c r="AT54" s="3"/>
      <c r="AU54" s="2" t="s">
        <v>100</v>
      </c>
      <c r="AV54" s="3">
        <v>18</v>
      </c>
    </row>
    <row r="55" spans="1:48" ht="30" customHeight="1" x14ac:dyDescent="0.3">
      <c r="A55" s="8" t="s">
        <v>101</v>
      </c>
      <c r="B55" s="8" t="s">
        <v>102</v>
      </c>
      <c r="C55" s="8" t="s">
        <v>75</v>
      </c>
      <c r="D55" s="9">
        <v>3716.7</v>
      </c>
      <c r="E55" s="11">
        <f>TRUNC(중기단가목록!E9,0)</f>
        <v>395</v>
      </c>
      <c r="F55" s="11">
        <f t="shared" si="1"/>
        <v>1468096</v>
      </c>
      <c r="G55" s="11">
        <f>TRUNC(중기단가목록!F9,0)</f>
        <v>1043</v>
      </c>
      <c r="H55" s="11">
        <f t="shared" si="2"/>
        <v>3876518</v>
      </c>
      <c r="I55" s="11">
        <f>TRUNC(중기단가목록!G9,0)</f>
        <v>382</v>
      </c>
      <c r="J55" s="11">
        <f t="shared" si="3"/>
        <v>1419779</v>
      </c>
      <c r="K55" s="11">
        <f t="shared" si="4"/>
        <v>1820</v>
      </c>
      <c r="L55" s="11">
        <f t="shared" si="5"/>
        <v>6764393</v>
      </c>
      <c r="M55" s="8" t="s">
        <v>52</v>
      </c>
      <c r="N55" s="2" t="s">
        <v>103</v>
      </c>
      <c r="O55" s="2" t="s">
        <v>52</v>
      </c>
      <c r="P55" s="2" t="s">
        <v>52</v>
      </c>
      <c r="Q55" s="2" t="s">
        <v>92</v>
      </c>
      <c r="R55" s="2" t="s">
        <v>60</v>
      </c>
      <c r="S55" s="2" t="s">
        <v>59</v>
      </c>
      <c r="T55" s="2" t="s">
        <v>60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2" t="s">
        <v>52</v>
      </c>
      <c r="AS55" s="2" t="s">
        <v>52</v>
      </c>
      <c r="AT55" s="3"/>
      <c r="AU55" s="2" t="s">
        <v>104</v>
      </c>
      <c r="AV55" s="3">
        <v>19</v>
      </c>
    </row>
    <row r="56" spans="1:48" ht="30" customHeight="1" x14ac:dyDescent="0.3">
      <c r="A56" s="8" t="s">
        <v>105</v>
      </c>
      <c r="B56" s="8" t="s">
        <v>106</v>
      </c>
      <c r="C56" s="8" t="s">
        <v>75</v>
      </c>
      <c r="D56" s="9">
        <v>1190.2</v>
      </c>
      <c r="E56" s="11">
        <f>TRUNC(중기단가목록!E10,0)</f>
        <v>316</v>
      </c>
      <c r="F56" s="11">
        <f t="shared" si="1"/>
        <v>376103</v>
      </c>
      <c r="G56" s="11">
        <f>TRUNC(중기단가목록!F10,0)</f>
        <v>762</v>
      </c>
      <c r="H56" s="11">
        <f t="shared" si="2"/>
        <v>906932</v>
      </c>
      <c r="I56" s="11">
        <f>TRUNC(중기단가목록!G10,0)</f>
        <v>369</v>
      </c>
      <c r="J56" s="11">
        <f t="shared" si="3"/>
        <v>439183</v>
      </c>
      <c r="K56" s="11">
        <f t="shared" si="4"/>
        <v>1447</v>
      </c>
      <c r="L56" s="11">
        <f t="shared" si="5"/>
        <v>1722218</v>
      </c>
      <c r="M56" s="8" t="s">
        <v>52</v>
      </c>
      <c r="N56" s="2" t="s">
        <v>107</v>
      </c>
      <c r="O56" s="2" t="s">
        <v>52</v>
      </c>
      <c r="P56" s="2" t="s">
        <v>52</v>
      </c>
      <c r="Q56" s="2" t="s">
        <v>92</v>
      </c>
      <c r="R56" s="2" t="s">
        <v>60</v>
      </c>
      <c r="S56" s="2" t="s">
        <v>59</v>
      </c>
      <c r="T56" s="2" t="s">
        <v>60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2" t="s">
        <v>52</v>
      </c>
      <c r="AS56" s="2" t="s">
        <v>52</v>
      </c>
      <c r="AT56" s="3"/>
      <c r="AU56" s="2" t="s">
        <v>108</v>
      </c>
      <c r="AV56" s="3">
        <v>69</v>
      </c>
    </row>
    <row r="57" spans="1:48" ht="30" customHeight="1" x14ac:dyDescent="0.3">
      <c r="A57" s="8" t="s">
        <v>109</v>
      </c>
      <c r="B57" s="8" t="s">
        <v>110</v>
      </c>
      <c r="C57" s="8" t="s">
        <v>75</v>
      </c>
      <c r="D57" s="9">
        <v>838.5</v>
      </c>
      <c r="E57" s="11">
        <f>TRUNC(중기단가목록!E11,0)</f>
        <v>430</v>
      </c>
      <c r="F57" s="11">
        <f t="shared" si="1"/>
        <v>360555</v>
      </c>
      <c r="G57" s="11">
        <f>TRUNC(중기단가목록!F11,0)</f>
        <v>3799</v>
      </c>
      <c r="H57" s="11">
        <f t="shared" si="2"/>
        <v>3185461</v>
      </c>
      <c r="I57" s="11">
        <f>TRUNC(중기단가목록!G11,0)</f>
        <v>329</v>
      </c>
      <c r="J57" s="11">
        <f t="shared" si="3"/>
        <v>275866</v>
      </c>
      <c r="K57" s="11">
        <f t="shared" si="4"/>
        <v>4558</v>
      </c>
      <c r="L57" s="11">
        <f t="shared" si="5"/>
        <v>3821882</v>
      </c>
      <c r="M57" s="8" t="s">
        <v>52</v>
      </c>
      <c r="N57" s="2" t="s">
        <v>111</v>
      </c>
      <c r="O57" s="2" t="s">
        <v>52</v>
      </c>
      <c r="P57" s="2" t="s">
        <v>52</v>
      </c>
      <c r="Q57" s="2" t="s">
        <v>92</v>
      </c>
      <c r="R57" s="2" t="s">
        <v>60</v>
      </c>
      <c r="S57" s="2" t="s">
        <v>59</v>
      </c>
      <c r="T57" s="2" t="s">
        <v>60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2" t="s">
        <v>52</v>
      </c>
      <c r="AS57" s="2" t="s">
        <v>52</v>
      </c>
      <c r="AT57" s="3"/>
      <c r="AU57" s="2" t="s">
        <v>112</v>
      </c>
      <c r="AV57" s="3">
        <v>70</v>
      </c>
    </row>
    <row r="58" spans="1:48" ht="30" customHeight="1" x14ac:dyDescent="0.3">
      <c r="A58" s="8" t="s">
        <v>113</v>
      </c>
      <c r="B58" s="8" t="s">
        <v>114</v>
      </c>
      <c r="C58" s="8" t="s">
        <v>75</v>
      </c>
      <c r="D58" s="9">
        <v>3156</v>
      </c>
      <c r="E58" s="11">
        <f>TRUNC(중기단가목록!E12,0)</f>
        <v>2501</v>
      </c>
      <c r="F58" s="11">
        <f t="shared" si="1"/>
        <v>7893156</v>
      </c>
      <c r="G58" s="11">
        <f>TRUNC(중기단가목록!F12,0)</f>
        <v>3094</v>
      </c>
      <c r="H58" s="11">
        <f t="shared" si="2"/>
        <v>9764664</v>
      </c>
      <c r="I58" s="11">
        <f>TRUNC(중기단가목록!G12,0)</f>
        <v>1792</v>
      </c>
      <c r="J58" s="11">
        <f t="shared" si="3"/>
        <v>5655552</v>
      </c>
      <c r="K58" s="11">
        <f t="shared" si="4"/>
        <v>7387</v>
      </c>
      <c r="L58" s="11">
        <f t="shared" si="5"/>
        <v>23313372</v>
      </c>
      <c r="M58" s="8" t="s">
        <v>52</v>
      </c>
      <c r="N58" s="2" t="s">
        <v>115</v>
      </c>
      <c r="O58" s="2" t="s">
        <v>52</v>
      </c>
      <c r="P58" s="2" t="s">
        <v>52</v>
      </c>
      <c r="Q58" s="2" t="s">
        <v>92</v>
      </c>
      <c r="R58" s="2" t="s">
        <v>60</v>
      </c>
      <c r="S58" s="2" t="s">
        <v>59</v>
      </c>
      <c r="T58" s="2" t="s">
        <v>60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2" t="s">
        <v>52</v>
      </c>
      <c r="AS58" s="2" t="s">
        <v>52</v>
      </c>
      <c r="AT58" s="3"/>
      <c r="AU58" s="2" t="s">
        <v>116</v>
      </c>
      <c r="AV58" s="3">
        <v>64</v>
      </c>
    </row>
    <row r="59" spans="1:48" ht="30" customHeight="1" x14ac:dyDescent="0.3">
      <c r="A59" s="8" t="s">
        <v>117</v>
      </c>
      <c r="B59" s="8" t="s">
        <v>118</v>
      </c>
      <c r="C59" s="8" t="s">
        <v>119</v>
      </c>
      <c r="D59" s="9">
        <v>2514.5</v>
      </c>
      <c r="E59" s="11">
        <f>TRUNC(중기단가목록!E13,0)</f>
        <v>76</v>
      </c>
      <c r="F59" s="11">
        <f t="shared" si="1"/>
        <v>191102</v>
      </c>
      <c r="G59" s="11">
        <f>TRUNC(중기단가목록!F13,0)</f>
        <v>90</v>
      </c>
      <c r="H59" s="11">
        <f t="shared" si="2"/>
        <v>226305</v>
      </c>
      <c r="I59" s="11">
        <f>TRUNC(중기단가목록!G13,0)</f>
        <v>59</v>
      </c>
      <c r="J59" s="11">
        <f t="shared" si="3"/>
        <v>148355</v>
      </c>
      <c r="K59" s="11">
        <f t="shared" si="4"/>
        <v>225</v>
      </c>
      <c r="L59" s="11">
        <f t="shared" si="5"/>
        <v>565762</v>
      </c>
      <c r="M59" s="8" t="s">
        <v>52</v>
      </c>
      <c r="N59" s="2" t="s">
        <v>120</v>
      </c>
      <c r="O59" s="2" t="s">
        <v>52</v>
      </c>
      <c r="P59" s="2" t="s">
        <v>52</v>
      </c>
      <c r="Q59" s="2" t="s">
        <v>92</v>
      </c>
      <c r="R59" s="2" t="s">
        <v>60</v>
      </c>
      <c r="S59" s="2" t="s">
        <v>59</v>
      </c>
      <c r="T59" s="2" t="s">
        <v>60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2" t="s">
        <v>52</v>
      </c>
      <c r="AS59" s="2" t="s">
        <v>52</v>
      </c>
      <c r="AT59" s="3"/>
      <c r="AU59" s="2" t="s">
        <v>121</v>
      </c>
      <c r="AV59" s="3">
        <v>23</v>
      </c>
    </row>
    <row r="60" spans="1:48" ht="30" customHeight="1" x14ac:dyDescent="0.3">
      <c r="A60" s="8" t="s">
        <v>122</v>
      </c>
      <c r="B60" s="8" t="s">
        <v>123</v>
      </c>
      <c r="C60" s="8" t="s">
        <v>119</v>
      </c>
      <c r="D60" s="9">
        <v>771.7</v>
      </c>
      <c r="E60" s="11">
        <f>+일위대가목록!E125</f>
        <v>146</v>
      </c>
      <c r="F60" s="11">
        <f t="shared" si="1"/>
        <v>112668</v>
      </c>
      <c r="G60" s="11">
        <f>+일위대가목록!F125</f>
        <v>404</v>
      </c>
      <c r="H60" s="11">
        <f t="shared" si="2"/>
        <v>311766</v>
      </c>
      <c r="I60" s="11">
        <f>+일위대가목록!G125</f>
        <v>186</v>
      </c>
      <c r="J60" s="11">
        <f t="shared" si="3"/>
        <v>143536</v>
      </c>
      <c r="K60" s="11">
        <f t="shared" si="4"/>
        <v>736</v>
      </c>
      <c r="L60" s="11">
        <f t="shared" si="5"/>
        <v>567970</v>
      </c>
      <c r="M60" s="8" t="s">
        <v>52</v>
      </c>
      <c r="N60" s="2" t="s">
        <v>124</v>
      </c>
      <c r="O60" s="2" t="s">
        <v>52</v>
      </c>
      <c r="P60" s="2" t="s">
        <v>52</v>
      </c>
      <c r="Q60" s="2" t="s">
        <v>92</v>
      </c>
      <c r="R60" s="2" t="s">
        <v>59</v>
      </c>
      <c r="S60" s="2" t="s">
        <v>60</v>
      </c>
      <c r="T60" s="2" t="s">
        <v>60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2" t="s">
        <v>52</v>
      </c>
      <c r="AS60" s="2" t="s">
        <v>52</v>
      </c>
      <c r="AT60" s="3"/>
      <c r="AU60" s="2" t="s">
        <v>125</v>
      </c>
      <c r="AV60" s="3">
        <v>72</v>
      </c>
    </row>
    <row r="61" spans="1:48" ht="30" customHeight="1" x14ac:dyDescent="0.3">
      <c r="A61" s="8" t="s">
        <v>126</v>
      </c>
      <c r="B61" s="8" t="s">
        <v>127</v>
      </c>
      <c r="C61" s="8" t="s">
        <v>119</v>
      </c>
      <c r="D61" s="9">
        <v>771.7</v>
      </c>
      <c r="E61" s="11">
        <f>TRUNC(일위대가목록!E7,0)</f>
        <v>5780</v>
      </c>
      <c r="F61" s="11">
        <f t="shared" si="1"/>
        <v>4460426</v>
      </c>
      <c r="G61" s="11">
        <f>TRUNC(일위대가목록!F7,0)</f>
        <v>5172</v>
      </c>
      <c r="H61" s="11">
        <f t="shared" si="2"/>
        <v>3991232</v>
      </c>
      <c r="I61" s="11">
        <f>TRUNC(일위대가목록!G7,0)</f>
        <v>0</v>
      </c>
      <c r="J61" s="11">
        <f t="shared" si="3"/>
        <v>0</v>
      </c>
      <c r="K61" s="11">
        <f t="shared" si="4"/>
        <v>10952</v>
      </c>
      <c r="L61" s="11">
        <f t="shared" si="5"/>
        <v>8451658</v>
      </c>
      <c r="M61" s="8" t="s">
        <v>52</v>
      </c>
      <c r="N61" s="2" t="s">
        <v>128</v>
      </c>
      <c r="O61" s="2" t="s">
        <v>52</v>
      </c>
      <c r="P61" s="2" t="s">
        <v>52</v>
      </c>
      <c r="Q61" s="2" t="s">
        <v>92</v>
      </c>
      <c r="R61" s="2" t="s">
        <v>59</v>
      </c>
      <c r="S61" s="2" t="s">
        <v>60</v>
      </c>
      <c r="T61" s="2" t="s">
        <v>60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2" t="s">
        <v>52</v>
      </c>
      <c r="AS61" s="2" t="s">
        <v>52</v>
      </c>
      <c r="AT61" s="3"/>
      <c r="AU61" s="2" t="s">
        <v>129</v>
      </c>
      <c r="AV61" s="3">
        <v>65</v>
      </c>
    </row>
    <row r="62" spans="1:48" ht="30" customHeight="1" x14ac:dyDescent="0.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</row>
    <row r="63" spans="1:48" ht="30" customHeight="1" x14ac:dyDescent="0.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</row>
    <row r="64" spans="1:48" ht="30" customHeight="1" x14ac:dyDescent="0.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</row>
    <row r="65" spans="1:48" ht="30" customHeight="1" x14ac:dyDescent="0.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</row>
    <row r="66" spans="1:48" ht="30" customHeight="1" x14ac:dyDescent="0.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</row>
    <row r="67" spans="1:48" ht="30" customHeight="1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</row>
    <row r="68" spans="1:48" ht="30" customHeight="1" x14ac:dyDescent="0.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</row>
    <row r="69" spans="1:48" ht="30" customHeight="1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</row>
    <row r="70" spans="1:48" ht="30" customHeight="1" x14ac:dyDescent="0.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48" ht="30" customHeigh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48" ht="30" customHeight="1" x14ac:dyDescent="0.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</row>
    <row r="73" spans="1:48" ht="30" customHeight="1" x14ac:dyDescent="0.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</row>
    <row r="74" spans="1:48" ht="30" customHeight="1" x14ac:dyDescent="0.3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</row>
    <row r="75" spans="1:48" ht="30" customHeight="1" x14ac:dyDescent="0.3">
      <c r="A75" s="8" t="s">
        <v>67</v>
      </c>
      <c r="B75" s="9"/>
      <c r="C75" s="9"/>
      <c r="D75" s="9"/>
      <c r="E75" s="9"/>
      <c r="F75" s="11">
        <f>SUM(F53:F74)</f>
        <v>15755765</v>
      </c>
      <c r="G75" s="9"/>
      <c r="H75" s="11">
        <f>SUM(H53:H74)</f>
        <v>23613635</v>
      </c>
      <c r="I75" s="9"/>
      <c r="J75" s="11">
        <f>SUM(J53:J74)</f>
        <v>9292132</v>
      </c>
      <c r="K75" s="9"/>
      <c r="L75" s="11">
        <f>SUM(L53:L74)</f>
        <v>48661532</v>
      </c>
      <c r="M75" s="9"/>
      <c r="N75" t="s">
        <v>68</v>
      </c>
    </row>
    <row r="76" spans="1:48" ht="30" customHeight="1" x14ac:dyDescent="0.3">
      <c r="A76" s="8" t="s">
        <v>130</v>
      </c>
      <c r="B76" s="8" t="s">
        <v>52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3"/>
      <c r="O76" s="3"/>
      <c r="P76" s="3"/>
      <c r="Q76" s="2" t="s">
        <v>131</v>
      </c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</row>
    <row r="77" spans="1:48" ht="30" customHeight="1" x14ac:dyDescent="0.3">
      <c r="A77" s="8" t="s">
        <v>132</v>
      </c>
      <c r="B77" s="8" t="s">
        <v>133</v>
      </c>
      <c r="C77" s="8" t="s">
        <v>80</v>
      </c>
      <c r="D77" s="9">
        <v>93</v>
      </c>
      <c r="E77" s="11">
        <f>TRUNC(일위대가목록!E8,0)</f>
        <v>101479</v>
      </c>
      <c r="F77" s="11">
        <f t="shared" ref="F77:F89" si="6">TRUNC(E77*D77, 0)</f>
        <v>9437547</v>
      </c>
      <c r="G77" s="11">
        <f>TRUNC(일위대가목록!F8,0)</f>
        <v>205129</v>
      </c>
      <c r="H77" s="11">
        <f t="shared" ref="H77:H89" si="7">TRUNC(G77*D77, 0)</f>
        <v>19076997</v>
      </c>
      <c r="I77" s="11">
        <f>TRUNC(일위대가목록!G8,0)</f>
        <v>5931</v>
      </c>
      <c r="J77" s="11">
        <f t="shared" ref="J77:J89" si="8">TRUNC(I77*D77, 0)</f>
        <v>551583</v>
      </c>
      <c r="K77" s="11">
        <f t="shared" ref="K77:K89" si="9">TRUNC(E77+G77+I77, 0)</f>
        <v>312539</v>
      </c>
      <c r="L77" s="11">
        <f t="shared" ref="L77:L89" si="10">TRUNC(F77+H77+J77, 0)</f>
        <v>29066127</v>
      </c>
      <c r="M77" s="8" t="s">
        <v>52</v>
      </c>
      <c r="N77" s="2" t="s">
        <v>134</v>
      </c>
      <c r="O77" s="2" t="s">
        <v>52</v>
      </c>
      <c r="P77" s="2" t="s">
        <v>52</v>
      </c>
      <c r="Q77" s="2" t="s">
        <v>131</v>
      </c>
      <c r="R77" s="2" t="s">
        <v>59</v>
      </c>
      <c r="S77" s="2" t="s">
        <v>60</v>
      </c>
      <c r="T77" s="2" t="s">
        <v>60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2" t="s">
        <v>52</v>
      </c>
      <c r="AS77" s="2" t="s">
        <v>52</v>
      </c>
      <c r="AT77" s="3"/>
      <c r="AU77" s="2" t="s">
        <v>135</v>
      </c>
      <c r="AV77" s="3">
        <v>31</v>
      </c>
    </row>
    <row r="78" spans="1:48" ht="30" customHeight="1" x14ac:dyDescent="0.3">
      <c r="A78" s="8" t="s">
        <v>136</v>
      </c>
      <c r="B78" s="8" t="s">
        <v>137</v>
      </c>
      <c r="C78" s="8" t="s">
        <v>119</v>
      </c>
      <c r="D78" s="9">
        <v>323</v>
      </c>
      <c r="E78" s="11">
        <f>TRUNC(일위대가목록!E9,0)</f>
        <v>4729</v>
      </c>
      <c r="F78" s="11">
        <f t="shared" si="6"/>
        <v>1527467</v>
      </c>
      <c r="G78" s="11">
        <f>TRUNC(일위대가목록!F9,0)</f>
        <v>444</v>
      </c>
      <c r="H78" s="11">
        <f t="shared" si="7"/>
        <v>143412</v>
      </c>
      <c r="I78" s="11">
        <f>TRUNC(일위대가목록!G9,0)</f>
        <v>220</v>
      </c>
      <c r="J78" s="11">
        <f t="shared" si="8"/>
        <v>71060</v>
      </c>
      <c r="K78" s="11">
        <f t="shared" si="9"/>
        <v>5393</v>
      </c>
      <c r="L78" s="11">
        <f t="shared" si="10"/>
        <v>1741939</v>
      </c>
      <c r="M78" s="8" t="s">
        <v>52</v>
      </c>
      <c r="N78" s="2" t="s">
        <v>138</v>
      </c>
      <c r="O78" s="2" t="s">
        <v>52</v>
      </c>
      <c r="P78" s="2" t="s">
        <v>52</v>
      </c>
      <c r="Q78" s="2" t="s">
        <v>131</v>
      </c>
      <c r="R78" s="2" t="s">
        <v>59</v>
      </c>
      <c r="S78" s="2" t="s">
        <v>60</v>
      </c>
      <c r="T78" s="2" t="s">
        <v>60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2" t="s">
        <v>52</v>
      </c>
      <c r="AS78" s="2" t="s">
        <v>52</v>
      </c>
      <c r="AT78" s="3"/>
      <c r="AU78" s="2" t="s">
        <v>139</v>
      </c>
      <c r="AV78" s="3">
        <v>25</v>
      </c>
    </row>
    <row r="79" spans="1:48" ht="30" customHeight="1" x14ac:dyDescent="0.3">
      <c r="A79" s="8" t="s">
        <v>140</v>
      </c>
      <c r="B79" s="8" t="s">
        <v>141</v>
      </c>
      <c r="C79" s="8" t="s">
        <v>119</v>
      </c>
      <c r="D79" s="9">
        <v>1551</v>
      </c>
      <c r="E79" s="11">
        <f>TRUNC(일위대가목록!E10,0)</f>
        <v>7756</v>
      </c>
      <c r="F79" s="11">
        <f t="shared" si="6"/>
        <v>12029556</v>
      </c>
      <c r="G79" s="11">
        <f>TRUNC(일위대가목록!F10,0)</f>
        <v>1110</v>
      </c>
      <c r="H79" s="11">
        <f t="shared" si="7"/>
        <v>1721610</v>
      </c>
      <c r="I79" s="11">
        <f>TRUNC(일위대가목록!G10,0)</f>
        <v>599</v>
      </c>
      <c r="J79" s="11">
        <f t="shared" si="8"/>
        <v>929049</v>
      </c>
      <c r="K79" s="11">
        <f t="shared" si="9"/>
        <v>9465</v>
      </c>
      <c r="L79" s="11">
        <f t="shared" si="10"/>
        <v>14680215</v>
      </c>
      <c r="M79" s="8" t="s">
        <v>52</v>
      </c>
      <c r="N79" s="2" t="s">
        <v>142</v>
      </c>
      <c r="O79" s="2" t="s">
        <v>52</v>
      </c>
      <c r="P79" s="2" t="s">
        <v>52</v>
      </c>
      <c r="Q79" s="2" t="s">
        <v>131</v>
      </c>
      <c r="R79" s="2" t="s">
        <v>59</v>
      </c>
      <c r="S79" s="2" t="s">
        <v>60</v>
      </c>
      <c r="T79" s="2" t="s">
        <v>60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2" t="s">
        <v>52</v>
      </c>
      <c r="AS79" s="2" t="s">
        <v>52</v>
      </c>
      <c r="AT79" s="3"/>
      <c r="AU79" s="2" t="s">
        <v>143</v>
      </c>
      <c r="AV79" s="3">
        <v>62</v>
      </c>
    </row>
    <row r="80" spans="1:48" ht="30" customHeight="1" x14ac:dyDescent="0.3">
      <c r="A80" s="8" t="s">
        <v>144</v>
      </c>
      <c r="B80" s="8" t="s">
        <v>145</v>
      </c>
      <c r="C80" s="8" t="s">
        <v>80</v>
      </c>
      <c r="D80" s="9">
        <v>596</v>
      </c>
      <c r="E80" s="11">
        <f>TRUNC(일위대가목록!E11,0)</f>
        <v>158</v>
      </c>
      <c r="F80" s="11">
        <f t="shared" si="6"/>
        <v>94168</v>
      </c>
      <c r="G80" s="11">
        <f>TRUNC(일위대가목록!F11,0)</f>
        <v>950</v>
      </c>
      <c r="H80" s="11">
        <f t="shared" si="7"/>
        <v>566200</v>
      </c>
      <c r="I80" s="11">
        <f>TRUNC(일위대가목록!G11,0)</f>
        <v>100</v>
      </c>
      <c r="J80" s="11">
        <f t="shared" si="8"/>
        <v>59600</v>
      </c>
      <c r="K80" s="11">
        <f t="shared" si="9"/>
        <v>1208</v>
      </c>
      <c r="L80" s="11">
        <f t="shared" si="10"/>
        <v>719968</v>
      </c>
      <c r="M80" s="8" t="s">
        <v>52</v>
      </c>
      <c r="N80" s="2" t="s">
        <v>146</v>
      </c>
      <c r="O80" s="2" t="s">
        <v>52</v>
      </c>
      <c r="P80" s="2" t="s">
        <v>52</v>
      </c>
      <c r="Q80" s="2" t="s">
        <v>131</v>
      </c>
      <c r="R80" s="2" t="s">
        <v>59</v>
      </c>
      <c r="S80" s="2" t="s">
        <v>60</v>
      </c>
      <c r="T80" s="2" t="s">
        <v>60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2" t="s">
        <v>52</v>
      </c>
      <c r="AS80" s="2" t="s">
        <v>52</v>
      </c>
      <c r="AT80" s="3"/>
      <c r="AU80" s="2" t="s">
        <v>147</v>
      </c>
      <c r="AV80" s="3">
        <v>27</v>
      </c>
    </row>
    <row r="81" spans="1:48" ht="30" customHeight="1" x14ac:dyDescent="0.3">
      <c r="A81" s="8" t="s">
        <v>144</v>
      </c>
      <c r="B81" s="8" t="s">
        <v>148</v>
      </c>
      <c r="C81" s="8" t="s">
        <v>80</v>
      </c>
      <c r="D81" s="9">
        <v>33</v>
      </c>
      <c r="E81" s="11">
        <f>TRUNC(일위대가목록!E12,0)</f>
        <v>158</v>
      </c>
      <c r="F81" s="11">
        <f t="shared" si="6"/>
        <v>5214</v>
      </c>
      <c r="G81" s="11">
        <f>TRUNC(일위대가목록!F12,0)</f>
        <v>950</v>
      </c>
      <c r="H81" s="11">
        <f t="shared" si="7"/>
        <v>31350</v>
      </c>
      <c r="I81" s="11">
        <f>TRUNC(일위대가목록!G12,0)</f>
        <v>100</v>
      </c>
      <c r="J81" s="11">
        <f t="shared" si="8"/>
        <v>3300</v>
      </c>
      <c r="K81" s="11">
        <f t="shared" si="9"/>
        <v>1208</v>
      </c>
      <c r="L81" s="11">
        <f t="shared" si="10"/>
        <v>39864</v>
      </c>
      <c r="M81" s="8" t="s">
        <v>52</v>
      </c>
      <c r="N81" s="2" t="s">
        <v>149</v>
      </c>
      <c r="O81" s="2" t="s">
        <v>52</v>
      </c>
      <c r="P81" s="2" t="s">
        <v>52</v>
      </c>
      <c r="Q81" s="2" t="s">
        <v>131</v>
      </c>
      <c r="R81" s="2" t="s">
        <v>59</v>
      </c>
      <c r="S81" s="2" t="s">
        <v>60</v>
      </c>
      <c r="T81" s="2" t="s">
        <v>60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2" t="s">
        <v>52</v>
      </c>
      <c r="AS81" s="2" t="s">
        <v>52</v>
      </c>
      <c r="AT81" s="3"/>
      <c r="AU81" s="2" t="s">
        <v>150</v>
      </c>
      <c r="AV81" s="3">
        <v>28</v>
      </c>
    </row>
    <row r="82" spans="1:48" ht="30" customHeight="1" x14ac:dyDescent="0.3">
      <c r="A82" s="8" t="s">
        <v>151</v>
      </c>
      <c r="B82" s="8" t="s">
        <v>152</v>
      </c>
      <c r="C82" s="8" t="s">
        <v>80</v>
      </c>
      <c r="D82" s="9">
        <v>436</v>
      </c>
      <c r="E82" s="11">
        <f>TRUNC(일위대가목록!E13,0)</f>
        <v>238</v>
      </c>
      <c r="F82" s="11">
        <f t="shared" si="6"/>
        <v>103768</v>
      </c>
      <c r="G82" s="11">
        <f>TRUNC(일위대가목록!F13,0)</f>
        <v>7617</v>
      </c>
      <c r="H82" s="11">
        <f t="shared" si="7"/>
        <v>3321012</v>
      </c>
      <c r="I82" s="11">
        <f>TRUNC(일위대가목록!G13,0)</f>
        <v>468</v>
      </c>
      <c r="J82" s="11">
        <f t="shared" si="8"/>
        <v>204048</v>
      </c>
      <c r="K82" s="11">
        <f t="shared" si="9"/>
        <v>8323</v>
      </c>
      <c r="L82" s="11">
        <f t="shared" si="10"/>
        <v>3628828</v>
      </c>
      <c r="M82" s="8" t="s">
        <v>52</v>
      </c>
      <c r="N82" s="2" t="s">
        <v>153</v>
      </c>
      <c r="O82" s="2" t="s">
        <v>52</v>
      </c>
      <c r="P82" s="2" t="s">
        <v>52</v>
      </c>
      <c r="Q82" s="2" t="s">
        <v>131</v>
      </c>
      <c r="R82" s="2" t="s">
        <v>59</v>
      </c>
      <c r="S82" s="2" t="s">
        <v>60</v>
      </c>
      <c r="T82" s="2" t="s">
        <v>60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2" t="s">
        <v>52</v>
      </c>
      <c r="AS82" s="2" t="s">
        <v>52</v>
      </c>
      <c r="AT82" s="3"/>
      <c r="AU82" s="2" t="s">
        <v>154</v>
      </c>
      <c r="AV82" s="3">
        <v>29</v>
      </c>
    </row>
    <row r="83" spans="1:48" ht="30" customHeight="1" x14ac:dyDescent="0.3">
      <c r="A83" s="8" t="s">
        <v>155</v>
      </c>
      <c r="B83" s="8" t="s">
        <v>156</v>
      </c>
      <c r="C83" s="8" t="s">
        <v>157</v>
      </c>
      <c r="D83" s="9">
        <v>1.05</v>
      </c>
      <c r="E83" s="11">
        <f>TRUNC(일위대가목록!E14,0)</f>
        <v>166560</v>
      </c>
      <c r="F83" s="11">
        <f t="shared" si="6"/>
        <v>174888</v>
      </c>
      <c r="G83" s="11">
        <f>TRUNC(일위대가목록!F14,0)</f>
        <v>35610</v>
      </c>
      <c r="H83" s="11">
        <f t="shared" si="7"/>
        <v>37390</v>
      </c>
      <c r="I83" s="11">
        <f>TRUNC(일위대가목록!G14,0)</f>
        <v>4770</v>
      </c>
      <c r="J83" s="11">
        <f t="shared" si="8"/>
        <v>5008</v>
      </c>
      <c r="K83" s="11">
        <f t="shared" si="9"/>
        <v>206940</v>
      </c>
      <c r="L83" s="11">
        <f t="shared" si="10"/>
        <v>217286</v>
      </c>
      <c r="M83" s="8" t="s">
        <v>52</v>
      </c>
      <c r="N83" s="2" t="s">
        <v>158</v>
      </c>
      <c r="O83" s="2" t="s">
        <v>52</v>
      </c>
      <c r="P83" s="2" t="s">
        <v>52</v>
      </c>
      <c r="Q83" s="2" t="s">
        <v>131</v>
      </c>
      <c r="R83" s="2" t="s">
        <v>59</v>
      </c>
      <c r="S83" s="2" t="s">
        <v>60</v>
      </c>
      <c r="T83" s="2" t="s">
        <v>60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2" t="s">
        <v>52</v>
      </c>
      <c r="AS83" s="2" t="s">
        <v>52</v>
      </c>
      <c r="AT83" s="3"/>
      <c r="AU83" s="2" t="s">
        <v>159</v>
      </c>
      <c r="AV83" s="3">
        <v>77</v>
      </c>
    </row>
    <row r="84" spans="1:48" ht="30" customHeight="1" x14ac:dyDescent="0.3">
      <c r="A84" s="8" t="s">
        <v>155</v>
      </c>
      <c r="B84" s="8" t="s">
        <v>160</v>
      </c>
      <c r="C84" s="8" t="s">
        <v>157</v>
      </c>
      <c r="D84" s="9">
        <v>0.1</v>
      </c>
      <c r="E84" s="11">
        <f>TRUNC(일위대가목록!E15,0)</f>
        <v>164920</v>
      </c>
      <c r="F84" s="11">
        <f t="shared" si="6"/>
        <v>16492</v>
      </c>
      <c r="G84" s="11">
        <f>TRUNC(일위대가목록!F15,0)</f>
        <v>17800</v>
      </c>
      <c r="H84" s="11">
        <f t="shared" si="7"/>
        <v>1780</v>
      </c>
      <c r="I84" s="11">
        <f>TRUNC(일위대가목록!G15,0)</f>
        <v>2380</v>
      </c>
      <c r="J84" s="11">
        <f t="shared" si="8"/>
        <v>238</v>
      </c>
      <c r="K84" s="11">
        <f t="shared" si="9"/>
        <v>185100</v>
      </c>
      <c r="L84" s="11">
        <f t="shared" si="10"/>
        <v>18510</v>
      </c>
      <c r="M84" s="8" t="s">
        <v>52</v>
      </c>
      <c r="N84" s="2" t="s">
        <v>161</v>
      </c>
      <c r="O84" s="2" t="s">
        <v>52</v>
      </c>
      <c r="P84" s="2" t="s">
        <v>52</v>
      </c>
      <c r="Q84" s="2" t="s">
        <v>131</v>
      </c>
      <c r="R84" s="2" t="s">
        <v>59</v>
      </c>
      <c r="S84" s="2" t="s">
        <v>60</v>
      </c>
      <c r="T84" s="2" t="s">
        <v>60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2" t="s">
        <v>52</v>
      </c>
      <c r="AS84" s="2" t="s">
        <v>52</v>
      </c>
      <c r="AT84" s="3"/>
      <c r="AU84" s="2" t="s">
        <v>162</v>
      </c>
      <c r="AV84" s="3">
        <v>32</v>
      </c>
    </row>
    <row r="85" spans="1:48" ht="30" customHeight="1" x14ac:dyDescent="0.3">
      <c r="A85" s="8" t="s">
        <v>155</v>
      </c>
      <c r="B85" s="8" t="s">
        <v>163</v>
      </c>
      <c r="C85" s="8" t="s">
        <v>157</v>
      </c>
      <c r="D85" s="9">
        <v>2.82</v>
      </c>
      <c r="E85" s="11">
        <f>TRUNC(일위대가목록!E16,0)</f>
        <v>167590</v>
      </c>
      <c r="F85" s="11">
        <f t="shared" si="6"/>
        <v>472603</v>
      </c>
      <c r="G85" s="11">
        <f>TRUNC(일위대가목록!F16,0)</f>
        <v>46860</v>
      </c>
      <c r="H85" s="11">
        <f t="shared" si="7"/>
        <v>132145</v>
      </c>
      <c r="I85" s="11">
        <f>TRUNC(일위대가목록!G16,0)</f>
        <v>6280</v>
      </c>
      <c r="J85" s="11">
        <f t="shared" si="8"/>
        <v>17709</v>
      </c>
      <c r="K85" s="11">
        <f t="shared" si="9"/>
        <v>220730</v>
      </c>
      <c r="L85" s="11">
        <f t="shared" si="10"/>
        <v>622457</v>
      </c>
      <c r="M85" s="8" t="s">
        <v>52</v>
      </c>
      <c r="N85" s="2" t="s">
        <v>164</v>
      </c>
      <c r="O85" s="2" t="s">
        <v>52</v>
      </c>
      <c r="P85" s="2" t="s">
        <v>52</v>
      </c>
      <c r="Q85" s="2" t="s">
        <v>131</v>
      </c>
      <c r="R85" s="2" t="s">
        <v>59</v>
      </c>
      <c r="S85" s="2" t="s">
        <v>60</v>
      </c>
      <c r="T85" s="2" t="s">
        <v>60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2" t="s">
        <v>52</v>
      </c>
      <c r="AS85" s="2" t="s">
        <v>52</v>
      </c>
      <c r="AT85" s="3"/>
      <c r="AU85" s="2" t="s">
        <v>165</v>
      </c>
      <c r="AV85" s="3">
        <v>33</v>
      </c>
    </row>
    <row r="86" spans="1:48" ht="30" customHeight="1" x14ac:dyDescent="0.3">
      <c r="A86" s="8" t="s">
        <v>155</v>
      </c>
      <c r="B86" s="8" t="s">
        <v>166</v>
      </c>
      <c r="C86" s="8" t="s">
        <v>157</v>
      </c>
      <c r="D86" s="9">
        <v>0.36</v>
      </c>
      <c r="E86" s="11">
        <f>TRUNC(일위대가목록!E17,0)</f>
        <v>172390</v>
      </c>
      <c r="F86" s="11">
        <f t="shared" si="6"/>
        <v>62060</v>
      </c>
      <c r="G86" s="11">
        <f>TRUNC(일위대가목록!F17,0)</f>
        <v>98920</v>
      </c>
      <c r="H86" s="11">
        <f t="shared" si="7"/>
        <v>35611</v>
      </c>
      <c r="I86" s="11">
        <f>TRUNC(일위대가목록!G17,0)</f>
        <v>13270</v>
      </c>
      <c r="J86" s="11">
        <f t="shared" si="8"/>
        <v>4777</v>
      </c>
      <c r="K86" s="11">
        <f t="shared" si="9"/>
        <v>284580</v>
      </c>
      <c r="L86" s="11">
        <f t="shared" si="10"/>
        <v>102448</v>
      </c>
      <c r="M86" s="8" t="s">
        <v>52</v>
      </c>
      <c r="N86" s="2" t="s">
        <v>167</v>
      </c>
      <c r="O86" s="2" t="s">
        <v>52</v>
      </c>
      <c r="P86" s="2" t="s">
        <v>52</v>
      </c>
      <c r="Q86" s="2" t="s">
        <v>131</v>
      </c>
      <c r="R86" s="2" t="s">
        <v>59</v>
      </c>
      <c r="S86" s="2" t="s">
        <v>60</v>
      </c>
      <c r="T86" s="2" t="s">
        <v>60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2" t="s">
        <v>52</v>
      </c>
      <c r="AS86" s="2" t="s">
        <v>52</v>
      </c>
      <c r="AT86" s="3"/>
      <c r="AU86" s="2" t="s">
        <v>168</v>
      </c>
      <c r="AV86" s="3">
        <v>78</v>
      </c>
    </row>
    <row r="87" spans="1:48" ht="30" customHeight="1" x14ac:dyDescent="0.3">
      <c r="A87" s="8" t="s">
        <v>155</v>
      </c>
      <c r="B87" s="8" t="s">
        <v>169</v>
      </c>
      <c r="C87" s="8" t="s">
        <v>157</v>
      </c>
      <c r="D87" s="9">
        <v>0.95</v>
      </c>
      <c r="E87" s="11">
        <f>TRUNC(일위대가목록!E18,0)</f>
        <v>206098</v>
      </c>
      <c r="F87" s="11">
        <f t="shared" si="6"/>
        <v>195793</v>
      </c>
      <c r="G87" s="11">
        <f>TRUNC(일위대가목록!F18,0)</f>
        <v>17800</v>
      </c>
      <c r="H87" s="11">
        <f t="shared" si="7"/>
        <v>16910</v>
      </c>
      <c r="I87" s="11">
        <f>TRUNC(일위대가목록!G18,0)</f>
        <v>2380</v>
      </c>
      <c r="J87" s="11">
        <f t="shared" si="8"/>
        <v>2261</v>
      </c>
      <c r="K87" s="11">
        <f t="shared" si="9"/>
        <v>226278</v>
      </c>
      <c r="L87" s="11">
        <f t="shared" si="10"/>
        <v>214964</v>
      </c>
      <c r="M87" s="8" t="s">
        <v>52</v>
      </c>
      <c r="N87" s="2" t="s">
        <v>170</v>
      </c>
      <c r="O87" s="2" t="s">
        <v>52</v>
      </c>
      <c r="P87" s="2" t="s">
        <v>52</v>
      </c>
      <c r="Q87" s="2" t="s">
        <v>131</v>
      </c>
      <c r="R87" s="2" t="s">
        <v>59</v>
      </c>
      <c r="S87" s="2" t="s">
        <v>60</v>
      </c>
      <c r="T87" s="2" t="s">
        <v>60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2" t="s">
        <v>52</v>
      </c>
      <c r="AS87" s="2" t="s">
        <v>52</v>
      </c>
      <c r="AT87" s="3"/>
      <c r="AU87" s="2" t="s">
        <v>171</v>
      </c>
      <c r="AV87" s="3">
        <v>34</v>
      </c>
    </row>
    <row r="88" spans="1:48" ht="30" customHeight="1" x14ac:dyDescent="0.3">
      <c r="A88" s="8" t="s">
        <v>172</v>
      </c>
      <c r="B88" s="8" t="s">
        <v>52</v>
      </c>
      <c r="C88" s="8" t="s">
        <v>119</v>
      </c>
      <c r="D88" s="9">
        <v>2.1</v>
      </c>
      <c r="E88" s="11">
        <f>TRUNC(중기단가목록!E14,0)</f>
        <v>3516</v>
      </c>
      <c r="F88" s="11">
        <f t="shared" si="6"/>
        <v>7383</v>
      </c>
      <c r="G88" s="11">
        <f>TRUNC(중기단가목록!F14,0)</f>
        <v>28575</v>
      </c>
      <c r="H88" s="11">
        <f t="shared" si="7"/>
        <v>60007</v>
      </c>
      <c r="I88" s="11">
        <f>TRUNC(중기단가목록!G14,0)</f>
        <v>2104</v>
      </c>
      <c r="J88" s="11">
        <f t="shared" si="8"/>
        <v>4418</v>
      </c>
      <c r="K88" s="11">
        <f t="shared" si="9"/>
        <v>34195</v>
      </c>
      <c r="L88" s="11">
        <f t="shared" si="10"/>
        <v>71808</v>
      </c>
      <c r="M88" s="8" t="s">
        <v>52</v>
      </c>
      <c r="N88" s="2" t="s">
        <v>173</v>
      </c>
      <c r="O88" s="2" t="s">
        <v>52</v>
      </c>
      <c r="P88" s="2" t="s">
        <v>52</v>
      </c>
      <c r="Q88" s="2" t="s">
        <v>131</v>
      </c>
      <c r="R88" s="2" t="s">
        <v>60</v>
      </c>
      <c r="S88" s="2" t="s">
        <v>59</v>
      </c>
      <c r="T88" s="2" t="s">
        <v>60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2" t="s">
        <v>52</v>
      </c>
      <c r="AS88" s="2" t="s">
        <v>52</v>
      </c>
      <c r="AT88" s="3"/>
      <c r="AU88" s="2" t="s">
        <v>174</v>
      </c>
      <c r="AV88" s="3">
        <v>79</v>
      </c>
    </row>
    <row r="89" spans="1:48" ht="30" customHeight="1" x14ac:dyDescent="0.3">
      <c r="A89" s="8" t="s">
        <v>175</v>
      </c>
      <c r="B89" s="8" t="s">
        <v>52</v>
      </c>
      <c r="C89" s="8" t="s">
        <v>57</v>
      </c>
      <c r="D89" s="9">
        <v>15</v>
      </c>
      <c r="E89" s="11">
        <f>TRUNC(일위대가목록!E19,0)</f>
        <v>45000</v>
      </c>
      <c r="F89" s="11">
        <f t="shared" si="6"/>
        <v>675000</v>
      </c>
      <c r="G89" s="11">
        <f>TRUNC(일위대가목록!F19,0)</f>
        <v>5634</v>
      </c>
      <c r="H89" s="11">
        <f t="shared" si="7"/>
        <v>84510</v>
      </c>
      <c r="I89" s="11">
        <f>TRUNC(일위대가목록!G19,0)</f>
        <v>281</v>
      </c>
      <c r="J89" s="11">
        <f t="shared" si="8"/>
        <v>4215</v>
      </c>
      <c r="K89" s="11">
        <f t="shared" si="9"/>
        <v>50915</v>
      </c>
      <c r="L89" s="11">
        <f t="shared" si="10"/>
        <v>763725</v>
      </c>
      <c r="M89" s="8" t="s">
        <v>52</v>
      </c>
      <c r="N89" s="2" t="s">
        <v>176</v>
      </c>
      <c r="O89" s="2" t="s">
        <v>52</v>
      </c>
      <c r="P89" s="2" t="s">
        <v>52</v>
      </c>
      <c r="Q89" s="2" t="s">
        <v>131</v>
      </c>
      <c r="R89" s="2" t="s">
        <v>59</v>
      </c>
      <c r="S89" s="2" t="s">
        <v>60</v>
      </c>
      <c r="T89" s="2" t="s">
        <v>60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2" t="s">
        <v>52</v>
      </c>
      <c r="AS89" s="2" t="s">
        <v>52</v>
      </c>
      <c r="AT89" s="3"/>
      <c r="AU89" s="2" t="s">
        <v>177</v>
      </c>
      <c r="AV89" s="3">
        <v>30</v>
      </c>
    </row>
    <row r="90" spans="1:48" ht="30" customHeight="1" x14ac:dyDescent="0.3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</row>
    <row r="91" spans="1:48" ht="30" customHeight="1" x14ac:dyDescent="0.3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</row>
    <row r="92" spans="1:48" ht="30" customHeight="1" x14ac:dyDescent="0.3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</row>
    <row r="93" spans="1:48" ht="30" customHeight="1" x14ac:dyDescent="0.3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</row>
    <row r="94" spans="1:48" ht="30" customHeight="1" x14ac:dyDescent="0.3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</row>
    <row r="95" spans="1:48" ht="30" customHeight="1" x14ac:dyDescent="0.3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</row>
    <row r="96" spans="1:48" ht="30" customHeight="1" x14ac:dyDescent="0.3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</row>
    <row r="97" spans="1:48" ht="30" customHeight="1" x14ac:dyDescent="0.3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</row>
    <row r="98" spans="1:48" ht="30" customHeight="1" x14ac:dyDescent="0.3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</row>
    <row r="99" spans="1:48" ht="30" customHeight="1" x14ac:dyDescent="0.3">
      <c r="A99" s="8" t="s">
        <v>67</v>
      </c>
      <c r="B99" s="9"/>
      <c r="C99" s="9"/>
      <c r="D99" s="9"/>
      <c r="E99" s="9"/>
      <c r="F99" s="11">
        <f>SUM(F77:F98)</f>
        <v>24801939</v>
      </c>
      <c r="G99" s="9"/>
      <c r="H99" s="11">
        <f>SUM(H77:H98)</f>
        <v>25228934</v>
      </c>
      <c r="I99" s="9"/>
      <c r="J99" s="11">
        <f>SUM(J77:J98)</f>
        <v>1857266</v>
      </c>
      <c r="K99" s="9"/>
      <c r="L99" s="11">
        <f>SUM(L77:L98)</f>
        <v>51888139</v>
      </c>
      <c r="M99" s="9"/>
      <c r="N99" t="s">
        <v>68</v>
      </c>
    </row>
    <row r="100" spans="1:48" ht="30" customHeight="1" x14ac:dyDescent="0.3">
      <c r="A100" s="8" t="s">
        <v>178</v>
      </c>
      <c r="B100" s="8" t="s">
        <v>52</v>
      </c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3"/>
      <c r="O100" s="3"/>
      <c r="P100" s="3"/>
      <c r="Q100" s="2" t="s">
        <v>179</v>
      </c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</row>
    <row r="101" spans="1:48" ht="30" customHeight="1" x14ac:dyDescent="0.3">
      <c r="A101" s="8" t="s">
        <v>180</v>
      </c>
      <c r="B101" s="8" t="s">
        <v>181</v>
      </c>
      <c r="C101" s="8" t="s">
        <v>80</v>
      </c>
      <c r="D101" s="9">
        <v>143.30000000000001</v>
      </c>
      <c r="E101" s="11">
        <f>TRUNC(일위대가목록!E20,0)</f>
        <v>35300</v>
      </c>
      <c r="F101" s="11">
        <f t="shared" ref="F101:F108" si="11">TRUNC(E101*D101, 0)</f>
        <v>5058490</v>
      </c>
      <c r="G101" s="11">
        <f>TRUNC(일위대가목록!F20,0)</f>
        <v>16848</v>
      </c>
      <c r="H101" s="11">
        <f t="shared" ref="H101:H108" si="12">TRUNC(G101*D101, 0)</f>
        <v>2414318</v>
      </c>
      <c r="I101" s="11">
        <f>TRUNC(일위대가목록!G20,0)</f>
        <v>1179</v>
      </c>
      <c r="J101" s="11">
        <f t="shared" ref="J101:J108" si="13">TRUNC(I101*D101, 0)</f>
        <v>168950</v>
      </c>
      <c r="K101" s="11">
        <f t="shared" ref="K101:L108" si="14">TRUNC(E101+G101+I101, 0)</f>
        <v>53327</v>
      </c>
      <c r="L101" s="11">
        <f t="shared" si="14"/>
        <v>7641758</v>
      </c>
      <c r="M101" s="8" t="s">
        <v>52</v>
      </c>
      <c r="N101" s="2" t="s">
        <v>182</v>
      </c>
      <c r="O101" s="2" t="s">
        <v>52</v>
      </c>
      <c r="P101" s="2" t="s">
        <v>52</v>
      </c>
      <c r="Q101" s="2" t="s">
        <v>179</v>
      </c>
      <c r="R101" s="2" t="s">
        <v>59</v>
      </c>
      <c r="S101" s="2" t="s">
        <v>60</v>
      </c>
      <c r="T101" s="2" t="s">
        <v>60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2" t="s">
        <v>52</v>
      </c>
      <c r="AS101" s="2" t="s">
        <v>52</v>
      </c>
      <c r="AT101" s="3"/>
      <c r="AU101" s="2" t="s">
        <v>183</v>
      </c>
      <c r="AV101" s="3">
        <v>35</v>
      </c>
    </row>
    <row r="102" spans="1:48" ht="30" customHeight="1" x14ac:dyDescent="0.3">
      <c r="A102" s="8" t="s">
        <v>180</v>
      </c>
      <c r="B102" s="8" t="s">
        <v>184</v>
      </c>
      <c r="C102" s="8" t="s">
        <v>80</v>
      </c>
      <c r="D102" s="9">
        <v>134.30000000000001</v>
      </c>
      <c r="E102" s="11">
        <f>TRUNC(일위대가목록!E21,0)</f>
        <v>13600</v>
      </c>
      <c r="F102" s="11">
        <f t="shared" si="11"/>
        <v>1826480</v>
      </c>
      <c r="G102" s="11">
        <f>TRUNC(일위대가목록!F21,0)</f>
        <v>9707</v>
      </c>
      <c r="H102" s="11">
        <f t="shared" si="12"/>
        <v>1303650</v>
      </c>
      <c r="I102" s="11">
        <f>TRUNC(일위대가목록!G21,0)</f>
        <v>679</v>
      </c>
      <c r="J102" s="11">
        <f t="shared" si="13"/>
        <v>91189</v>
      </c>
      <c r="K102" s="11">
        <f t="shared" si="14"/>
        <v>23986</v>
      </c>
      <c r="L102" s="11">
        <f t="shared" si="14"/>
        <v>3221319</v>
      </c>
      <c r="M102" s="8" t="s">
        <v>52</v>
      </c>
      <c r="N102" s="2" t="s">
        <v>185</v>
      </c>
      <c r="O102" s="2" t="s">
        <v>52</v>
      </c>
      <c r="P102" s="2" t="s">
        <v>52</v>
      </c>
      <c r="Q102" s="2" t="s">
        <v>179</v>
      </c>
      <c r="R102" s="2" t="s">
        <v>59</v>
      </c>
      <c r="S102" s="2" t="s">
        <v>60</v>
      </c>
      <c r="T102" s="2" t="s">
        <v>60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2" t="s">
        <v>52</v>
      </c>
      <c r="AS102" s="2" t="s">
        <v>52</v>
      </c>
      <c r="AT102" s="3"/>
      <c r="AU102" s="2" t="s">
        <v>186</v>
      </c>
      <c r="AV102" s="3">
        <v>36</v>
      </c>
    </row>
    <row r="103" spans="1:48" ht="30" customHeight="1" x14ac:dyDescent="0.3">
      <c r="A103" s="8" t="s">
        <v>187</v>
      </c>
      <c r="B103" s="8" t="s">
        <v>188</v>
      </c>
      <c r="C103" s="8" t="s">
        <v>75</v>
      </c>
      <c r="D103" s="9">
        <v>32.5</v>
      </c>
      <c r="E103" s="11">
        <f>TRUNC(단가대비표!O35,0)</f>
        <v>30000</v>
      </c>
      <c r="F103" s="11">
        <f t="shared" si="11"/>
        <v>975000</v>
      </c>
      <c r="G103" s="11">
        <f>TRUNC(단가대비표!P35,0)</f>
        <v>0</v>
      </c>
      <c r="H103" s="11">
        <f t="shared" si="12"/>
        <v>0</v>
      </c>
      <c r="I103" s="11">
        <f>TRUNC(단가대비표!S35,0)</f>
        <v>0</v>
      </c>
      <c r="J103" s="11">
        <f t="shared" si="13"/>
        <v>0</v>
      </c>
      <c r="K103" s="11">
        <f t="shared" si="14"/>
        <v>30000</v>
      </c>
      <c r="L103" s="11">
        <f t="shared" si="14"/>
        <v>975000</v>
      </c>
      <c r="M103" s="8" t="s">
        <v>52</v>
      </c>
      <c r="N103" s="2" t="s">
        <v>189</v>
      </c>
      <c r="O103" s="2" t="s">
        <v>52</v>
      </c>
      <c r="P103" s="2" t="s">
        <v>52</v>
      </c>
      <c r="Q103" s="2" t="s">
        <v>179</v>
      </c>
      <c r="R103" s="2" t="s">
        <v>60</v>
      </c>
      <c r="S103" s="2" t="s">
        <v>60</v>
      </c>
      <c r="T103" s="2" t="s">
        <v>59</v>
      </c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2" t="s">
        <v>52</v>
      </c>
      <c r="AS103" s="2" t="s">
        <v>52</v>
      </c>
      <c r="AT103" s="3"/>
      <c r="AU103" s="2" t="s">
        <v>190</v>
      </c>
      <c r="AV103" s="3">
        <v>43</v>
      </c>
    </row>
    <row r="104" spans="1:48" ht="30" customHeight="1" x14ac:dyDescent="0.3">
      <c r="A104" s="8" t="s">
        <v>191</v>
      </c>
      <c r="B104" s="8" t="s">
        <v>192</v>
      </c>
      <c r="C104" s="8" t="s">
        <v>57</v>
      </c>
      <c r="D104" s="9">
        <v>5</v>
      </c>
      <c r="E104" s="11">
        <f>TRUNC(일위대가목록!E22,0)</f>
        <v>1217660</v>
      </c>
      <c r="F104" s="11">
        <f t="shared" si="11"/>
        <v>6088300</v>
      </c>
      <c r="G104" s="11">
        <f>TRUNC(일위대가목록!F22,0)</f>
        <v>253687</v>
      </c>
      <c r="H104" s="11">
        <f t="shared" si="12"/>
        <v>1268435</v>
      </c>
      <c r="I104" s="11">
        <f>TRUNC(일위대가목록!G22,0)</f>
        <v>42286</v>
      </c>
      <c r="J104" s="11">
        <f t="shared" si="13"/>
        <v>211430</v>
      </c>
      <c r="K104" s="11">
        <f t="shared" si="14"/>
        <v>1513633</v>
      </c>
      <c r="L104" s="11">
        <f t="shared" si="14"/>
        <v>7568165</v>
      </c>
      <c r="M104" s="8" t="s">
        <v>52</v>
      </c>
      <c r="N104" s="2" t="s">
        <v>193</v>
      </c>
      <c r="O104" s="2" t="s">
        <v>52</v>
      </c>
      <c r="P104" s="2" t="s">
        <v>52</v>
      </c>
      <c r="Q104" s="2" t="s">
        <v>179</v>
      </c>
      <c r="R104" s="2" t="s">
        <v>59</v>
      </c>
      <c r="S104" s="2" t="s">
        <v>60</v>
      </c>
      <c r="T104" s="2" t="s">
        <v>60</v>
      </c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2" t="s">
        <v>52</v>
      </c>
      <c r="AS104" s="2" t="s">
        <v>52</v>
      </c>
      <c r="AT104" s="3"/>
      <c r="AU104" s="2" t="s">
        <v>194</v>
      </c>
      <c r="AV104" s="3">
        <v>37</v>
      </c>
    </row>
    <row r="105" spans="1:48" ht="30" customHeight="1" x14ac:dyDescent="0.3">
      <c r="A105" s="8" t="s">
        <v>195</v>
      </c>
      <c r="B105" s="8" t="s">
        <v>196</v>
      </c>
      <c r="C105" s="8" t="s">
        <v>57</v>
      </c>
      <c r="D105" s="9">
        <v>1</v>
      </c>
      <c r="E105" s="11">
        <f>TRUNC(일위대가목록!E23,0)</f>
        <v>461008</v>
      </c>
      <c r="F105" s="11">
        <f t="shared" si="11"/>
        <v>461008</v>
      </c>
      <c r="G105" s="11">
        <f>TRUNC(일위대가목록!F23,0)</f>
        <v>229578</v>
      </c>
      <c r="H105" s="11">
        <f t="shared" si="12"/>
        <v>229578</v>
      </c>
      <c r="I105" s="11">
        <f>TRUNC(일위대가목록!G23,0)</f>
        <v>37247</v>
      </c>
      <c r="J105" s="11">
        <f t="shared" si="13"/>
        <v>37247</v>
      </c>
      <c r="K105" s="11">
        <f t="shared" si="14"/>
        <v>727833</v>
      </c>
      <c r="L105" s="11">
        <f t="shared" si="14"/>
        <v>727833</v>
      </c>
      <c r="M105" s="8" t="s">
        <v>52</v>
      </c>
      <c r="N105" s="2" t="s">
        <v>197</v>
      </c>
      <c r="O105" s="2" t="s">
        <v>52</v>
      </c>
      <c r="P105" s="2" t="s">
        <v>52</v>
      </c>
      <c r="Q105" s="2" t="s">
        <v>179</v>
      </c>
      <c r="R105" s="2" t="s">
        <v>59</v>
      </c>
      <c r="S105" s="2" t="s">
        <v>60</v>
      </c>
      <c r="T105" s="2" t="s">
        <v>60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2" t="s">
        <v>52</v>
      </c>
      <c r="AS105" s="2" t="s">
        <v>52</v>
      </c>
      <c r="AT105" s="3"/>
      <c r="AU105" s="2" t="s">
        <v>198</v>
      </c>
      <c r="AV105" s="3">
        <v>38</v>
      </c>
    </row>
    <row r="106" spans="1:48" ht="30" customHeight="1" x14ac:dyDescent="0.3">
      <c r="A106" s="8" t="s">
        <v>199</v>
      </c>
      <c r="B106" s="8" t="s">
        <v>200</v>
      </c>
      <c r="C106" s="8" t="s">
        <v>57</v>
      </c>
      <c r="D106" s="9">
        <v>20</v>
      </c>
      <c r="E106" s="11">
        <f>TRUNC(일위대가목록!E24,0)</f>
        <v>119091</v>
      </c>
      <c r="F106" s="11">
        <f t="shared" si="11"/>
        <v>2381820</v>
      </c>
      <c r="G106" s="11">
        <f>TRUNC(일위대가목록!F24,0)</f>
        <v>27724</v>
      </c>
      <c r="H106" s="11">
        <f t="shared" si="12"/>
        <v>554480</v>
      </c>
      <c r="I106" s="11">
        <f>TRUNC(일위대가목록!G24,0)</f>
        <v>5629</v>
      </c>
      <c r="J106" s="11">
        <f t="shared" si="13"/>
        <v>112580</v>
      </c>
      <c r="K106" s="11">
        <f t="shared" si="14"/>
        <v>152444</v>
      </c>
      <c r="L106" s="11">
        <f t="shared" si="14"/>
        <v>3048880</v>
      </c>
      <c r="M106" s="8" t="s">
        <v>52</v>
      </c>
      <c r="N106" s="2" t="s">
        <v>201</v>
      </c>
      <c r="O106" s="2" t="s">
        <v>52</v>
      </c>
      <c r="P106" s="2" t="s">
        <v>52</v>
      </c>
      <c r="Q106" s="2" t="s">
        <v>179</v>
      </c>
      <c r="R106" s="2" t="s">
        <v>59</v>
      </c>
      <c r="S106" s="2" t="s">
        <v>60</v>
      </c>
      <c r="T106" s="2" t="s">
        <v>60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2" t="s">
        <v>52</v>
      </c>
      <c r="AS106" s="2" t="s">
        <v>52</v>
      </c>
      <c r="AT106" s="3"/>
      <c r="AU106" s="2" t="s">
        <v>202</v>
      </c>
      <c r="AV106" s="3">
        <v>39</v>
      </c>
    </row>
    <row r="107" spans="1:48" ht="30" customHeight="1" x14ac:dyDescent="0.3">
      <c r="A107" s="8" t="s">
        <v>203</v>
      </c>
      <c r="B107" s="8" t="s">
        <v>204</v>
      </c>
      <c r="C107" s="8" t="s">
        <v>80</v>
      </c>
      <c r="D107" s="9">
        <v>19</v>
      </c>
      <c r="E107" s="11">
        <f>TRUNC(일위대가목록!E25,0)</f>
        <v>251017</v>
      </c>
      <c r="F107" s="11">
        <f t="shared" si="11"/>
        <v>4769323</v>
      </c>
      <c r="G107" s="11">
        <f>TRUNC(일위대가목록!F25,0)</f>
        <v>9494</v>
      </c>
      <c r="H107" s="11">
        <f t="shared" si="12"/>
        <v>180386</v>
      </c>
      <c r="I107" s="11">
        <f>TRUNC(일위대가목록!G25,0)</f>
        <v>2236</v>
      </c>
      <c r="J107" s="11">
        <f t="shared" si="13"/>
        <v>42484</v>
      </c>
      <c r="K107" s="11">
        <f t="shared" si="14"/>
        <v>262747</v>
      </c>
      <c r="L107" s="11">
        <f t="shared" si="14"/>
        <v>4992193</v>
      </c>
      <c r="M107" s="8" t="s">
        <v>52</v>
      </c>
      <c r="N107" s="2" t="s">
        <v>205</v>
      </c>
      <c r="O107" s="2" t="s">
        <v>52</v>
      </c>
      <c r="P107" s="2" t="s">
        <v>52</v>
      </c>
      <c r="Q107" s="2" t="s">
        <v>179</v>
      </c>
      <c r="R107" s="2" t="s">
        <v>59</v>
      </c>
      <c r="S107" s="2" t="s">
        <v>60</v>
      </c>
      <c r="T107" s="2" t="s">
        <v>60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2" t="s">
        <v>52</v>
      </c>
      <c r="AS107" s="2" t="s">
        <v>52</v>
      </c>
      <c r="AT107" s="3"/>
      <c r="AU107" s="2" t="s">
        <v>206</v>
      </c>
      <c r="AV107" s="3">
        <v>40</v>
      </c>
    </row>
    <row r="108" spans="1:48" ht="30" customHeight="1" x14ac:dyDescent="0.3">
      <c r="A108" s="8" t="s">
        <v>207</v>
      </c>
      <c r="B108" s="8" t="s">
        <v>208</v>
      </c>
      <c r="C108" s="8" t="s">
        <v>57</v>
      </c>
      <c r="D108" s="9">
        <v>14</v>
      </c>
      <c r="E108" s="11">
        <f>TRUNC(일위대가목록!E26,0)</f>
        <v>151370</v>
      </c>
      <c r="F108" s="11">
        <f t="shared" si="11"/>
        <v>2119180</v>
      </c>
      <c r="G108" s="11">
        <f>TRUNC(일위대가목록!F26,0)</f>
        <v>0</v>
      </c>
      <c r="H108" s="11">
        <f t="shared" si="12"/>
        <v>0</v>
      </c>
      <c r="I108" s="11">
        <f>TRUNC(일위대가목록!G26,0)</f>
        <v>0</v>
      </c>
      <c r="J108" s="11">
        <f t="shared" si="13"/>
        <v>0</v>
      </c>
      <c r="K108" s="11">
        <f t="shared" si="14"/>
        <v>151370</v>
      </c>
      <c r="L108" s="11">
        <f t="shared" si="14"/>
        <v>2119180</v>
      </c>
      <c r="M108" s="8" t="s">
        <v>52</v>
      </c>
      <c r="N108" s="2" t="s">
        <v>209</v>
      </c>
      <c r="O108" s="2" t="s">
        <v>52</v>
      </c>
      <c r="P108" s="2" t="s">
        <v>52</v>
      </c>
      <c r="Q108" s="2" t="s">
        <v>179</v>
      </c>
      <c r="R108" s="2" t="s">
        <v>59</v>
      </c>
      <c r="S108" s="2" t="s">
        <v>60</v>
      </c>
      <c r="T108" s="2" t="s">
        <v>60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2" t="s">
        <v>52</v>
      </c>
      <c r="AS108" s="2" t="s">
        <v>52</v>
      </c>
      <c r="AT108" s="3"/>
      <c r="AU108" s="2" t="s">
        <v>210</v>
      </c>
      <c r="AV108" s="3">
        <v>41</v>
      </c>
    </row>
    <row r="109" spans="1:48" ht="30" customHeight="1" x14ac:dyDescent="0.3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</row>
    <row r="110" spans="1:48" ht="30" customHeight="1" x14ac:dyDescent="0.3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</row>
    <row r="111" spans="1:48" ht="30" customHeight="1" x14ac:dyDescent="0.3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</row>
    <row r="112" spans="1:48" ht="30" customHeight="1" x14ac:dyDescent="0.3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</row>
    <row r="113" spans="1:48" ht="30" customHeight="1" x14ac:dyDescent="0.3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</row>
    <row r="114" spans="1:48" ht="30" customHeight="1" x14ac:dyDescent="0.3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</row>
    <row r="115" spans="1:48" ht="30" customHeight="1" x14ac:dyDescent="0.3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</row>
    <row r="116" spans="1:48" ht="30" customHeight="1" x14ac:dyDescent="0.3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</row>
    <row r="117" spans="1:48" ht="30" customHeight="1" x14ac:dyDescent="0.3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</row>
    <row r="118" spans="1:48" ht="30" customHeight="1" x14ac:dyDescent="0.3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</row>
    <row r="119" spans="1:48" ht="30" customHeight="1" x14ac:dyDescent="0.3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</row>
    <row r="120" spans="1:48" ht="30" customHeight="1" x14ac:dyDescent="0.3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</row>
    <row r="121" spans="1:48" ht="30" customHeight="1" x14ac:dyDescent="0.3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</row>
    <row r="122" spans="1:48" ht="30" customHeight="1" x14ac:dyDescent="0.3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</row>
    <row r="123" spans="1:48" ht="30" customHeight="1" x14ac:dyDescent="0.3">
      <c r="A123" s="8" t="s">
        <v>67</v>
      </c>
      <c r="B123" s="9"/>
      <c r="C123" s="9"/>
      <c r="D123" s="9"/>
      <c r="E123" s="9"/>
      <c r="F123" s="11">
        <f>SUM(F101:F122)</f>
        <v>23679601</v>
      </c>
      <c r="G123" s="9"/>
      <c r="H123" s="11">
        <f>SUM(H101:H122)</f>
        <v>5950847</v>
      </c>
      <c r="I123" s="9"/>
      <c r="J123" s="11">
        <f>SUM(J101:J122)</f>
        <v>663880</v>
      </c>
      <c r="K123" s="9"/>
      <c r="L123" s="11">
        <f>SUM(L101:L122)</f>
        <v>30294328</v>
      </c>
      <c r="M123" s="9"/>
      <c r="N123" t="s">
        <v>68</v>
      </c>
    </row>
    <row r="124" spans="1:48" ht="30" customHeight="1" x14ac:dyDescent="0.3">
      <c r="A124" s="8" t="s">
        <v>211</v>
      </c>
      <c r="B124" s="8" t="s">
        <v>52</v>
      </c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3"/>
      <c r="O124" s="3"/>
      <c r="P124" s="3"/>
      <c r="Q124" s="2" t="s">
        <v>212</v>
      </c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</row>
    <row r="125" spans="1:48" ht="30" customHeight="1" x14ac:dyDescent="0.3">
      <c r="A125" s="8" t="s">
        <v>213</v>
      </c>
      <c r="B125" s="8" t="s">
        <v>214</v>
      </c>
      <c r="C125" s="8" t="s">
        <v>80</v>
      </c>
      <c r="D125" s="9">
        <v>85.4</v>
      </c>
      <c r="E125" s="11">
        <f>TRUNC(일위대가목록!E27,0)</f>
        <v>69342</v>
      </c>
      <c r="F125" s="11">
        <f>TRUNC(E125*D125, 0)</f>
        <v>5921806</v>
      </c>
      <c r="G125" s="11">
        <f>TRUNC(일위대가목록!F27,0)</f>
        <v>495095</v>
      </c>
      <c r="H125" s="11">
        <f>TRUNC(G125*D125, 0)</f>
        <v>42281113</v>
      </c>
      <c r="I125" s="11">
        <f>TRUNC(일위대가목록!G27,0)</f>
        <v>11961</v>
      </c>
      <c r="J125" s="11">
        <f>TRUNC(I125*D125, 0)</f>
        <v>1021469</v>
      </c>
      <c r="K125" s="11">
        <f>TRUNC(E125+G125+I125, 0)</f>
        <v>576398</v>
      </c>
      <c r="L125" s="11">
        <f>TRUNC(F125+H125+J125, 0)</f>
        <v>49224388</v>
      </c>
      <c r="M125" s="8" t="s">
        <v>52</v>
      </c>
      <c r="N125" s="2" t="s">
        <v>215</v>
      </c>
      <c r="O125" s="2" t="s">
        <v>52</v>
      </c>
      <c r="P125" s="2" t="s">
        <v>52</v>
      </c>
      <c r="Q125" s="2" t="s">
        <v>212</v>
      </c>
      <c r="R125" s="2" t="s">
        <v>59</v>
      </c>
      <c r="S125" s="2" t="s">
        <v>60</v>
      </c>
      <c r="T125" s="2" t="s">
        <v>60</v>
      </c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2" t="s">
        <v>52</v>
      </c>
      <c r="AS125" s="2" t="s">
        <v>52</v>
      </c>
      <c r="AT125" s="3"/>
      <c r="AU125" s="2" t="s">
        <v>216</v>
      </c>
      <c r="AV125" s="3">
        <v>45</v>
      </c>
    </row>
    <row r="126" spans="1:48" ht="30" customHeight="1" x14ac:dyDescent="0.3">
      <c r="A126" s="8" t="s">
        <v>217</v>
      </c>
      <c r="B126" s="8" t="s">
        <v>218</v>
      </c>
      <c r="C126" s="8" t="s">
        <v>64</v>
      </c>
      <c r="D126" s="9">
        <v>1</v>
      </c>
      <c r="E126" s="11">
        <f>TRUNC(일위대가목록!E28,0)</f>
        <v>2821809</v>
      </c>
      <c r="F126" s="11">
        <f>TRUNC(E126*D126, 0)</f>
        <v>2821809</v>
      </c>
      <c r="G126" s="11">
        <f>TRUNC(일위대가목록!F28,0)</f>
        <v>6550045</v>
      </c>
      <c r="H126" s="11">
        <f>TRUNC(G126*D126, 0)</f>
        <v>6550045</v>
      </c>
      <c r="I126" s="11">
        <f>TRUNC(일위대가목록!G28,0)</f>
        <v>180533</v>
      </c>
      <c r="J126" s="11">
        <f>TRUNC(I126*D126, 0)</f>
        <v>180533</v>
      </c>
      <c r="K126" s="11">
        <f>TRUNC(E126+G126+I126, 0)</f>
        <v>9552387</v>
      </c>
      <c r="L126" s="11">
        <f>TRUNC(F126+H126+J126, 0)</f>
        <v>9552387</v>
      </c>
      <c r="M126" s="8" t="s">
        <v>52</v>
      </c>
      <c r="N126" s="2" t="s">
        <v>219</v>
      </c>
      <c r="O126" s="2" t="s">
        <v>52</v>
      </c>
      <c r="P126" s="2" t="s">
        <v>52</v>
      </c>
      <c r="Q126" s="2" t="s">
        <v>212</v>
      </c>
      <c r="R126" s="2" t="s">
        <v>59</v>
      </c>
      <c r="S126" s="2" t="s">
        <v>60</v>
      </c>
      <c r="T126" s="2" t="s">
        <v>60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2" t="s">
        <v>52</v>
      </c>
      <c r="AS126" s="2" t="s">
        <v>52</v>
      </c>
      <c r="AT126" s="3"/>
      <c r="AU126" s="2" t="s">
        <v>220</v>
      </c>
      <c r="AV126" s="3">
        <v>46</v>
      </c>
    </row>
    <row r="127" spans="1:48" ht="30" customHeight="1" x14ac:dyDescent="0.3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</row>
    <row r="128" spans="1:48" ht="30" customHeight="1" x14ac:dyDescent="0.3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</row>
    <row r="129" spans="1:13" ht="30" customHeight="1" x14ac:dyDescent="0.3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</row>
    <row r="130" spans="1:13" ht="30" customHeight="1" x14ac:dyDescent="0.3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</row>
    <row r="131" spans="1:13" ht="30" customHeight="1" x14ac:dyDescent="0.3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</row>
    <row r="132" spans="1:13" ht="30" customHeight="1" x14ac:dyDescent="0.3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</row>
    <row r="133" spans="1:13" ht="30" customHeight="1" x14ac:dyDescent="0.3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</row>
    <row r="134" spans="1:13" ht="30" customHeight="1" x14ac:dyDescent="0.3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</row>
    <row r="135" spans="1:13" ht="30" customHeight="1" x14ac:dyDescent="0.3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</row>
    <row r="136" spans="1:13" ht="30" customHeight="1" x14ac:dyDescent="0.3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</row>
    <row r="137" spans="1:13" ht="30" customHeight="1" x14ac:dyDescent="0.3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</row>
    <row r="138" spans="1:13" ht="30" customHeight="1" x14ac:dyDescent="0.3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</row>
    <row r="139" spans="1:13" ht="30" customHeight="1" x14ac:dyDescent="0.3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</row>
    <row r="140" spans="1:13" ht="30" customHeight="1" x14ac:dyDescent="0.3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</row>
    <row r="141" spans="1:13" ht="30" customHeight="1" x14ac:dyDescent="0.3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</row>
    <row r="142" spans="1:13" ht="30" customHeight="1" x14ac:dyDescent="0.3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</row>
    <row r="143" spans="1:13" ht="30" customHeight="1" x14ac:dyDescent="0.3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</row>
    <row r="144" spans="1:13" ht="30" customHeight="1" x14ac:dyDescent="0.3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</row>
    <row r="145" spans="1:48" ht="30" customHeight="1" x14ac:dyDescent="0.3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</row>
    <row r="146" spans="1:48" ht="30" customHeight="1" x14ac:dyDescent="0.3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</row>
    <row r="147" spans="1:48" ht="30" customHeight="1" x14ac:dyDescent="0.3">
      <c r="A147" s="8" t="s">
        <v>67</v>
      </c>
      <c r="B147" s="9"/>
      <c r="C147" s="9"/>
      <c r="D147" s="9"/>
      <c r="E147" s="9"/>
      <c r="F147" s="11">
        <f>SUM(F125:F146)</f>
        <v>8743615</v>
      </c>
      <c r="G147" s="9"/>
      <c r="H147" s="11">
        <f>SUM(H125:H146)</f>
        <v>48831158</v>
      </c>
      <c r="I147" s="9"/>
      <c r="J147" s="11">
        <f>SUM(J125:J146)</f>
        <v>1202002</v>
      </c>
      <c r="K147" s="9"/>
      <c r="L147" s="11">
        <f>SUM(L125:L146)</f>
        <v>58776775</v>
      </c>
      <c r="M147" s="9"/>
      <c r="N147" t="s">
        <v>68</v>
      </c>
    </row>
    <row r="148" spans="1:48" ht="30" customHeight="1" x14ac:dyDescent="0.3">
      <c r="A148" s="8" t="s">
        <v>223</v>
      </c>
      <c r="B148" s="8" t="s">
        <v>52</v>
      </c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3"/>
      <c r="O148" s="3"/>
      <c r="P148" s="3"/>
      <c r="Q148" s="2" t="s">
        <v>224</v>
      </c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</row>
    <row r="149" spans="1:48" ht="30" customHeight="1" x14ac:dyDescent="0.3">
      <c r="A149" s="8" t="s">
        <v>225</v>
      </c>
      <c r="B149" s="8" t="s">
        <v>226</v>
      </c>
      <c r="C149" s="8" t="s">
        <v>119</v>
      </c>
      <c r="D149" s="9">
        <v>2503</v>
      </c>
      <c r="E149" s="11">
        <f>TRUNC(일위대가목록!E29,0)</f>
        <v>0</v>
      </c>
      <c r="F149" s="11">
        <f>TRUNC(E149*D149, 0)</f>
        <v>0</v>
      </c>
      <c r="G149" s="11">
        <f>TRUNC(일위대가목록!F29,0)</f>
        <v>257</v>
      </c>
      <c r="H149" s="11">
        <f>TRUNC(G149*D149, 0)</f>
        <v>643271</v>
      </c>
      <c r="I149" s="11">
        <f>TRUNC(일위대가목록!G29,0)</f>
        <v>19</v>
      </c>
      <c r="J149" s="11">
        <f>TRUNC(I149*D149, 0)</f>
        <v>47557</v>
      </c>
      <c r="K149" s="11">
        <f t="shared" ref="K149:L153" si="15">TRUNC(E149+G149+I149, 0)</f>
        <v>276</v>
      </c>
      <c r="L149" s="11">
        <f t="shared" si="15"/>
        <v>690828</v>
      </c>
      <c r="M149" s="8" t="s">
        <v>52</v>
      </c>
      <c r="N149" s="2" t="s">
        <v>227</v>
      </c>
      <c r="O149" s="2" t="s">
        <v>52</v>
      </c>
      <c r="P149" s="2" t="s">
        <v>52</v>
      </c>
      <c r="Q149" s="2" t="s">
        <v>224</v>
      </c>
      <c r="R149" s="2" t="s">
        <v>59</v>
      </c>
      <c r="S149" s="2" t="s">
        <v>60</v>
      </c>
      <c r="T149" s="2" t="s">
        <v>60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2" t="s">
        <v>52</v>
      </c>
      <c r="AS149" s="2" t="s">
        <v>52</v>
      </c>
      <c r="AT149" s="3"/>
      <c r="AU149" s="2" t="s">
        <v>228</v>
      </c>
      <c r="AV149" s="3">
        <v>84</v>
      </c>
    </row>
    <row r="150" spans="1:48" ht="30" customHeight="1" x14ac:dyDescent="0.3">
      <c r="A150" s="8" t="s">
        <v>122</v>
      </c>
      <c r="B150" s="8" t="s">
        <v>52</v>
      </c>
      <c r="C150" s="8" t="s">
        <v>119</v>
      </c>
      <c r="D150" s="9">
        <v>2503</v>
      </c>
      <c r="E150" s="11">
        <f>TRUNC(일위대가목록!E30,0)</f>
        <v>0</v>
      </c>
      <c r="F150" s="11">
        <f>TRUNC(E150*D150, 0)</f>
        <v>0</v>
      </c>
      <c r="G150" s="11">
        <f>TRUNC(일위대가목록!F30,0)</f>
        <v>1337</v>
      </c>
      <c r="H150" s="11">
        <f>TRUNC(G150*D150, 0)</f>
        <v>3346511</v>
      </c>
      <c r="I150" s="11">
        <f>TRUNC(일위대가목록!G30,0)</f>
        <v>0</v>
      </c>
      <c r="J150" s="11">
        <f>TRUNC(I150*D150, 0)</f>
        <v>0</v>
      </c>
      <c r="K150" s="11">
        <f t="shared" si="15"/>
        <v>1337</v>
      </c>
      <c r="L150" s="11">
        <f t="shared" si="15"/>
        <v>3346511</v>
      </c>
      <c r="M150" s="8" t="s">
        <v>52</v>
      </c>
      <c r="N150" s="2" t="s">
        <v>229</v>
      </c>
      <c r="O150" s="2" t="s">
        <v>52</v>
      </c>
      <c r="P150" s="2" t="s">
        <v>52</v>
      </c>
      <c r="Q150" s="2" t="s">
        <v>224</v>
      </c>
      <c r="R150" s="2" t="s">
        <v>59</v>
      </c>
      <c r="S150" s="2" t="s">
        <v>60</v>
      </c>
      <c r="T150" s="2" t="s">
        <v>60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2" t="s">
        <v>52</v>
      </c>
      <c r="AS150" s="2" t="s">
        <v>52</v>
      </c>
      <c r="AT150" s="3"/>
      <c r="AU150" s="2" t="s">
        <v>230</v>
      </c>
      <c r="AV150" s="3">
        <v>101</v>
      </c>
    </row>
    <row r="151" spans="1:48" ht="30" customHeight="1" x14ac:dyDescent="0.3">
      <c r="A151" s="8" t="s">
        <v>231</v>
      </c>
      <c r="B151" s="8" t="s">
        <v>232</v>
      </c>
      <c r="C151" s="8" t="s">
        <v>119</v>
      </c>
      <c r="D151" s="9">
        <v>800</v>
      </c>
      <c r="E151" s="11">
        <f>TRUNC(일위대가목록!E31,0)</f>
        <v>21</v>
      </c>
      <c r="F151" s="11">
        <f>TRUNC(E151*D151, 0)</f>
        <v>16800</v>
      </c>
      <c r="G151" s="11">
        <f>TRUNC(일위대가목록!F31,0)</f>
        <v>626</v>
      </c>
      <c r="H151" s="11">
        <f>TRUNC(G151*D151, 0)</f>
        <v>500800</v>
      </c>
      <c r="I151" s="11">
        <f>TRUNC(일위대가목록!G31,0)</f>
        <v>93</v>
      </c>
      <c r="J151" s="11">
        <f>TRUNC(I151*D151, 0)</f>
        <v>74400</v>
      </c>
      <c r="K151" s="11">
        <f t="shared" si="15"/>
        <v>740</v>
      </c>
      <c r="L151" s="11">
        <f t="shared" si="15"/>
        <v>592000</v>
      </c>
      <c r="M151" s="8" t="s">
        <v>52</v>
      </c>
      <c r="N151" s="2" t="s">
        <v>233</v>
      </c>
      <c r="O151" s="2" t="s">
        <v>52</v>
      </c>
      <c r="P151" s="2" t="s">
        <v>52</v>
      </c>
      <c r="Q151" s="2" t="s">
        <v>224</v>
      </c>
      <c r="R151" s="2" t="s">
        <v>59</v>
      </c>
      <c r="S151" s="2" t="s">
        <v>60</v>
      </c>
      <c r="T151" s="2" t="s">
        <v>60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2" t="s">
        <v>52</v>
      </c>
      <c r="AS151" s="2" t="s">
        <v>52</v>
      </c>
      <c r="AT151" s="3"/>
      <c r="AU151" s="2" t="s">
        <v>234</v>
      </c>
      <c r="AV151" s="3">
        <v>86</v>
      </c>
    </row>
    <row r="152" spans="1:48" ht="30" customHeight="1" x14ac:dyDescent="0.3">
      <c r="A152" s="8" t="s">
        <v>235</v>
      </c>
      <c r="B152" s="8" t="s">
        <v>236</v>
      </c>
      <c r="C152" s="8" t="s">
        <v>119</v>
      </c>
      <c r="D152" s="9">
        <v>800</v>
      </c>
      <c r="E152" s="11">
        <f>TRUNC(일위대가목록!E32,0)</f>
        <v>0</v>
      </c>
      <c r="F152" s="11">
        <f>TRUNC(E152*D152, 0)</f>
        <v>0</v>
      </c>
      <c r="G152" s="11">
        <f>TRUNC(일위대가목록!F32,0)</f>
        <v>56</v>
      </c>
      <c r="H152" s="11">
        <f>TRUNC(G152*D152, 0)</f>
        <v>44800</v>
      </c>
      <c r="I152" s="11">
        <f>TRUNC(일위대가목록!G32,0)</f>
        <v>0</v>
      </c>
      <c r="J152" s="11">
        <f>TRUNC(I152*D152, 0)</f>
        <v>0</v>
      </c>
      <c r="K152" s="11">
        <f t="shared" si="15"/>
        <v>56</v>
      </c>
      <c r="L152" s="11">
        <f t="shared" si="15"/>
        <v>44800</v>
      </c>
      <c r="M152" s="8" t="s">
        <v>52</v>
      </c>
      <c r="N152" s="2" t="s">
        <v>237</v>
      </c>
      <c r="O152" s="2" t="s">
        <v>52</v>
      </c>
      <c r="P152" s="2" t="s">
        <v>52</v>
      </c>
      <c r="Q152" s="2" t="s">
        <v>224</v>
      </c>
      <c r="R152" s="2" t="s">
        <v>59</v>
      </c>
      <c r="S152" s="2" t="s">
        <v>60</v>
      </c>
      <c r="T152" s="2" t="s">
        <v>60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2" t="s">
        <v>52</v>
      </c>
      <c r="AS152" s="2" t="s">
        <v>52</v>
      </c>
      <c r="AT152" s="3"/>
      <c r="AU152" s="2" t="s">
        <v>238</v>
      </c>
      <c r="AV152" s="3">
        <v>87</v>
      </c>
    </row>
    <row r="153" spans="1:48" ht="30" customHeight="1" x14ac:dyDescent="0.3">
      <c r="A153" s="8" t="s">
        <v>239</v>
      </c>
      <c r="B153" s="8" t="s">
        <v>240</v>
      </c>
      <c r="C153" s="8" t="s">
        <v>75</v>
      </c>
      <c r="D153" s="9">
        <v>4</v>
      </c>
      <c r="E153" s="11">
        <f>TRUNC(일위대가목록!E33,0)</f>
        <v>0</v>
      </c>
      <c r="F153" s="11">
        <f>TRUNC(E153*D153, 0)</f>
        <v>0</v>
      </c>
      <c r="G153" s="11">
        <f>TRUNC(일위대가목록!F33,0)</f>
        <v>131333</v>
      </c>
      <c r="H153" s="11">
        <f>TRUNC(G153*D153, 0)</f>
        <v>525332</v>
      </c>
      <c r="I153" s="11">
        <f>TRUNC(일위대가목록!G33,0)</f>
        <v>0</v>
      </c>
      <c r="J153" s="11">
        <f>TRUNC(I153*D153, 0)</f>
        <v>0</v>
      </c>
      <c r="K153" s="11">
        <f t="shared" si="15"/>
        <v>131333</v>
      </c>
      <c r="L153" s="11">
        <f t="shared" si="15"/>
        <v>525332</v>
      </c>
      <c r="M153" s="8" t="s">
        <v>52</v>
      </c>
      <c r="N153" s="2" t="s">
        <v>241</v>
      </c>
      <c r="O153" s="2" t="s">
        <v>52</v>
      </c>
      <c r="P153" s="2" t="s">
        <v>52</v>
      </c>
      <c r="Q153" s="2" t="s">
        <v>224</v>
      </c>
      <c r="R153" s="2" t="s">
        <v>59</v>
      </c>
      <c r="S153" s="2" t="s">
        <v>60</v>
      </c>
      <c r="T153" s="2" t="s">
        <v>60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2" t="s">
        <v>52</v>
      </c>
      <c r="AS153" s="2" t="s">
        <v>52</v>
      </c>
      <c r="AT153" s="3"/>
      <c r="AU153" s="2" t="s">
        <v>242</v>
      </c>
      <c r="AV153" s="3">
        <v>88</v>
      </c>
    </row>
    <row r="154" spans="1:48" ht="30" customHeight="1" x14ac:dyDescent="0.3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</row>
    <row r="155" spans="1:48" ht="30" customHeight="1" x14ac:dyDescent="0.3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</row>
    <row r="156" spans="1:48" ht="30" customHeight="1" x14ac:dyDescent="0.3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</row>
    <row r="157" spans="1:48" ht="30" customHeight="1" x14ac:dyDescent="0.3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</row>
    <row r="158" spans="1:48" ht="30" customHeight="1" x14ac:dyDescent="0.3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</row>
    <row r="159" spans="1:48" ht="30" customHeight="1" x14ac:dyDescent="0.3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</row>
    <row r="160" spans="1:48" ht="30" customHeight="1" x14ac:dyDescent="0.3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</row>
    <row r="161" spans="1:48" ht="30" customHeight="1" x14ac:dyDescent="0.3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</row>
    <row r="162" spans="1:48" ht="30" customHeight="1" x14ac:dyDescent="0.3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</row>
    <row r="163" spans="1:48" ht="30" customHeight="1" x14ac:dyDescent="0.3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</row>
    <row r="164" spans="1:48" ht="30" customHeight="1" x14ac:dyDescent="0.3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</row>
    <row r="165" spans="1:48" ht="30" customHeight="1" x14ac:dyDescent="0.3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</row>
    <row r="166" spans="1:48" ht="30" customHeight="1" x14ac:dyDescent="0.3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</row>
    <row r="167" spans="1:48" ht="30" customHeight="1" x14ac:dyDescent="0.3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</row>
    <row r="168" spans="1:48" ht="30" customHeight="1" x14ac:dyDescent="0.3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</row>
    <row r="169" spans="1:48" ht="30" customHeight="1" x14ac:dyDescent="0.3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</row>
    <row r="170" spans="1:48" ht="30" customHeight="1" x14ac:dyDescent="0.3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</row>
    <row r="171" spans="1:48" ht="30" customHeight="1" x14ac:dyDescent="0.3">
      <c r="A171" s="8" t="s">
        <v>67</v>
      </c>
      <c r="B171" s="9"/>
      <c r="C171" s="9"/>
      <c r="D171" s="9"/>
      <c r="E171" s="9"/>
      <c r="F171" s="11">
        <f>SUM(F149:F170)</f>
        <v>16800</v>
      </c>
      <c r="G171" s="9"/>
      <c r="H171" s="11">
        <f>SUM(H149:H170)</f>
        <v>5060714</v>
      </c>
      <c r="I171" s="9"/>
      <c r="J171" s="11">
        <f>SUM(J149:J170)</f>
        <v>121957</v>
      </c>
      <c r="K171" s="9"/>
      <c r="L171" s="11">
        <f>SUM(L149:L170)</f>
        <v>5199471</v>
      </c>
      <c r="M171" s="9"/>
      <c r="N171" t="s">
        <v>68</v>
      </c>
    </row>
    <row r="172" spans="1:48" ht="30" customHeight="1" x14ac:dyDescent="0.3">
      <c r="A172" s="8" t="s">
        <v>243</v>
      </c>
      <c r="B172" s="8" t="s">
        <v>52</v>
      </c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3"/>
      <c r="O172" s="3"/>
      <c r="P172" s="3"/>
      <c r="Q172" s="2" t="s">
        <v>244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</row>
    <row r="173" spans="1:48" ht="30" customHeight="1" x14ac:dyDescent="0.3">
      <c r="A173" s="8" t="s">
        <v>245</v>
      </c>
      <c r="B173" s="8" t="s">
        <v>246</v>
      </c>
      <c r="C173" s="8" t="s">
        <v>247</v>
      </c>
      <c r="D173" s="9">
        <v>426</v>
      </c>
      <c r="E173" s="11">
        <f>TRUNC(일위대가목록!E34,0)</f>
        <v>13342</v>
      </c>
      <c r="F173" s="11">
        <f>TRUNC(E173*D173, 0)</f>
        <v>5683692</v>
      </c>
      <c r="G173" s="11">
        <f>TRUNC(일위대가목록!F34,0)</f>
        <v>6055</v>
      </c>
      <c r="H173" s="11">
        <f>TRUNC(G173*D173, 0)</f>
        <v>2579430</v>
      </c>
      <c r="I173" s="11">
        <f>TRUNC(일위대가목록!G34,0)</f>
        <v>0</v>
      </c>
      <c r="J173" s="11">
        <f>TRUNC(I173*D173, 0)</f>
        <v>0</v>
      </c>
      <c r="K173" s="11">
        <f t="shared" ref="K173:L177" si="16">TRUNC(E173+G173+I173, 0)</f>
        <v>19397</v>
      </c>
      <c r="L173" s="11">
        <f t="shared" si="16"/>
        <v>8263122</v>
      </c>
      <c r="M173" s="8" t="s">
        <v>52</v>
      </c>
      <c r="N173" s="2" t="s">
        <v>248</v>
      </c>
      <c r="O173" s="2" t="s">
        <v>52</v>
      </c>
      <c r="P173" s="2" t="s">
        <v>52</v>
      </c>
      <c r="Q173" s="2" t="s">
        <v>244</v>
      </c>
      <c r="R173" s="2" t="s">
        <v>59</v>
      </c>
      <c r="S173" s="2" t="s">
        <v>60</v>
      </c>
      <c r="T173" s="2" t="s">
        <v>60</v>
      </c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2" t="s">
        <v>52</v>
      </c>
      <c r="AS173" s="2" t="s">
        <v>52</v>
      </c>
      <c r="AT173" s="3"/>
      <c r="AU173" s="2" t="s">
        <v>249</v>
      </c>
      <c r="AV173" s="3">
        <v>90</v>
      </c>
    </row>
    <row r="174" spans="1:48" ht="30" customHeight="1" x14ac:dyDescent="0.3">
      <c r="A174" s="8" t="s">
        <v>250</v>
      </c>
      <c r="B174" s="8" t="s">
        <v>251</v>
      </c>
      <c r="C174" s="8" t="s">
        <v>247</v>
      </c>
      <c r="D174" s="9">
        <v>39</v>
      </c>
      <c r="E174" s="11">
        <f>TRUNC(일위대가목록!E35,0)</f>
        <v>90097</v>
      </c>
      <c r="F174" s="11">
        <f>TRUNC(E174*D174, 0)</f>
        <v>3513783</v>
      </c>
      <c r="G174" s="11">
        <f>TRUNC(일위대가목록!F35,0)</f>
        <v>63036</v>
      </c>
      <c r="H174" s="11">
        <f>TRUNC(G174*D174, 0)</f>
        <v>2458404</v>
      </c>
      <c r="I174" s="11">
        <f>TRUNC(일위대가목록!G35,0)</f>
        <v>255</v>
      </c>
      <c r="J174" s="11">
        <f>TRUNC(I174*D174, 0)</f>
        <v>9945</v>
      </c>
      <c r="K174" s="11">
        <f t="shared" si="16"/>
        <v>153388</v>
      </c>
      <c r="L174" s="11">
        <f t="shared" si="16"/>
        <v>5982132</v>
      </c>
      <c r="M174" s="8" t="s">
        <v>52</v>
      </c>
      <c r="N174" s="2" t="s">
        <v>252</v>
      </c>
      <c r="O174" s="2" t="s">
        <v>52</v>
      </c>
      <c r="P174" s="2" t="s">
        <v>52</v>
      </c>
      <c r="Q174" s="2" t="s">
        <v>244</v>
      </c>
      <c r="R174" s="2" t="s">
        <v>59</v>
      </c>
      <c r="S174" s="2" t="s">
        <v>60</v>
      </c>
      <c r="T174" s="2" t="s">
        <v>60</v>
      </c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2" t="s">
        <v>52</v>
      </c>
      <c r="AS174" s="2" t="s">
        <v>52</v>
      </c>
      <c r="AT174" s="3"/>
      <c r="AU174" s="2" t="s">
        <v>253</v>
      </c>
      <c r="AV174" s="3">
        <v>91</v>
      </c>
    </row>
    <row r="175" spans="1:48" ht="30" customHeight="1" x14ac:dyDescent="0.3">
      <c r="A175" s="8" t="s">
        <v>254</v>
      </c>
      <c r="B175" s="8" t="s">
        <v>255</v>
      </c>
      <c r="C175" s="8" t="s">
        <v>57</v>
      </c>
      <c r="D175" s="9">
        <v>2</v>
      </c>
      <c r="E175" s="11">
        <f>TRUNC(단가대비표!O137,0)</f>
        <v>680000</v>
      </c>
      <c r="F175" s="11">
        <f>TRUNC(E175*D175, 0)</f>
        <v>1360000</v>
      </c>
      <c r="G175" s="11">
        <f>TRUNC(단가대비표!P137,0)</f>
        <v>0</v>
      </c>
      <c r="H175" s="11">
        <f>TRUNC(G175*D175, 0)</f>
        <v>0</v>
      </c>
      <c r="I175" s="11">
        <f>TRUNC(단가대비표!S137,0)</f>
        <v>0</v>
      </c>
      <c r="J175" s="11">
        <f>TRUNC(I175*D175, 0)</f>
        <v>0</v>
      </c>
      <c r="K175" s="11">
        <f t="shared" si="16"/>
        <v>680000</v>
      </c>
      <c r="L175" s="11">
        <f t="shared" si="16"/>
        <v>1360000</v>
      </c>
      <c r="M175" s="8" t="s">
        <v>52</v>
      </c>
      <c r="N175" s="2" t="s">
        <v>256</v>
      </c>
      <c r="O175" s="2" t="s">
        <v>52</v>
      </c>
      <c r="P175" s="2" t="s">
        <v>52</v>
      </c>
      <c r="Q175" s="2" t="s">
        <v>244</v>
      </c>
      <c r="R175" s="2" t="s">
        <v>60</v>
      </c>
      <c r="S175" s="2" t="s">
        <v>60</v>
      </c>
      <c r="T175" s="2" t="s">
        <v>59</v>
      </c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2" t="s">
        <v>52</v>
      </c>
      <c r="AS175" s="2" t="s">
        <v>52</v>
      </c>
      <c r="AT175" s="3"/>
      <c r="AU175" s="2" t="s">
        <v>257</v>
      </c>
      <c r="AV175" s="3">
        <v>92</v>
      </c>
    </row>
    <row r="176" spans="1:48" ht="30" customHeight="1" x14ac:dyDescent="0.3">
      <c r="A176" s="8" t="s">
        <v>258</v>
      </c>
      <c r="B176" s="8" t="s">
        <v>259</v>
      </c>
      <c r="C176" s="8" t="s">
        <v>57</v>
      </c>
      <c r="D176" s="9">
        <v>19</v>
      </c>
      <c r="E176" s="11">
        <f>TRUNC(일위대가목록!E36,0)</f>
        <v>160000</v>
      </c>
      <c r="F176" s="11">
        <f>TRUNC(E176*D176, 0)</f>
        <v>3040000</v>
      </c>
      <c r="G176" s="11">
        <f>TRUNC(일위대가목록!F36,0)</f>
        <v>3554</v>
      </c>
      <c r="H176" s="11">
        <f>TRUNC(G176*D176, 0)</f>
        <v>67526</v>
      </c>
      <c r="I176" s="11">
        <f>TRUNC(일위대가목록!G36,0)</f>
        <v>0</v>
      </c>
      <c r="J176" s="11">
        <f>TRUNC(I176*D176, 0)</f>
        <v>0</v>
      </c>
      <c r="K176" s="11">
        <f t="shared" si="16"/>
        <v>163554</v>
      </c>
      <c r="L176" s="11">
        <f t="shared" si="16"/>
        <v>3107526</v>
      </c>
      <c r="M176" s="8" t="s">
        <v>52</v>
      </c>
      <c r="N176" s="2" t="s">
        <v>260</v>
      </c>
      <c r="O176" s="2" t="s">
        <v>52</v>
      </c>
      <c r="P176" s="2" t="s">
        <v>52</v>
      </c>
      <c r="Q176" s="2" t="s">
        <v>244</v>
      </c>
      <c r="R176" s="2" t="s">
        <v>59</v>
      </c>
      <c r="S176" s="2" t="s">
        <v>60</v>
      </c>
      <c r="T176" s="2" t="s">
        <v>60</v>
      </c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2" t="s">
        <v>52</v>
      </c>
      <c r="AS176" s="2" t="s">
        <v>52</v>
      </c>
      <c r="AT176" s="3"/>
      <c r="AU176" s="2" t="s">
        <v>261</v>
      </c>
      <c r="AV176" s="3">
        <v>93</v>
      </c>
    </row>
    <row r="177" spans="1:48" ht="30" customHeight="1" x14ac:dyDescent="0.3">
      <c r="A177" s="8" t="s">
        <v>262</v>
      </c>
      <c r="B177" s="8" t="s">
        <v>263</v>
      </c>
      <c r="C177" s="8" t="s">
        <v>119</v>
      </c>
      <c r="D177" s="9">
        <v>67</v>
      </c>
      <c r="E177" s="11">
        <f>TRUNC(일위대가목록!E37,0)</f>
        <v>2986</v>
      </c>
      <c r="F177" s="11">
        <f>TRUNC(E177*D177, 0)</f>
        <v>200062</v>
      </c>
      <c r="G177" s="11">
        <f>TRUNC(일위대가목록!F37,0)</f>
        <v>730</v>
      </c>
      <c r="H177" s="11">
        <f>TRUNC(G177*D177, 0)</f>
        <v>48910</v>
      </c>
      <c r="I177" s="11">
        <f>TRUNC(일위대가목록!G37,0)</f>
        <v>91</v>
      </c>
      <c r="J177" s="11">
        <f>TRUNC(I177*D177, 0)</f>
        <v>6097</v>
      </c>
      <c r="K177" s="11">
        <f t="shared" si="16"/>
        <v>3807</v>
      </c>
      <c r="L177" s="11">
        <f t="shared" si="16"/>
        <v>255069</v>
      </c>
      <c r="M177" s="8" t="s">
        <v>52</v>
      </c>
      <c r="N177" s="2" t="s">
        <v>264</v>
      </c>
      <c r="O177" s="2" t="s">
        <v>52</v>
      </c>
      <c r="P177" s="2" t="s">
        <v>52</v>
      </c>
      <c r="Q177" s="2" t="s">
        <v>244</v>
      </c>
      <c r="R177" s="2" t="s">
        <v>59</v>
      </c>
      <c r="S177" s="2" t="s">
        <v>60</v>
      </c>
      <c r="T177" s="2" t="s">
        <v>60</v>
      </c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2" t="s">
        <v>52</v>
      </c>
      <c r="AS177" s="2" t="s">
        <v>52</v>
      </c>
      <c r="AT177" s="3"/>
      <c r="AU177" s="2" t="s">
        <v>265</v>
      </c>
      <c r="AV177" s="3">
        <v>94</v>
      </c>
    </row>
    <row r="178" spans="1:48" ht="30" customHeight="1" x14ac:dyDescent="0.3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</row>
    <row r="179" spans="1:48" ht="30" customHeight="1" x14ac:dyDescent="0.3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</row>
    <row r="180" spans="1:48" ht="30" customHeight="1" x14ac:dyDescent="0.3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</row>
    <row r="181" spans="1:48" ht="30" customHeight="1" x14ac:dyDescent="0.3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</row>
    <row r="182" spans="1:48" ht="30" customHeight="1" x14ac:dyDescent="0.3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</row>
    <row r="183" spans="1:48" ht="30" customHeight="1" x14ac:dyDescent="0.3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</row>
    <row r="184" spans="1:48" ht="30" customHeight="1" x14ac:dyDescent="0.3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</row>
    <row r="185" spans="1:48" ht="30" customHeight="1" x14ac:dyDescent="0.3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</row>
    <row r="186" spans="1:48" ht="30" customHeight="1" x14ac:dyDescent="0.3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</row>
    <row r="187" spans="1:48" ht="30" customHeight="1" x14ac:dyDescent="0.3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</row>
    <row r="188" spans="1:48" ht="30" customHeight="1" x14ac:dyDescent="0.3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</row>
    <row r="189" spans="1:48" ht="30" customHeight="1" x14ac:dyDescent="0.3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</row>
    <row r="190" spans="1:48" ht="30" customHeight="1" x14ac:dyDescent="0.3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</row>
    <row r="191" spans="1:48" ht="30" customHeight="1" x14ac:dyDescent="0.3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</row>
    <row r="192" spans="1:48" ht="30" customHeight="1" x14ac:dyDescent="0.3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</row>
    <row r="193" spans="1:48" ht="30" customHeight="1" x14ac:dyDescent="0.3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</row>
    <row r="194" spans="1:48" ht="30" customHeight="1" x14ac:dyDescent="0.3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</row>
    <row r="195" spans="1:48" ht="30" customHeight="1" x14ac:dyDescent="0.3">
      <c r="A195" s="8" t="s">
        <v>67</v>
      </c>
      <c r="B195" s="9"/>
      <c r="C195" s="9"/>
      <c r="D195" s="9"/>
      <c r="E195" s="9"/>
      <c r="F195" s="11">
        <f>SUM(F173:F194)</f>
        <v>13797537</v>
      </c>
      <c r="G195" s="9"/>
      <c r="H195" s="11">
        <f>SUM(H173:H194)</f>
        <v>5154270</v>
      </c>
      <c r="I195" s="9"/>
      <c r="J195" s="11">
        <f>SUM(J173:J194)</f>
        <v>16042</v>
      </c>
      <c r="K195" s="9"/>
      <c r="L195" s="11">
        <f>SUM(L173:L194)</f>
        <v>18967849</v>
      </c>
      <c r="M195" s="9"/>
      <c r="N195" t="s">
        <v>68</v>
      </c>
    </row>
    <row r="196" spans="1:48" ht="30" customHeight="1" x14ac:dyDescent="0.3">
      <c r="A196" s="8" t="s">
        <v>266</v>
      </c>
      <c r="B196" s="8" t="s">
        <v>52</v>
      </c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3"/>
      <c r="O196" s="3"/>
      <c r="P196" s="3"/>
      <c r="Q196" s="2" t="s">
        <v>267</v>
      </c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</row>
    <row r="197" spans="1:48" ht="30" customHeight="1" x14ac:dyDescent="0.3">
      <c r="A197" s="8" t="s">
        <v>268</v>
      </c>
      <c r="B197" s="8" t="s">
        <v>269</v>
      </c>
      <c r="C197" s="8" t="s">
        <v>270</v>
      </c>
      <c r="D197" s="9">
        <v>12</v>
      </c>
      <c r="E197" s="11">
        <f>TRUNC(중기단가목록!E15,0)</f>
        <v>0</v>
      </c>
      <c r="F197" s="11">
        <f>TRUNC(E197*D197, 0)</f>
        <v>0</v>
      </c>
      <c r="G197" s="11">
        <f>TRUNC(중기단가목록!F15,0)</f>
        <v>0</v>
      </c>
      <c r="H197" s="11">
        <f>TRUNC(G197*D197, 0)</f>
        <v>0</v>
      </c>
      <c r="I197" s="11">
        <f>TRUNC(중기단가목록!G15,0)</f>
        <v>119228</v>
      </c>
      <c r="J197" s="11">
        <f>TRUNC(I197*D197, 0)</f>
        <v>1430736</v>
      </c>
      <c r="K197" s="11">
        <f>TRUNC(E197+G197+I197, 0)</f>
        <v>119228</v>
      </c>
      <c r="L197" s="11">
        <f>TRUNC(F197+H197+J197, 0)</f>
        <v>1430736</v>
      </c>
      <c r="M197" s="8" t="s">
        <v>52</v>
      </c>
      <c r="N197" s="2" t="s">
        <v>271</v>
      </c>
      <c r="O197" s="2" t="s">
        <v>52</v>
      </c>
      <c r="P197" s="2" t="s">
        <v>52</v>
      </c>
      <c r="Q197" s="2" t="s">
        <v>267</v>
      </c>
      <c r="R197" s="2" t="s">
        <v>60</v>
      </c>
      <c r="S197" s="2" t="s">
        <v>59</v>
      </c>
      <c r="T197" s="2" t="s">
        <v>60</v>
      </c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2" t="s">
        <v>52</v>
      </c>
      <c r="AS197" s="2" t="s">
        <v>52</v>
      </c>
      <c r="AT197" s="3"/>
      <c r="AU197" s="2" t="s">
        <v>272</v>
      </c>
      <c r="AV197" s="3">
        <v>47</v>
      </c>
    </row>
    <row r="198" spans="1:48" ht="30" customHeight="1" x14ac:dyDescent="0.3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1:48" ht="30" customHeight="1" x14ac:dyDescent="0.3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</row>
    <row r="200" spans="1:48" ht="30" customHeight="1" x14ac:dyDescent="0.3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</row>
    <row r="201" spans="1:48" ht="30" customHeight="1" x14ac:dyDescent="0.3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</row>
    <row r="202" spans="1:48" ht="30" customHeight="1" x14ac:dyDescent="0.3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</row>
    <row r="203" spans="1:48" ht="30" customHeight="1" x14ac:dyDescent="0.3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</row>
    <row r="204" spans="1:48" ht="30" customHeight="1" x14ac:dyDescent="0.3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</row>
    <row r="205" spans="1:48" ht="30" customHeight="1" x14ac:dyDescent="0.3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</row>
    <row r="206" spans="1:48" ht="30" customHeight="1" x14ac:dyDescent="0.3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</row>
    <row r="207" spans="1:48" ht="30" customHeight="1" x14ac:dyDescent="0.3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</row>
    <row r="208" spans="1:48" ht="30" customHeight="1" x14ac:dyDescent="0.3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</row>
    <row r="209" spans="1:48" ht="30" customHeight="1" x14ac:dyDescent="0.3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</row>
    <row r="210" spans="1:48" ht="30" customHeight="1" x14ac:dyDescent="0.3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</row>
    <row r="211" spans="1:48" ht="30" customHeight="1" x14ac:dyDescent="0.3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</row>
    <row r="212" spans="1:48" ht="30" customHeight="1" x14ac:dyDescent="0.3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</row>
    <row r="213" spans="1:48" ht="30" customHeight="1" x14ac:dyDescent="0.3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</row>
    <row r="214" spans="1:48" ht="30" customHeight="1" x14ac:dyDescent="0.3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</row>
    <row r="215" spans="1:48" ht="30" customHeight="1" x14ac:dyDescent="0.3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</row>
    <row r="216" spans="1:48" ht="30" customHeight="1" x14ac:dyDescent="0.3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</row>
    <row r="217" spans="1:48" ht="30" customHeight="1" x14ac:dyDescent="0.3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</row>
    <row r="218" spans="1:48" ht="30" customHeight="1" x14ac:dyDescent="0.3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</row>
    <row r="219" spans="1:48" ht="30" customHeight="1" x14ac:dyDescent="0.3">
      <c r="A219" s="8" t="s">
        <v>67</v>
      </c>
      <c r="B219" s="9"/>
      <c r="C219" s="9"/>
      <c r="D219" s="9"/>
      <c r="E219" s="9"/>
      <c r="F219" s="11">
        <f>SUM(F197:F218)</f>
        <v>0</v>
      </c>
      <c r="G219" s="9"/>
      <c r="H219" s="11">
        <f>SUM(H197:H218)</f>
        <v>0</v>
      </c>
      <c r="I219" s="9"/>
      <c r="J219" s="11">
        <f>SUM(J197:J218)</f>
        <v>1430736</v>
      </c>
      <c r="K219" s="9"/>
      <c r="L219" s="11">
        <f>SUM(L197:L218)</f>
        <v>1430736</v>
      </c>
      <c r="M219" s="9"/>
      <c r="N219" t="s">
        <v>68</v>
      </c>
    </row>
    <row r="220" spans="1:48" ht="30" customHeight="1" x14ac:dyDescent="0.3">
      <c r="A220" s="8" t="s">
        <v>273</v>
      </c>
      <c r="B220" s="8" t="s">
        <v>52</v>
      </c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3"/>
      <c r="O220" s="3"/>
      <c r="P220" s="3"/>
      <c r="Q220" s="2" t="s">
        <v>274</v>
      </c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</row>
    <row r="221" spans="1:48" ht="30" customHeight="1" x14ac:dyDescent="0.3">
      <c r="A221" s="8" t="s">
        <v>276</v>
      </c>
      <c r="B221" s="8" t="s">
        <v>277</v>
      </c>
      <c r="C221" s="8" t="s">
        <v>278</v>
      </c>
      <c r="D221" s="9">
        <v>5</v>
      </c>
      <c r="E221" s="11">
        <f>TRUNC(일위대가목록!E38,0)</f>
        <v>5000</v>
      </c>
      <c r="F221" s="11">
        <f>TRUNC(E221*D221, 0)</f>
        <v>25000</v>
      </c>
      <c r="G221" s="11">
        <f>TRUNC(일위대가목록!F38,0)</f>
        <v>0</v>
      </c>
      <c r="H221" s="11">
        <f>TRUNC(G221*D221, 0)</f>
        <v>0</v>
      </c>
      <c r="I221" s="11">
        <f>TRUNC(일위대가목록!G38,0)</f>
        <v>29571</v>
      </c>
      <c r="J221" s="11">
        <f>TRUNC(I221*D221, 0)</f>
        <v>147855</v>
      </c>
      <c r="K221" s="11">
        <f>TRUNC(E221+G221+I221, 0)</f>
        <v>34571</v>
      </c>
      <c r="L221" s="11">
        <f>TRUNC(F221+H221+J221, 0)</f>
        <v>172855</v>
      </c>
      <c r="M221" s="8" t="s">
        <v>52</v>
      </c>
      <c r="N221" s="2" t="s">
        <v>279</v>
      </c>
      <c r="O221" s="2" t="s">
        <v>52</v>
      </c>
      <c r="P221" s="2" t="s">
        <v>52</v>
      </c>
      <c r="Q221" s="2" t="s">
        <v>274</v>
      </c>
      <c r="R221" s="2" t="s">
        <v>59</v>
      </c>
      <c r="S221" s="2" t="s">
        <v>60</v>
      </c>
      <c r="T221" s="2" t="s">
        <v>60</v>
      </c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2" t="s">
        <v>52</v>
      </c>
      <c r="AS221" s="2" t="s">
        <v>52</v>
      </c>
      <c r="AT221" s="3"/>
      <c r="AU221" s="2" t="s">
        <v>280</v>
      </c>
      <c r="AV221" s="3">
        <v>44</v>
      </c>
    </row>
    <row r="222" spans="1:48" ht="30" customHeight="1" x14ac:dyDescent="0.3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</row>
    <row r="223" spans="1:48" ht="30" customHeight="1" x14ac:dyDescent="0.3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</row>
    <row r="224" spans="1:48" ht="30" customHeight="1" x14ac:dyDescent="0.3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</row>
    <row r="225" spans="1:13" ht="30" customHeight="1" x14ac:dyDescent="0.3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</row>
    <row r="226" spans="1:13" ht="30" customHeight="1" x14ac:dyDescent="0.3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</row>
    <row r="227" spans="1:13" ht="30" customHeight="1" x14ac:dyDescent="0.3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</row>
    <row r="228" spans="1:13" ht="30" customHeight="1" x14ac:dyDescent="0.3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</row>
    <row r="229" spans="1:13" ht="30" customHeight="1" x14ac:dyDescent="0.3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1:13" ht="30" customHeight="1" x14ac:dyDescent="0.3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</row>
    <row r="231" spans="1:13" ht="30" customHeight="1" x14ac:dyDescent="0.3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</row>
    <row r="232" spans="1:13" ht="30" customHeight="1" x14ac:dyDescent="0.3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</row>
    <row r="233" spans="1:13" ht="30" customHeight="1" x14ac:dyDescent="0.3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</row>
    <row r="234" spans="1:13" ht="30" customHeight="1" x14ac:dyDescent="0.3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</row>
    <row r="235" spans="1:13" ht="30" customHeight="1" x14ac:dyDescent="0.3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</row>
    <row r="236" spans="1:13" ht="30" customHeight="1" x14ac:dyDescent="0.3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</row>
    <row r="237" spans="1:13" ht="30" customHeight="1" x14ac:dyDescent="0.3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</row>
    <row r="238" spans="1:13" ht="30" customHeight="1" x14ac:dyDescent="0.3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</row>
    <row r="239" spans="1:13" ht="30" customHeight="1" x14ac:dyDescent="0.3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</row>
    <row r="240" spans="1:13" ht="30" customHeight="1" x14ac:dyDescent="0.3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</row>
    <row r="241" spans="1:48" ht="30" customHeight="1" x14ac:dyDescent="0.3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</row>
    <row r="242" spans="1:48" ht="30" customHeight="1" x14ac:dyDescent="0.3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</row>
    <row r="243" spans="1:48" ht="30" customHeight="1" x14ac:dyDescent="0.3">
      <c r="A243" s="8" t="s">
        <v>67</v>
      </c>
      <c r="B243" s="9"/>
      <c r="C243" s="9"/>
      <c r="D243" s="9"/>
      <c r="E243" s="9"/>
      <c r="F243" s="11">
        <f>SUM(F221:F242)</f>
        <v>25000</v>
      </c>
      <c r="G243" s="9"/>
      <c r="H243" s="11">
        <f>SUM(H221:H242)</f>
        <v>0</v>
      </c>
      <c r="I243" s="9"/>
      <c r="J243" s="11">
        <f>SUM(J221:J242)</f>
        <v>147855</v>
      </c>
      <c r="K243" s="9"/>
      <c r="L243" s="11">
        <f>SUM(L221:L242)</f>
        <v>172855</v>
      </c>
      <c r="M243" s="9"/>
      <c r="N243" t="s">
        <v>68</v>
      </c>
    </row>
    <row r="244" spans="1:48" ht="30" customHeight="1" x14ac:dyDescent="0.3">
      <c r="A244" s="8" t="s">
        <v>281</v>
      </c>
      <c r="B244" s="8" t="s">
        <v>52</v>
      </c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3"/>
      <c r="O244" s="3"/>
      <c r="P244" s="3"/>
      <c r="Q244" s="2" t="s">
        <v>282</v>
      </c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</row>
    <row r="245" spans="1:48" ht="30" customHeight="1" x14ac:dyDescent="0.3">
      <c r="A245" s="8" t="s">
        <v>284</v>
      </c>
      <c r="B245" s="8" t="s">
        <v>285</v>
      </c>
      <c r="C245" s="8" t="s">
        <v>286</v>
      </c>
      <c r="D245" s="9">
        <v>60.6</v>
      </c>
      <c r="E245" s="11">
        <f>TRUNC(단가대비표!O140,0)</f>
        <v>0</v>
      </c>
      <c r="F245" s="11">
        <f>TRUNC(E245*D245, 0)</f>
        <v>0</v>
      </c>
      <c r="G245" s="11">
        <f>TRUNC(단가대비표!P140,0)</f>
        <v>0</v>
      </c>
      <c r="H245" s="11">
        <f>TRUNC(G245*D245, 0)</f>
        <v>0</v>
      </c>
      <c r="I245" s="11">
        <f>TRUNC(단가대비표!S140,0)</f>
        <v>24947</v>
      </c>
      <c r="J245" s="11">
        <f>TRUNC(I245*D245, 0)</f>
        <v>1511788</v>
      </c>
      <c r="K245" s="11">
        <f>TRUNC(E245+G245+I245, 0)</f>
        <v>24947</v>
      </c>
      <c r="L245" s="11">
        <f>TRUNC(F245+H245+J245, 0)</f>
        <v>1511788</v>
      </c>
      <c r="M245" s="8" t="s">
        <v>52</v>
      </c>
      <c r="N245" s="2" t="s">
        <v>287</v>
      </c>
      <c r="O245" s="2" t="s">
        <v>52</v>
      </c>
      <c r="P245" s="2" t="s">
        <v>52</v>
      </c>
      <c r="Q245" s="2" t="s">
        <v>282</v>
      </c>
      <c r="R245" s="2" t="s">
        <v>60</v>
      </c>
      <c r="S245" s="2" t="s">
        <v>60</v>
      </c>
      <c r="T245" s="2" t="s">
        <v>59</v>
      </c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2" t="s">
        <v>52</v>
      </c>
      <c r="AS245" s="2" t="s">
        <v>52</v>
      </c>
      <c r="AT245" s="3"/>
      <c r="AU245" s="2" t="s">
        <v>288</v>
      </c>
      <c r="AV245" s="3">
        <v>48</v>
      </c>
    </row>
    <row r="246" spans="1:48" ht="30" customHeight="1" x14ac:dyDescent="0.3">
      <c r="A246" s="8" t="s">
        <v>289</v>
      </c>
      <c r="B246" s="8" t="s">
        <v>290</v>
      </c>
      <c r="C246" s="8" t="s">
        <v>286</v>
      </c>
      <c r="D246" s="9">
        <v>60.6</v>
      </c>
      <c r="E246" s="11">
        <f>TRUNC(단가대비표!O142,0)</f>
        <v>0</v>
      </c>
      <c r="F246" s="11">
        <f>TRUNC(E246*D246, 0)</f>
        <v>0</v>
      </c>
      <c r="G246" s="11">
        <f>TRUNC(단가대비표!P142,0)</f>
        <v>0</v>
      </c>
      <c r="H246" s="11">
        <f>TRUNC(G246*D246, 0)</f>
        <v>0</v>
      </c>
      <c r="I246" s="11">
        <f>TRUNC(단가대비표!S142,0)</f>
        <v>13210</v>
      </c>
      <c r="J246" s="11">
        <f>TRUNC(I246*D246, 0)</f>
        <v>800526</v>
      </c>
      <c r="K246" s="11">
        <f>TRUNC(E246+G246+I246, 0)</f>
        <v>13210</v>
      </c>
      <c r="L246" s="11">
        <f>TRUNC(F246+H246+J246, 0)</f>
        <v>800526</v>
      </c>
      <c r="M246" s="8" t="s">
        <v>52</v>
      </c>
      <c r="N246" s="2" t="s">
        <v>291</v>
      </c>
      <c r="O246" s="2" t="s">
        <v>52</v>
      </c>
      <c r="P246" s="2" t="s">
        <v>52</v>
      </c>
      <c r="Q246" s="2" t="s">
        <v>282</v>
      </c>
      <c r="R246" s="2" t="s">
        <v>60</v>
      </c>
      <c r="S246" s="2" t="s">
        <v>60</v>
      </c>
      <c r="T246" s="2" t="s">
        <v>59</v>
      </c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2" t="s">
        <v>52</v>
      </c>
      <c r="AS246" s="2" t="s">
        <v>52</v>
      </c>
      <c r="AT246" s="3"/>
      <c r="AU246" s="2" t="s">
        <v>292</v>
      </c>
      <c r="AV246" s="3">
        <v>49</v>
      </c>
    </row>
    <row r="247" spans="1:48" ht="30" customHeight="1" x14ac:dyDescent="0.3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</row>
    <row r="248" spans="1:48" ht="30" customHeight="1" x14ac:dyDescent="0.3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</row>
    <row r="249" spans="1:48" ht="30" customHeight="1" x14ac:dyDescent="0.3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</row>
    <row r="250" spans="1:48" ht="30" customHeight="1" x14ac:dyDescent="0.3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</row>
    <row r="251" spans="1:48" ht="30" customHeight="1" x14ac:dyDescent="0.3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</row>
    <row r="252" spans="1:48" ht="30" customHeight="1" x14ac:dyDescent="0.3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</row>
    <row r="253" spans="1:48" ht="30" customHeight="1" x14ac:dyDescent="0.3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</row>
    <row r="254" spans="1:48" ht="30" customHeight="1" x14ac:dyDescent="0.3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</row>
    <row r="255" spans="1:48" ht="30" customHeight="1" x14ac:dyDescent="0.3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</row>
    <row r="256" spans="1:48" ht="30" customHeight="1" x14ac:dyDescent="0.3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</row>
    <row r="257" spans="1:48" ht="30" customHeight="1" x14ac:dyDescent="0.3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</row>
    <row r="258" spans="1:48" ht="30" customHeight="1" x14ac:dyDescent="0.3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</row>
    <row r="259" spans="1:48" ht="30" customHeight="1" x14ac:dyDescent="0.3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</row>
    <row r="260" spans="1:48" ht="30" customHeight="1" x14ac:dyDescent="0.3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</row>
    <row r="261" spans="1:48" ht="30" customHeight="1" x14ac:dyDescent="0.3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</row>
    <row r="262" spans="1:48" ht="30" customHeight="1" x14ac:dyDescent="0.3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</row>
    <row r="263" spans="1:48" ht="30" customHeight="1" x14ac:dyDescent="0.3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</row>
    <row r="264" spans="1:48" ht="30" customHeight="1" x14ac:dyDescent="0.3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</row>
    <row r="265" spans="1:48" ht="30" customHeight="1" x14ac:dyDescent="0.3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</row>
    <row r="266" spans="1:48" ht="30" customHeight="1" x14ac:dyDescent="0.3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</row>
    <row r="267" spans="1:48" ht="30" customHeight="1" x14ac:dyDescent="0.3">
      <c r="A267" s="8" t="s">
        <v>67</v>
      </c>
      <c r="B267" s="9"/>
      <c r="C267" s="9"/>
      <c r="D267" s="9"/>
      <c r="E267" s="9"/>
      <c r="F267" s="11">
        <f>SUM(F245:F266)</f>
        <v>0</v>
      </c>
      <c r="G267" s="9"/>
      <c r="H267" s="11">
        <f>SUM(H245:H266)</f>
        <v>0</v>
      </c>
      <c r="I267" s="9"/>
      <c r="J267" s="11">
        <f>SUM(J245:J266)</f>
        <v>2312314</v>
      </c>
      <c r="K267" s="9"/>
      <c r="L267" s="11">
        <f>SUM(L245:L266)</f>
        <v>2312314</v>
      </c>
      <c r="M267" s="9"/>
      <c r="N267" t="s">
        <v>68</v>
      </c>
    </row>
    <row r="268" spans="1:48" ht="30" customHeight="1" x14ac:dyDescent="0.3">
      <c r="A268" s="8" t="s">
        <v>293</v>
      </c>
      <c r="B268" s="8" t="s">
        <v>52</v>
      </c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3"/>
      <c r="O268" s="3"/>
      <c r="P268" s="3"/>
      <c r="Q268" s="2" t="s">
        <v>294</v>
      </c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</row>
    <row r="269" spans="1:48" ht="30" customHeight="1" x14ac:dyDescent="0.3">
      <c r="A269" s="8" t="s">
        <v>296</v>
      </c>
      <c r="B269" s="8" t="s">
        <v>297</v>
      </c>
      <c r="C269" s="8" t="s">
        <v>75</v>
      </c>
      <c r="D269" s="9">
        <v>124</v>
      </c>
      <c r="E269" s="11">
        <f>TRUNC(단가대비표!O117,0)</f>
        <v>63200</v>
      </c>
      <c r="F269" s="11">
        <f t="shared" ref="F269:F279" si="17">TRUNC(E269*D269, 0)</f>
        <v>7836800</v>
      </c>
      <c r="G269" s="11">
        <f>TRUNC(단가대비표!P117,0)</f>
        <v>0</v>
      </c>
      <c r="H269" s="11">
        <f t="shared" ref="H269:H279" si="18">TRUNC(G269*D269, 0)</f>
        <v>0</v>
      </c>
      <c r="I269" s="11">
        <f>TRUNC(단가대비표!S117,0)</f>
        <v>0</v>
      </c>
      <c r="J269" s="11">
        <f t="shared" ref="J269:J279" si="19">TRUNC(I269*D269, 0)</f>
        <v>0</v>
      </c>
      <c r="K269" s="11">
        <f t="shared" ref="K269:K279" si="20">TRUNC(E269+G269+I269, 0)</f>
        <v>63200</v>
      </c>
      <c r="L269" s="11">
        <f t="shared" ref="L269:L279" si="21">TRUNC(F269+H269+J269, 0)</f>
        <v>7836800</v>
      </c>
      <c r="M269" s="8" t="s">
        <v>298</v>
      </c>
      <c r="N269" s="2" t="s">
        <v>299</v>
      </c>
      <c r="O269" s="2" t="s">
        <v>52</v>
      </c>
      <c r="P269" s="2" t="s">
        <v>52</v>
      </c>
      <c r="Q269" s="2" t="s">
        <v>294</v>
      </c>
      <c r="R269" s="2" t="s">
        <v>60</v>
      </c>
      <c r="S269" s="2" t="s">
        <v>60</v>
      </c>
      <c r="T269" s="2" t="s">
        <v>59</v>
      </c>
      <c r="U269" s="3"/>
      <c r="V269" s="3"/>
      <c r="W269" s="3"/>
      <c r="X269" s="3">
        <v>1</v>
      </c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2" t="s">
        <v>52</v>
      </c>
      <c r="AS269" s="2" t="s">
        <v>52</v>
      </c>
      <c r="AT269" s="3"/>
      <c r="AU269" s="2" t="s">
        <v>300</v>
      </c>
      <c r="AV269" s="3">
        <v>50</v>
      </c>
    </row>
    <row r="270" spans="1:48" ht="30" customHeight="1" x14ac:dyDescent="0.3">
      <c r="A270" s="8" t="s">
        <v>296</v>
      </c>
      <c r="B270" s="8" t="s">
        <v>301</v>
      </c>
      <c r="C270" s="8" t="s">
        <v>75</v>
      </c>
      <c r="D270" s="9">
        <v>460</v>
      </c>
      <c r="E270" s="11">
        <f>TRUNC(단가대비표!O118,0)</f>
        <v>72110</v>
      </c>
      <c r="F270" s="11">
        <f t="shared" si="17"/>
        <v>33170600</v>
      </c>
      <c r="G270" s="11">
        <f>TRUNC(단가대비표!P118,0)</f>
        <v>0</v>
      </c>
      <c r="H270" s="11">
        <f t="shared" si="18"/>
        <v>0</v>
      </c>
      <c r="I270" s="11">
        <f>TRUNC(단가대비표!S118,0)</f>
        <v>0</v>
      </c>
      <c r="J270" s="11">
        <f t="shared" si="19"/>
        <v>0</v>
      </c>
      <c r="K270" s="11">
        <f t="shared" si="20"/>
        <v>72110</v>
      </c>
      <c r="L270" s="11">
        <f t="shared" si="21"/>
        <v>33170600</v>
      </c>
      <c r="M270" s="8" t="s">
        <v>298</v>
      </c>
      <c r="N270" s="2" t="s">
        <v>302</v>
      </c>
      <c r="O270" s="2" t="s">
        <v>52</v>
      </c>
      <c r="P270" s="2" t="s">
        <v>52</v>
      </c>
      <c r="Q270" s="2" t="s">
        <v>294</v>
      </c>
      <c r="R270" s="2" t="s">
        <v>60</v>
      </c>
      <c r="S270" s="2" t="s">
        <v>60</v>
      </c>
      <c r="T270" s="2" t="s">
        <v>59</v>
      </c>
      <c r="U270" s="3"/>
      <c r="V270" s="3"/>
      <c r="W270" s="3"/>
      <c r="X270" s="3">
        <v>1</v>
      </c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2" t="s">
        <v>52</v>
      </c>
      <c r="AS270" s="2" t="s">
        <v>52</v>
      </c>
      <c r="AT270" s="3"/>
      <c r="AU270" s="2" t="s">
        <v>303</v>
      </c>
      <c r="AV270" s="3">
        <v>51</v>
      </c>
    </row>
    <row r="271" spans="1:48" ht="30" customHeight="1" x14ac:dyDescent="0.3">
      <c r="A271" s="8" t="s">
        <v>144</v>
      </c>
      <c r="B271" s="8" t="s">
        <v>304</v>
      </c>
      <c r="C271" s="8" t="s">
        <v>80</v>
      </c>
      <c r="D271" s="9">
        <v>614</v>
      </c>
      <c r="E271" s="11">
        <f>TRUNC(단가대비표!O119,0)</f>
        <v>24310</v>
      </c>
      <c r="F271" s="11">
        <f t="shared" si="17"/>
        <v>14926340</v>
      </c>
      <c r="G271" s="11">
        <f>TRUNC(단가대비표!P119,0)</f>
        <v>0</v>
      </c>
      <c r="H271" s="11">
        <f t="shared" si="18"/>
        <v>0</v>
      </c>
      <c r="I271" s="11">
        <f>TRUNC(단가대비표!S119,0)</f>
        <v>0</v>
      </c>
      <c r="J271" s="11">
        <f t="shared" si="19"/>
        <v>0</v>
      </c>
      <c r="K271" s="11">
        <f t="shared" si="20"/>
        <v>24310</v>
      </c>
      <c r="L271" s="11">
        <f t="shared" si="21"/>
        <v>14926340</v>
      </c>
      <c r="M271" s="8" t="s">
        <v>298</v>
      </c>
      <c r="N271" s="2" t="s">
        <v>305</v>
      </c>
      <c r="O271" s="2" t="s">
        <v>52</v>
      </c>
      <c r="P271" s="2" t="s">
        <v>52</v>
      </c>
      <c r="Q271" s="2" t="s">
        <v>294</v>
      </c>
      <c r="R271" s="2" t="s">
        <v>60</v>
      </c>
      <c r="S271" s="2" t="s">
        <v>60</v>
      </c>
      <c r="T271" s="2" t="s">
        <v>59</v>
      </c>
      <c r="U271" s="3"/>
      <c r="V271" s="3"/>
      <c r="W271" s="3"/>
      <c r="X271" s="3">
        <v>1</v>
      </c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2" t="s">
        <v>52</v>
      </c>
      <c r="AS271" s="2" t="s">
        <v>52</v>
      </c>
      <c r="AT271" s="3"/>
      <c r="AU271" s="2" t="s">
        <v>306</v>
      </c>
      <c r="AV271" s="3">
        <v>52</v>
      </c>
    </row>
    <row r="272" spans="1:48" ht="30" customHeight="1" x14ac:dyDescent="0.3">
      <c r="A272" s="8" t="s">
        <v>144</v>
      </c>
      <c r="B272" s="8" t="s">
        <v>307</v>
      </c>
      <c r="C272" s="8" t="s">
        <v>80</v>
      </c>
      <c r="D272" s="9">
        <v>34</v>
      </c>
      <c r="E272" s="11">
        <f>TRUNC(단가대비표!O120,0)</f>
        <v>39170</v>
      </c>
      <c r="F272" s="11">
        <f t="shared" si="17"/>
        <v>1331780</v>
      </c>
      <c r="G272" s="11">
        <f>TRUNC(단가대비표!P120,0)</f>
        <v>0</v>
      </c>
      <c r="H272" s="11">
        <f t="shared" si="18"/>
        <v>0</v>
      </c>
      <c r="I272" s="11">
        <f>TRUNC(단가대비표!S120,0)</f>
        <v>0</v>
      </c>
      <c r="J272" s="11">
        <f t="shared" si="19"/>
        <v>0</v>
      </c>
      <c r="K272" s="11">
        <f t="shared" si="20"/>
        <v>39170</v>
      </c>
      <c r="L272" s="11">
        <f t="shared" si="21"/>
        <v>1331780</v>
      </c>
      <c r="M272" s="8" t="s">
        <v>298</v>
      </c>
      <c r="N272" s="2" t="s">
        <v>308</v>
      </c>
      <c r="O272" s="2" t="s">
        <v>52</v>
      </c>
      <c r="P272" s="2" t="s">
        <v>52</v>
      </c>
      <c r="Q272" s="2" t="s">
        <v>294</v>
      </c>
      <c r="R272" s="2" t="s">
        <v>60</v>
      </c>
      <c r="S272" s="2" t="s">
        <v>60</v>
      </c>
      <c r="T272" s="2" t="s">
        <v>59</v>
      </c>
      <c r="U272" s="3"/>
      <c r="V272" s="3"/>
      <c r="W272" s="3"/>
      <c r="X272" s="3">
        <v>1</v>
      </c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2" t="s">
        <v>52</v>
      </c>
      <c r="AS272" s="2" t="s">
        <v>52</v>
      </c>
      <c r="AT272" s="3"/>
      <c r="AU272" s="2" t="s">
        <v>309</v>
      </c>
      <c r="AV272" s="3">
        <v>53</v>
      </c>
    </row>
    <row r="273" spans="1:48" ht="30" customHeight="1" x14ac:dyDescent="0.3">
      <c r="A273" s="8" t="s">
        <v>310</v>
      </c>
      <c r="B273" s="8" t="s">
        <v>311</v>
      </c>
      <c r="C273" s="8" t="s">
        <v>119</v>
      </c>
      <c r="D273" s="9">
        <v>160</v>
      </c>
      <c r="E273" s="11">
        <f>TRUNC(단가대비표!O121,0)</f>
        <v>40000</v>
      </c>
      <c r="F273" s="11">
        <f t="shared" si="17"/>
        <v>6400000</v>
      </c>
      <c r="G273" s="11">
        <f>TRUNC(단가대비표!P121,0)</f>
        <v>0</v>
      </c>
      <c r="H273" s="11">
        <f t="shared" si="18"/>
        <v>0</v>
      </c>
      <c r="I273" s="11">
        <f>TRUNC(단가대비표!S121,0)</f>
        <v>0</v>
      </c>
      <c r="J273" s="11">
        <f t="shared" si="19"/>
        <v>0</v>
      </c>
      <c r="K273" s="11">
        <f t="shared" si="20"/>
        <v>40000</v>
      </c>
      <c r="L273" s="11">
        <f t="shared" si="21"/>
        <v>6400000</v>
      </c>
      <c r="M273" s="8" t="s">
        <v>298</v>
      </c>
      <c r="N273" s="2" t="s">
        <v>312</v>
      </c>
      <c r="O273" s="2" t="s">
        <v>52</v>
      </c>
      <c r="P273" s="2" t="s">
        <v>52</v>
      </c>
      <c r="Q273" s="2" t="s">
        <v>294</v>
      </c>
      <c r="R273" s="2" t="s">
        <v>60</v>
      </c>
      <c r="S273" s="2" t="s">
        <v>60</v>
      </c>
      <c r="T273" s="2" t="s">
        <v>59</v>
      </c>
      <c r="U273" s="3"/>
      <c r="V273" s="3"/>
      <c r="W273" s="3"/>
      <c r="X273" s="3">
        <v>1</v>
      </c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2" t="s">
        <v>52</v>
      </c>
      <c r="AS273" s="2" t="s">
        <v>52</v>
      </c>
      <c r="AT273" s="3"/>
      <c r="AU273" s="2" t="s">
        <v>313</v>
      </c>
      <c r="AV273" s="3">
        <v>54</v>
      </c>
    </row>
    <row r="274" spans="1:48" ht="30" customHeight="1" x14ac:dyDescent="0.3">
      <c r="A274" s="8" t="s">
        <v>314</v>
      </c>
      <c r="B274" s="8" t="s">
        <v>315</v>
      </c>
      <c r="C274" s="8" t="s">
        <v>286</v>
      </c>
      <c r="D274" s="9">
        <v>10</v>
      </c>
      <c r="E274" s="11">
        <f>TRUNC(단가대비표!O122,0)</f>
        <v>1029930</v>
      </c>
      <c r="F274" s="11">
        <f t="shared" si="17"/>
        <v>10299300</v>
      </c>
      <c r="G274" s="11">
        <f>TRUNC(단가대비표!P122,0)</f>
        <v>0</v>
      </c>
      <c r="H274" s="11">
        <f t="shared" si="18"/>
        <v>0</v>
      </c>
      <c r="I274" s="11">
        <f>TRUNC(단가대비표!S122,0)</f>
        <v>0</v>
      </c>
      <c r="J274" s="11">
        <f t="shared" si="19"/>
        <v>0</v>
      </c>
      <c r="K274" s="11">
        <f t="shared" si="20"/>
        <v>1029930</v>
      </c>
      <c r="L274" s="11">
        <f t="shared" si="21"/>
        <v>10299300</v>
      </c>
      <c r="M274" s="8" t="s">
        <v>298</v>
      </c>
      <c r="N274" s="2" t="s">
        <v>316</v>
      </c>
      <c r="O274" s="2" t="s">
        <v>52</v>
      </c>
      <c r="P274" s="2" t="s">
        <v>52</v>
      </c>
      <c r="Q274" s="2" t="s">
        <v>294</v>
      </c>
      <c r="R274" s="2" t="s">
        <v>60</v>
      </c>
      <c r="S274" s="2" t="s">
        <v>60</v>
      </c>
      <c r="T274" s="2" t="s">
        <v>59</v>
      </c>
      <c r="U274" s="3"/>
      <c r="V274" s="3"/>
      <c r="W274" s="3"/>
      <c r="X274" s="3">
        <v>1</v>
      </c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2" t="s">
        <v>52</v>
      </c>
      <c r="AS274" s="2" t="s">
        <v>52</v>
      </c>
      <c r="AT274" s="3"/>
      <c r="AU274" s="2" t="s">
        <v>317</v>
      </c>
      <c r="AV274" s="3">
        <v>55</v>
      </c>
    </row>
    <row r="275" spans="1:48" ht="30" customHeight="1" x14ac:dyDescent="0.3">
      <c r="A275" s="8" t="s">
        <v>314</v>
      </c>
      <c r="B275" s="8" t="s">
        <v>318</v>
      </c>
      <c r="C275" s="8" t="s">
        <v>286</v>
      </c>
      <c r="D275" s="9">
        <v>9</v>
      </c>
      <c r="E275" s="11">
        <f>TRUNC(단가대비표!O123,0)</f>
        <v>1035430</v>
      </c>
      <c r="F275" s="11">
        <f t="shared" si="17"/>
        <v>9318870</v>
      </c>
      <c r="G275" s="11">
        <f>TRUNC(단가대비표!P123,0)</f>
        <v>0</v>
      </c>
      <c r="H275" s="11">
        <f t="shared" si="18"/>
        <v>0</v>
      </c>
      <c r="I275" s="11">
        <f>TRUNC(단가대비표!S123,0)</f>
        <v>0</v>
      </c>
      <c r="J275" s="11">
        <f t="shared" si="19"/>
        <v>0</v>
      </c>
      <c r="K275" s="11">
        <f t="shared" si="20"/>
        <v>1035430</v>
      </c>
      <c r="L275" s="11">
        <f t="shared" si="21"/>
        <v>9318870</v>
      </c>
      <c r="M275" s="8" t="s">
        <v>298</v>
      </c>
      <c r="N275" s="2" t="s">
        <v>319</v>
      </c>
      <c r="O275" s="2" t="s">
        <v>52</v>
      </c>
      <c r="P275" s="2" t="s">
        <v>52</v>
      </c>
      <c r="Q275" s="2" t="s">
        <v>294</v>
      </c>
      <c r="R275" s="2" t="s">
        <v>60</v>
      </c>
      <c r="S275" s="2" t="s">
        <v>60</v>
      </c>
      <c r="T275" s="2" t="s">
        <v>59</v>
      </c>
      <c r="U275" s="3"/>
      <c r="V275" s="3"/>
      <c r="W275" s="3"/>
      <c r="X275" s="3">
        <v>1</v>
      </c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2" t="s">
        <v>52</v>
      </c>
      <c r="AS275" s="2" t="s">
        <v>52</v>
      </c>
      <c r="AT275" s="3"/>
      <c r="AU275" s="2" t="s">
        <v>320</v>
      </c>
      <c r="AV275" s="3">
        <v>56</v>
      </c>
    </row>
    <row r="276" spans="1:48" ht="30" customHeight="1" x14ac:dyDescent="0.3">
      <c r="A276" s="8" t="s">
        <v>180</v>
      </c>
      <c r="B276" s="8" t="s">
        <v>184</v>
      </c>
      <c r="C276" s="8" t="s">
        <v>80</v>
      </c>
      <c r="D276" s="9">
        <v>138</v>
      </c>
      <c r="E276" s="11">
        <f>TRUNC(단가대비표!O51,0)</f>
        <v>14300</v>
      </c>
      <c r="F276" s="11">
        <f t="shared" si="17"/>
        <v>1973400</v>
      </c>
      <c r="G276" s="11">
        <f>TRUNC(단가대비표!P51,0)</f>
        <v>0</v>
      </c>
      <c r="H276" s="11">
        <f t="shared" si="18"/>
        <v>0</v>
      </c>
      <c r="I276" s="11">
        <f>TRUNC(단가대비표!S51,0)</f>
        <v>0</v>
      </c>
      <c r="J276" s="11">
        <f t="shared" si="19"/>
        <v>0</v>
      </c>
      <c r="K276" s="11">
        <f t="shared" si="20"/>
        <v>14300</v>
      </c>
      <c r="L276" s="11">
        <f t="shared" si="21"/>
        <v>1973400</v>
      </c>
      <c r="M276" s="8" t="s">
        <v>52</v>
      </c>
      <c r="N276" s="2" t="s">
        <v>321</v>
      </c>
      <c r="O276" s="2" t="s">
        <v>52</v>
      </c>
      <c r="P276" s="2" t="s">
        <v>52</v>
      </c>
      <c r="Q276" s="2" t="s">
        <v>294</v>
      </c>
      <c r="R276" s="2" t="s">
        <v>60</v>
      </c>
      <c r="S276" s="2" t="s">
        <v>60</v>
      </c>
      <c r="T276" s="2" t="s">
        <v>59</v>
      </c>
      <c r="U276" s="3"/>
      <c r="V276" s="3"/>
      <c r="W276" s="3"/>
      <c r="X276" s="3">
        <v>1</v>
      </c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2" t="s">
        <v>52</v>
      </c>
      <c r="AS276" s="2" t="s">
        <v>52</v>
      </c>
      <c r="AT276" s="3"/>
      <c r="AU276" s="2" t="s">
        <v>322</v>
      </c>
      <c r="AV276" s="3">
        <v>73</v>
      </c>
    </row>
    <row r="277" spans="1:48" ht="30" customHeight="1" x14ac:dyDescent="0.3">
      <c r="A277" s="8" t="s">
        <v>180</v>
      </c>
      <c r="B277" s="8" t="s">
        <v>181</v>
      </c>
      <c r="C277" s="8" t="s">
        <v>80</v>
      </c>
      <c r="D277" s="9">
        <v>169</v>
      </c>
      <c r="E277" s="11">
        <f>TRUNC(단가대비표!O52,0)</f>
        <v>56000</v>
      </c>
      <c r="F277" s="11">
        <f t="shared" si="17"/>
        <v>9464000</v>
      </c>
      <c r="G277" s="11">
        <f>TRUNC(단가대비표!P52,0)</f>
        <v>0</v>
      </c>
      <c r="H277" s="11">
        <f t="shared" si="18"/>
        <v>0</v>
      </c>
      <c r="I277" s="11">
        <f>TRUNC(단가대비표!S52,0)</f>
        <v>0</v>
      </c>
      <c r="J277" s="11">
        <f t="shared" si="19"/>
        <v>0</v>
      </c>
      <c r="K277" s="11">
        <f t="shared" si="20"/>
        <v>56000</v>
      </c>
      <c r="L277" s="11">
        <f t="shared" si="21"/>
        <v>9464000</v>
      </c>
      <c r="M277" s="8" t="s">
        <v>52</v>
      </c>
      <c r="N277" s="2" t="s">
        <v>323</v>
      </c>
      <c r="O277" s="2" t="s">
        <v>52</v>
      </c>
      <c r="P277" s="2" t="s">
        <v>52</v>
      </c>
      <c r="Q277" s="2" t="s">
        <v>294</v>
      </c>
      <c r="R277" s="2" t="s">
        <v>60</v>
      </c>
      <c r="S277" s="2" t="s">
        <v>60</v>
      </c>
      <c r="T277" s="2" t="s">
        <v>59</v>
      </c>
      <c r="U277" s="3"/>
      <c r="V277" s="3"/>
      <c r="W277" s="3"/>
      <c r="X277" s="3">
        <v>1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2" t="s">
        <v>52</v>
      </c>
      <c r="AS277" s="2" t="s">
        <v>52</v>
      </c>
      <c r="AT277" s="3"/>
      <c r="AU277" s="2" t="s">
        <v>324</v>
      </c>
      <c r="AV277" s="3">
        <v>74</v>
      </c>
    </row>
    <row r="278" spans="1:48" ht="30" customHeight="1" x14ac:dyDescent="0.3">
      <c r="A278" s="8" t="s">
        <v>325</v>
      </c>
      <c r="B278" s="8" t="s">
        <v>326</v>
      </c>
      <c r="C278" s="8" t="s">
        <v>327</v>
      </c>
      <c r="D278" s="9">
        <v>1</v>
      </c>
      <c r="E278" s="11">
        <f>ROUNDDOWN(SUMIF(X269:X279, RIGHTB(N278, 1), F269:F279)*W278, 0)</f>
        <v>511493</v>
      </c>
      <c r="F278" s="11">
        <f t="shared" si="17"/>
        <v>511493</v>
      </c>
      <c r="G278" s="11">
        <v>0</v>
      </c>
      <c r="H278" s="11">
        <f t="shared" si="18"/>
        <v>0</v>
      </c>
      <c r="I278" s="11">
        <v>0</v>
      </c>
      <c r="J278" s="11">
        <f t="shared" si="19"/>
        <v>0</v>
      </c>
      <c r="K278" s="11">
        <f t="shared" si="20"/>
        <v>511493</v>
      </c>
      <c r="L278" s="11">
        <f t="shared" si="21"/>
        <v>511493</v>
      </c>
      <c r="M278" s="8" t="s">
        <v>52</v>
      </c>
      <c r="N278" s="2" t="s">
        <v>328</v>
      </c>
      <c r="O278" s="2" t="s">
        <v>52</v>
      </c>
      <c r="P278" s="2" t="s">
        <v>52</v>
      </c>
      <c r="Q278" s="2" t="s">
        <v>294</v>
      </c>
      <c r="R278" s="2" t="s">
        <v>60</v>
      </c>
      <c r="S278" s="2" t="s">
        <v>60</v>
      </c>
      <c r="T278" s="2" t="s">
        <v>60</v>
      </c>
      <c r="U278" s="3">
        <v>0</v>
      </c>
      <c r="V278" s="3">
        <v>0</v>
      </c>
      <c r="W278" s="3">
        <v>5.4000000000000003E-3</v>
      </c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2" t="s">
        <v>52</v>
      </c>
      <c r="AS278" s="2" t="s">
        <v>52</v>
      </c>
      <c r="AT278" s="3"/>
      <c r="AU278" s="2" t="s">
        <v>329</v>
      </c>
      <c r="AV278" s="3">
        <v>103</v>
      </c>
    </row>
    <row r="279" spans="1:48" ht="30" customHeight="1" x14ac:dyDescent="0.3">
      <c r="A279" s="8" t="s">
        <v>330</v>
      </c>
      <c r="B279" s="8" t="s">
        <v>52</v>
      </c>
      <c r="C279" s="8" t="s">
        <v>327</v>
      </c>
      <c r="D279" s="9">
        <v>-1</v>
      </c>
      <c r="E279" s="11">
        <f>TRUNC(단가대비표!O72,0)</f>
        <v>583</v>
      </c>
      <c r="F279" s="11">
        <f t="shared" si="17"/>
        <v>-583</v>
      </c>
      <c r="G279" s="11">
        <f>TRUNC(단가대비표!P72,0)</f>
        <v>0</v>
      </c>
      <c r="H279" s="11">
        <f t="shared" si="18"/>
        <v>0</v>
      </c>
      <c r="I279" s="11">
        <f>TRUNC(단가대비표!S72,0)</f>
        <v>0</v>
      </c>
      <c r="J279" s="11">
        <f t="shared" si="19"/>
        <v>0</v>
      </c>
      <c r="K279" s="11">
        <f t="shared" si="20"/>
        <v>583</v>
      </c>
      <c r="L279" s="11">
        <f t="shared" si="21"/>
        <v>-583</v>
      </c>
      <c r="M279" s="8" t="s">
        <v>52</v>
      </c>
      <c r="N279" s="2" t="s">
        <v>331</v>
      </c>
      <c r="O279" s="2" t="s">
        <v>52</v>
      </c>
      <c r="P279" s="2" t="s">
        <v>52</v>
      </c>
      <c r="Q279" s="2" t="s">
        <v>294</v>
      </c>
      <c r="R279" s="2" t="s">
        <v>60</v>
      </c>
      <c r="S279" s="2" t="s">
        <v>60</v>
      </c>
      <c r="T279" s="2" t="s">
        <v>59</v>
      </c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2" t="s">
        <v>52</v>
      </c>
      <c r="AS279" s="2" t="s">
        <v>52</v>
      </c>
      <c r="AT279" s="3"/>
      <c r="AU279" s="2" t="s">
        <v>332</v>
      </c>
      <c r="AV279" s="3">
        <v>104</v>
      </c>
    </row>
    <row r="280" spans="1:48" ht="30" customHeight="1" x14ac:dyDescent="0.3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</row>
    <row r="281" spans="1:48" ht="30" customHeight="1" x14ac:dyDescent="0.3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</row>
    <row r="282" spans="1:48" ht="30" customHeight="1" x14ac:dyDescent="0.3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</row>
    <row r="283" spans="1:48" ht="30" customHeight="1" x14ac:dyDescent="0.3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</row>
    <row r="284" spans="1:48" ht="30" customHeight="1" x14ac:dyDescent="0.3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</row>
    <row r="285" spans="1:48" ht="30" customHeight="1" x14ac:dyDescent="0.3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</row>
    <row r="286" spans="1:48" ht="30" customHeight="1" x14ac:dyDescent="0.3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</row>
    <row r="287" spans="1:48" ht="30" customHeight="1" x14ac:dyDescent="0.3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</row>
    <row r="288" spans="1:48" ht="30" customHeight="1" x14ac:dyDescent="0.3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</row>
    <row r="289" spans="1:48" ht="30" customHeight="1" x14ac:dyDescent="0.3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</row>
    <row r="290" spans="1:48" ht="30" customHeight="1" x14ac:dyDescent="0.3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</row>
    <row r="291" spans="1:48" ht="30" customHeight="1" x14ac:dyDescent="0.3">
      <c r="A291" s="8" t="s">
        <v>67</v>
      </c>
      <c r="B291" s="9"/>
      <c r="C291" s="9"/>
      <c r="D291" s="9"/>
      <c r="E291" s="9"/>
      <c r="F291" s="11">
        <f>SUM(F269:F290)</f>
        <v>95232000</v>
      </c>
      <c r="G291" s="9"/>
      <c r="H291" s="11">
        <f>SUM(H269:H290)</f>
        <v>0</v>
      </c>
      <c r="I291" s="9"/>
      <c r="J291" s="11">
        <f>SUM(J269:J290)</f>
        <v>0</v>
      </c>
      <c r="K291" s="9"/>
      <c r="L291" s="11">
        <f>SUM(L269:L290)</f>
        <v>95232000</v>
      </c>
      <c r="M291" s="9"/>
      <c r="N291" t="s">
        <v>68</v>
      </c>
    </row>
    <row r="292" spans="1:48" ht="30" customHeight="1" x14ac:dyDescent="0.3">
      <c r="A292" s="8" t="s">
        <v>333</v>
      </c>
      <c r="B292" s="8" t="s">
        <v>52</v>
      </c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3"/>
      <c r="O292" s="3"/>
      <c r="P292" s="3"/>
      <c r="Q292" s="2" t="s">
        <v>334</v>
      </c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</row>
    <row r="293" spans="1:48" ht="30" customHeight="1" x14ac:dyDescent="0.3">
      <c r="A293" s="8" t="s">
        <v>336</v>
      </c>
      <c r="B293" s="8" t="s">
        <v>337</v>
      </c>
      <c r="C293" s="8" t="s">
        <v>119</v>
      </c>
      <c r="D293" s="9">
        <v>323</v>
      </c>
      <c r="E293" s="11">
        <f>TRUNC(단가대비표!O116,0)</f>
        <v>25000</v>
      </c>
      <c r="F293" s="11">
        <f t="shared" ref="F293:F303" si="22">TRUNC(E293*D293, 0)</f>
        <v>8075000</v>
      </c>
      <c r="G293" s="11">
        <f>TRUNC(단가대비표!P116,0)</f>
        <v>0</v>
      </c>
      <c r="H293" s="11">
        <f t="shared" ref="H293:H303" si="23">TRUNC(G293*D293, 0)</f>
        <v>0</v>
      </c>
      <c r="I293" s="11">
        <f>TRUNC(단가대비표!S116,0)</f>
        <v>0</v>
      </c>
      <c r="J293" s="11">
        <f t="shared" ref="J293:J303" si="24">TRUNC(I293*D293, 0)</f>
        <v>0</v>
      </c>
      <c r="K293" s="11">
        <f t="shared" ref="K293:K303" si="25">TRUNC(E293+G293+I293, 0)</f>
        <v>25000</v>
      </c>
      <c r="L293" s="11">
        <f t="shared" ref="L293:L303" si="26">TRUNC(F293+H293+J293, 0)</f>
        <v>8075000</v>
      </c>
      <c r="M293" s="8" t="s">
        <v>298</v>
      </c>
      <c r="N293" s="2" t="s">
        <v>338</v>
      </c>
      <c r="O293" s="2" t="s">
        <v>52</v>
      </c>
      <c r="P293" s="2" t="s">
        <v>52</v>
      </c>
      <c r="Q293" s="2" t="s">
        <v>334</v>
      </c>
      <c r="R293" s="2" t="s">
        <v>60</v>
      </c>
      <c r="S293" s="2" t="s">
        <v>60</v>
      </c>
      <c r="T293" s="2" t="s">
        <v>59</v>
      </c>
      <c r="U293" s="3"/>
      <c r="V293" s="3"/>
      <c r="W293" s="3"/>
      <c r="X293" s="3">
        <v>1</v>
      </c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2" t="s">
        <v>52</v>
      </c>
      <c r="AS293" s="2" t="s">
        <v>52</v>
      </c>
      <c r="AT293" s="3"/>
      <c r="AU293" s="2" t="s">
        <v>339</v>
      </c>
      <c r="AV293" s="3">
        <v>57</v>
      </c>
    </row>
    <row r="294" spans="1:48" ht="30" customHeight="1" x14ac:dyDescent="0.3">
      <c r="A294" s="8" t="s">
        <v>340</v>
      </c>
      <c r="B294" s="8" t="s">
        <v>341</v>
      </c>
      <c r="C294" s="8" t="s">
        <v>247</v>
      </c>
      <c r="D294" s="9">
        <v>73</v>
      </c>
      <c r="E294" s="11">
        <f>TRUNC(단가대비표!O124,0)</f>
        <v>196000</v>
      </c>
      <c r="F294" s="11">
        <f t="shared" si="22"/>
        <v>14308000</v>
      </c>
      <c r="G294" s="11">
        <f>TRUNC(단가대비표!P124,0)</f>
        <v>0</v>
      </c>
      <c r="H294" s="11">
        <f t="shared" si="23"/>
        <v>0</v>
      </c>
      <c r="I294" s="11">
        <f>TRUNC(단가대비표!S124,0)</f>
        <v>0</v>
      </c>
      <c r="J294" s="11">
        <f t="shared" si="24"/>
        <v>0</v>
      </c>
      <c r="K294" s="11">
        <f t="shared" si="25"/>
        <v>196000</v>
      </c>
      <c r="L294" s="11">
        <f t="shared" si="26"/>
        <v>14308000</v>
      </c>
      <c r="M294" s="8" t="s">
        <v>298</v>
      </c>
      <c r="N294" s="2" t="s">
        <v>342</v>
      </c>
      <c r="O294" s="2" t="s">
        <v>52</v>
      </c>
      <c r="P294" s="2" t="s">
        <v>52</v>
      </c>
      <c r="Q294" s="2" t="s">
        <v>334</v>
      </c>
      <c r="R294" s="2" t="s">
        <v>60</v>
      </c>
      <c r="S294" s="2" t="s">
        <v>60</v>
      </c>
      <c r="T294" s="2" t="s">
        <v>59</v>
      </c>
      <c r="U294" s="3"/>
      <c r="V294" s="3"/>
      <c r="W294" s="3"/>
      <c r="X294" s="3">
        <v>1</v>
      </c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2" t="s">
        <v>52</v>
      </c>
      <c r="AS294" s="2" t="s">
        <v>52</v>
      </c>
      <c r="AT294" s="3"/>
      <c r="AU294" s="2" t="s">
        <v>343</v>
      </c>
      <c r="AV294" s="3">
        <v>58</v>
      </c>
    </row>
    <row r="295" spans="1:48" ht="30" customHeight="1" x14ac:dyDescent="0.3">
      <c r="A295" s="8" t="s">
        <v>344</v>
      </c>
      <c r="B295" s="8" t="s">
        <v>345</v>
      </c>
      <c r="C295" s="8" t="s">
        <v>247</v>
      </c>
      <c r="D295" s="9">
        <v>124</v>
      </c>
      <c r="E295" s="11">
        <f>TRUNC(단가대비표!O125,0)</f>
        <v>350000</v>
      </c>
      <c r="F295" s="11">
        <f t="shared" si="22"/>
        <v>43400000</v>
      </c>
      <c r="G295" s="11">
        <f>TRUNC(단가대비표!P125,0)</f>
        <v>0</v>
      </c>
      <c r="H295" s="11">
        <f t="shared" si="23"/>
        <v>0</v>
      </c>
      <c r="I295" s="11">
        <f>TRUNC(단가대비표!S125,0)</f>
        <v>0</v>
      </c>
      <c r="J295" s="11">
        <f t="shared" si="24"/>
        <v>0</v>
      </c>
      <c r="K295" s="11">
        <f t="shared" si="25"/>
        <v>350000</v>
      </c>
      <c r="L295" s="11">
        <f t="shared" si="26"/>
        <v>43400000</v>
      </c>
      <c r="M295" s="8" t="s">
        <v>298</v>
      </c>
      <c r="N295" s="2" t="s">
        <v>346</v>
      </c>
      <c r="O295" s="2" t="s">
        <v>52</v>
      </c>
      <c r="P295" s="2" t="s">
        <v>52</v>
      </c>
      <c r="Q295" s="2" t="s">
        <v>334</v>
      </c>
      <c r="R295" s="2" t="s">
        <v>60</v>
      </c>
      <c r="S295" s="2" t="s">
        <v>60</v>
      </c>
      <c r="T295" s="2" t="s">
        <v>59</v>
      </c>
      <c r="U295" s="3"/>
      <c r="V295" s="3"/>
      <c r="W295" s="3"/>
      <c r="X295" s="3">
        <v>1</v>
      </c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2" t="s">
        <v>52</v>
      </c>
      <c r="AS295" s="2" t="s">
        <v>52</v>
      </c>
      <c r="AT295" s="3"/>
      <c r="AU295" s="2" t="s">
        <v>347</v>
      </c>
      <c r="AV295" s="3">
        <v>59</v>
      </c>
    </row>
    <row r="296" spans="1:48" ht="30" customHeight="1" x14ac:dyDescent="0.3">
      <c r="A296" s="8" t="s">
        <v>348</v>
      </c>
      <c r="B296" s="8" t="s">
        <v>349</v>
      </c>
      <c r="C296" s="8" t="s">
        <v>57</v>
      </c>
      <c r="D296" s="9">
        <v>10</v>
      </c>
      <c r="E296" s="11">
        <f>TRUNC(단가대비표!O133,0)</f>
        <v>2300000</v>
      </c>
      <c r="F296" s="11">
        <f t="shared" si="22"/>
        <v>23000000</v>
      </c>
      <c r="G296" s="11">
        <f>TRUNC(단가대비표!P133,0)</f>
        <v>0</v>
      </c>
      <c r="H296" s="11">
        <f t="shared" si="23"/>
        <v>0</v>
      </c>
      <c r="I296" s="11">
        <f>TRUNC(단가대비표!S133,0)</f>
        <v>0</v>
      </c>
      <c r="J296" s="11">
        <f t="shared" si="24"/>
        <v>0</v>
      </c>
      <c r="K296" s="11">
        <f t="shared" si="25"/>
        <v>2300000</v>
      </c>
      <c r="L296" s="11">
        <f t="shared" si="26"/>
        <v>23000000</v>
      </c>
      <c r="M296" s="8" t="s">
        <v>52</v>
      </c>
      <c r="N296" s="2" t="s">
        <v>350</v>
      </c>
      <c r="O296" s="2" t="s">
        <v>52</v>
      </c>
      <c r="P296" s="2" t="s">
        <v>52</v>
      </c>
      <c r="Q296" s="2" t="s">
        <v>334</v>
      </c>
      <c r="R296" s="2" t="s">
        <v>60</v>
      </c>
      <c r="S296" s="2" t="s">
        <v>60</v>
      </c>
      <c r="T296" s="2" t="s">
        <v>59</v>
      </c>
      <c r="U296" s="3"/>
      <c r="V296" s="3"/>
      <c r="W296" s="3"/>
      <c r="X296" s="3">
        <v>1</v>
      </c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2" t="s">
        <v>52</v>
      </c>
      <c r="AS296" s="2" t="s">
        <v>52</v>
      </c>
      <c r="AT296" s="3"/>
      <c r="AU296" s="2" t="s">
        <v>351</v>
      </c>
      <c r="AV296" s="3">
        <v>95</v>
      </c>
    </row>
    <row r="297" spans="1:48" ht="30" customHeight="1" x14ac:dyDescent="0.3">
      <c r="A297" s="8" t="s">
        <v>352</v>
      </c>
      <c r="B297" s="8" t="s">
        <v>353</v>
      </c>
      <c r="C297" s="8" t="s">
        <v>57</v>
      </c>
      <c r="D297" s="9">
        <v>2</v>
      </c>
      <c r="E297" s="11">
        <f>TRUNC(단가대비표!O139,0)</f>
        <v>680000</v>
      </c>
      <c r="F297" s="11">
        <f t="shared" si="22"/>
        <v>1360000</v>
      </c>
      <c r="G297" s="11">
        <f>TRUNC(단가대비표!P139,0)</f>
        <v>0</v>
      </c>
      <c r="H297" s="11">
        <f t="shared" si="23"/>
        <v>0</v>
      </c>
      <c r="I297" s="11">
        <f>TRUNC(단가대비표!S139,0)</f>
        <v>0</v>
      </c>
      <c r="J297" s="11">
        <f t="shared" si="24"/>
        <v>0</v>
      </c>
      <c r="K297" s="11">
        <f t="shared" si="25"/>
        <v>680000</v>
      </c>
      <c r="L297" s="11">
        <f t="shared" si="26"/>
        <v>1360000</v>
      </c>
      <c r="M297" s="8" t="s">
        <v>52</v>
      </c>
      <c r="N297" s="2" t="s">
        <v>354</v>
      </c>
      <c r="O297" s="2" t="s">
        <v>52</v>
      </c>
      <c r="P297" s="2" t="s">
        <v>52</v>
      </c>
      <c r="Q297" s="2" t="s">
        <v>334</v>
      </c>
      <c r="R297" s="2" t="s">
        <v>60</v>
      </c>
      <c r="S297" s="2" t="s">
        <v>60</v>
      </c>
      <c r="T297" s="2" t="s">
        <v>59</v>
      </c>
      <c r="U297" s="3"/>
      <c r="V297" s="3"/>
      <c r="W297" s="3"/>
      <c r="X297" s="3">
        <v>1</v>
      </c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2" t="s">
        <v>52</v>
      </c>
      <c r="AS297" s="2" t="s">
        <v>52</v>
      </c>
      <c r="AT297" s="3"/>
      <c r="AU297" s="2" t="s">
        <v>355</v>
      </c>
      <c r="AV297" s="3">
        <v>96</v>
      </c>
    </row>
    <row r="298" spans="1:48" ht="30" customHeight="1" x14ac:dyDescent="0.3">
      <c r="A298" s="8" t="s">
        <v>356</v>
      </c>
      <c r="B298" s="8" t="s">
        <v>353</v>
      </c>
      <c r="C298" s="8" t="s">
        <v>57</v>
      </c>
      <c r="D298" s="9">
        <v>2</v>
      </c>
      <c r="E298" s="11">
        <f>TRUNC(단가대비표!O134,0)</f>
        <v>680000</v>
      </c>
      <c r="F298" s="11">
        <f t="shared" si="22"/>
        <v>1360000</v>
      </c>
      <c r="G298" s="11">
        <f>TRUNC(단가대비표!P134,0)</f>
        <v>0</v>
      </c>
      <c r="H298" s="11">
        <f t="shared" si="23"/>
        <v>0</v>
      </c>
      <c r="I298" s="11">
        <f>TRUNC(단가대비표!S134,0)</f>
        <v>0</v>
      </c>
      <c r="J298" s="11">
        <f t="shared" si="24"/>
        <v>0</v>
      </c>
      <c r="K298" s="11">
        <f t="shared" si="25"/>
        <v>680000</v>
      </c>
      <c r="L298" s="11">
        <f t="shared" si="26"/>
        <v>1360000</v>
      </c>
      <c r="M298" s="8" t="s">
        <v>52</v>
      </c>
      <c r="N298" s="2" t="s">
        <v>357</v>
      </c>
      <c r="O298" s="2" t="s">
        <v>52</v>
      </c>
      <c r="P298" s="2" t="s">
        <v>52</v>
      </c>
      <c r="Q298" s="2" t="s">
        <v>334</v>
      </c>
      <c r="R298" s="2" t="s">
        <v>60</v>
      </c>
      <c r="S298" s="2" t="s">
        <v>60</v>
      </c>
      <c r="T298" s="2" t="s">
        <v>59</v>
      </c>
      <c r="U298" s="3"/>
      <c r="V298" s="3"/>
      <c r="W298" s="3"/>
      <c r="X298" s="3">
        <v>1</v>
      </c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2" t="s">
        <v>52</v>
      </c>
      <c r="AS298" s="2" t="s">
        <v>52</v>
      </c>
      <c r="AT298" s="3"/>
      <c r="AU298" s="2" t="s">
        <v>358</v>
      </c>
      <c r="AV298" s="3">
        <v>97</v>
      </c>
    </row>
    <row r="299" spans="1:48" ht="30" customHeight="1" x14ac:dyDescent="0.3">
      <c r="A299" s="8" t="s">
        <v>359</v>
      </c>
      <c r="B299" s="8" t="s">
        <v>360</v>
      </c>
      <c r="C299" s="8" t="s">
        <v>57</v>
      </c>
      <c r="D299" s="9">
        <v>1</v>
      </c>
      <c r="E299" s="11">
        <f>TRUNC(단가대비표!O135,0)</f>
        <v>8900000</v>
      </c>
      <c r="F299" s="11">
        <f t="shared" si="22"/>
        <v>8900000</v>
      </c>
      <c r="G299" s="11">
        <f>TRUNC(단가대비표!P135,0)</f>
        <v>0</v>
      </c>
      <c r="H299" s="11">
        <f t="shared" si="23"/>
        <v>0</v>
      </c>
      <c r="I299" s="11">
        <f>TRUNC(단가대비표!S135,0)</f>
        <v>0</v>
      </c>
      <c r="J299" s="11">
        <f t="shared" si="24"/>
        <v>0</v>
      </c>
      <c r="K299" s="11">
        <f t="shared" si="25"/>
        <v>8900000</v>
      </c>
      <c r="L299" s="11">
        <f t="shared" si="26"/>
        <v>8900000</v>
      </c>
      <c r="M299" s="8" t="s">
        <v>52</v>
      </c>
      <c r="N299" s="2" t="s">
        <v>361</v>
      </c>
      <c r="O299" s="2" t="s">
        <v>52</v>
      </c>
      <c r="P299" s="2" t="s">
        <v>52</v>
      </c>
      <c r="Q299" s="2" t="s">
        <v>334</v>
      </c>
      <c r="R299" s="2" t="s">
        <v>60</v>
      </c>
      <c r="S299" s="2" t="s">
        <v>60</v>
      </c>
      <c r="T299" s="2" t="s">
        <v>59</v>
      </c>
      <c r="U299" s="3"/>
      <c r="V299" s="3"/>
      <c r="W299" s="3"/>
      <c r="X299" s="3">
        <v>1</v>
      </c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2" t="s">
        <v>52</v>
      </c>
      <c r="AS299" s="2" t="s">
        <v>52</v>
      </c>
      <c r="AT299" s="3"/>
      <c r="AU299" s="2" t="s">
        <v>362</v>
      </c>
      <c r="AV299" s="3">
        <v>98</v>
      </c>
    </row>
    <row r="300" spans="1:48" ht="30" customHeight="1" x14ac:dyDescent="0.3">
      <c r="A300" s="8" t="s">
        <v>363</v>
      </c>
      <c r="B300" s="8" t="s">
        <v>353</v>
      </c>
      <c r="C300" s="8" t="s">
        <v>57</v>
      </c>
      <c r="D300" s="9">
        <v>1</v>
      </c>
      <c r="E300" s="11">
        <f>TRUNC(단가대비표!O138,0)</f>
        <v>680000</v>
      </c>
      <c r="F300" s="11">
        <f t="shared" si="22"/>
        <v>680000</v>
      </c>
      <c r="G300" s="11">
        <f>TRUNC(단가대비표!P138,0)</f>
        <v>0</v>
      </c>
      <c r="H300" s="11">
        <f t="shared" si="23"/>
        <v>0</v>
      </c>
      <c r="I300" s="11">
        <f>TRUNC(단가대비표!S138,0)</f>
        <v>0</v>
      </c>
      <c r="J300" s="11">
        <f t="shared" si="24"/>
        <v>0</v>
      </c>
      <c r="K300" s="11">
        <f t="shared" si="25"/>
        <v>680000</v>
      </c>
      <c r="L300" s="11">
        <f t="shared" si="26"/>
        <v>680000</v>
      </c>
      <c r="M300" s="8" t="s">
        <v>52</v>
      </c>
      <c r="N300" s="2" t="s">
        <v>364</v>
      </c>
      <c r="O300" s="2" t="s">
        <v>52</v>
      </c>
      <c r="P300" s="2" t="s">
        <v>52</v>
      </c>
      <c r="Q300" s="2" t="s">
        <v>334</v>
      </c>
      <c r="R300" s="2" t="s">
        <v>60</v>
      </c>
      <c r="S300" s="2" t="s">
        <v>60</v>
      </c>
      <c r="T300" s="2" t="s">
        <v>59</v>
      </c>
      <c r="U300" s="3"/>
      <c r="V300" s="3"/>
      <c r="W300" s="3"/>
      <c r="X300" s="3">
        <v>1</v>
      </c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2" t="s">
        <v>52</v>
      </c>
      <c r="AS300" s="2" t="s">
        <v>52</v>
      </c>
      <c r="AT300" s="3"/>
      <c r="AU300" s="2" t="s">
        <v>365</v>
      </c>
      <c r="AV300" s="3">
        <v>99</v>
      </c>
    </row>
    <row r="301" spans="1:48" ht="30" customHeight="1" x14ac:dyDescent="0.3">
      <c r="A301" s="8" t="s">
        <v>366</v>
      </c>
      <c r="B301" s="8" t="s">
        <v>367</v>
      </c>
      <c r="C301" s="8" t="s">
        <v>57</v>
      </c>
      <c r="D301" s="9">
        <v>3</v>
      </c>
      <c r="E301" s="11">
        <f>TRUNC(단가대비표!O136,0)</f>
        <v>4720000</v>
      </c>
      <c r="F301" s="11">
        <f t="shared" si="22"/>
        <v>14160000</v>
      </c>
      <c r="G301" s="11">
        <f>TRUNC(단가대비표!P136,0)</f>
        <v>0</v>
      </c>
      <c r="H301" s="11">
        <f t="shared" si="23"/>
        <v>0</v>
      </c>
      <c r="I301" s="11">
        <f>TRUNC(단가대비표!S136,0)</f>
        <v>0</v>
      </c>
      <c r="J301" s="11">
        <f t="shared" si="24"/>
        <v>0</v>
      </c>
      <c r="K301" s="11">
        <f t="shared" si="25"/>
        <v>4720000</v>
      </c>
      <c r="L301" s="11">
        <f t="shared" si="26"/>
        <v>14160000</v>
      </c>
      <c r="M301" s="8" t="s">
        <v>52</v>
      </c>
      <c r="N301" s="2" t="s">
        <v>368</v>
      </c>
      <c r="O301" s="2" t="s">
        <v>52</v>
      </c>
      <c r="P301" s="2" t="s">
        <v>52</v>
      </c>
      <c r="Q301" s="2" t="s">
        <v>334</v>
      </c>
      <c r="R301" s="2" t="s">
        <v>60</v>
      </c>
      <c r="S301" s="2" t="s">
        <v>60</v>
      </c>
      <c r="T301" s="2" t="s">
        <v>59</v>
      </c>
      <c r="U301" s="3"/>
      <c r="V301" s="3"/>
      <c r="W301" s="3"/>
      <c r="X301" s="3">
        <v>1</v>
      </c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2" t="s">
        <v>52</v>
      </c>
      <c r="AS301" s="2" t="s">
        <v>52</v>
      </c>
      <c r="AT301" s="3"/>
      <c r="AU301" s="2" t="s">
        <v>369</v>
      </c>
      <c r="AV301" s="3">
        <v>100</v>
      </c>
    </row>
    <row r="302" spans="1:48" ht="30" customHeight="1" x14ac:dyDescent="0.3">
      <c r="A302" s="8" t="s">
        <v>325</v>
      </c>
      <c r="B302" s="8" t="s">
        <v>326</v>
      </c>
      <c r="C302" s="8" t="s">
        <v>327</v>
      </c>
      <c r="D302" s="9">
        <v>1</v>
      </c>
      <c r="E302" s="11">
        <f>ROUNDDOWN(SUMIF(X293:X303, RIGHTB(N302, 1), F293:F303)*W302, 0)</f>
        <v>622312</v>
      </c>
      <c r="F302" s="11">
        <f t="shared" si="22"/>
        <v>622312</v>
      </c>
      <c r="G302" s="11">
        <v>0</v>
      </c>
      <c r="H302" s="11">
        <f t="shared" si="23"/>
        <v>0</v>
      </c>
      <c r="I302" s="11">
        <v>0</v>
      </c>
      <c r="J302" s="11">
        <f t="shared" si="24"/>
        <v>0</v>
      </c>
      <c r="K302" s="11">
        <f t="shared" si="25"/>
        <v>622312</v>
      </c>
      <c r="L302" s="11">
        <f t="shared" si="26"/>
        <v>622312</v>
      </c>
      <c r="M302" s="8" t="s">
        <v>52</v>
      </c>
      <c r="N302" s="2" t="s">
        <v>328</v>
      </c>
      <c r="O302" s="2" t="s">
        <v>52</v>
      </c>
      <c r="P302" s="2" t="s">
        <v>52</v>
      </c>
      <c r="Q302" s="2" t="s">
        <v>334</v>
      </c>
      <c r="R302" s="2" t="s">
        <v>60</v>
      </c>
      <c r="S302" s="2" t="s">
        <v>60</v>
      </c>
      <c r="T302" s="2" t="s">
        <v>60</v>
      </c>
      <c r="U302" s="3">
        <v>0</v>
      </c>
      <c r="V302" s="3">
        <v>0</v>
      </c>
      <c r="W302" s="3">
        <v>5.4000000000000003E-3</v>
      </c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2" t="s">
        <v>52</v>
      </c>
      <c r="AS302" s="2" t="s">
        <v>52</v>
      </c>
      <c r="AT302" s="3"/>
      <c r="AU302" s="2" t="s">
        <v>370</v>
      </c>
      <c r="AV302" s="3">
        <v>102</v>
      </c>
    </row>
    <row r="303" spans="1:48" ht="30" customHeight="1" x14ac:dyDescent="0.3">
      <c r="A303" s="8" t="s">
        <v>330</v>
      </c>
      <c r="B303" s="8" t="s">
        <v>52</v>
      </c>
      <c r="C303" s="8" t="s">
        <v>327</v>
      </c>
      <c r="D303" s="9">
        <v>-1</v>
      </c>
      <c r="E303" s="11">
        <f>TRUNC(단가대비표!O73,0)</f>
        <v>312</v>
      </c>
      <c r="F303" s="11">
        <f t="shared" si="22"/>
        <v>-312</v>
      </c>
      <c r="G303" s="11">
        <f>TRUNC(단가대비표!P73,0)</f>
        <v>0</v>
      </c>
      <c r="H303" s="11">
        <f t="shared" si="23"/>
        <v>0</v>
      </c>
      <c r="I303" s="11">
        <f>TRUNC(단가대비표!S73,0)</f>
        <v>0</v>
      </c>
      <c r="J303" s="11">
        <f t="shared" si="24"/>
        <v>0</v>
      </c>
      <c r="K303" s="11">
        <f t="shared" si="25"/>
        <v>312</v>
      </c>
      <c r="L303" s="11">
        <f t="shared" si="26"/>
        <v>-312</v>
      </c>
      <c r="M303" s="8" t="s">
        <v>52</v>
      </c>
      <c r="N303" s="2" t="s">
        <v>371</v>
      </c>
      <c r="O303" s="2" t="s">
        <v>52</v>
      </c>
      <c r="P303" s="2" t="s">
        <v>52</v>
      </c>
      <c r="Q303" s="2" t="s">
        <v>334</v>
      </c>
      <c r="R303" s="2" t="s">
        <v>60</v>
      </c>
      <c r="S303" s="2" t="s">
        <v>60</v>
      </c>
      <c r="T303" s="2" t="s">
        <v>59</v>
      </c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2" t="s">
        <v>52</v>
      </c>
      <c r="AS303" s="2" t="s">
        <v>52</v>
      </c>
      <c r="AT303" s="3"/>
      <c r="AU303" s="2" t="s">
        <v>372</v>
      </c>
      <c r="AV303" s="3">
        <v>106</v>
      </c>
    </row>
    <row r="304" spans="1:48" ht="30" customHeight="1" x14ac:dyDescent="0.3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</row>
    <row r="305" spans="1:14" ht="30" customHeight="1" x14ac:dyDescent="0.3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</row>
    <row r="306" spans="1:14" ht="30" customHeight="1" x14ac:dyDescent="0.3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</row>
    <row r="307" spans="1:14" ht="30" customHeight="1" x14ac:dyDescent="0.3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</row>
    <row r="308" spans="1:14" ht="30" customHeight="1" x14ac:dyDescent="0.3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</row>
    <row r="309" spans="1:14" ht="30" customHeight="1" x14ac:dyDescent="0.3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</row>
    <row r="310" spans="1:14" ht="30" customHeight="1" x14ac:dyDescent="0.3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</row>
    <row r="311" spans="1:14" ht="30" customHeight="1" x14ac:dyDescent="0.3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</row>
    <row r="312" spans="1:14" ht="30" customHeight="1" x14ac:dyDescent="0.3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</row>
    <row r="313" spans="1:14" ht="30" customHeight="1" x14ac:dyDescent="0.3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</row>
    <row r="314" spans="1:14" ht="30" customHeight="1" x14ac:dyDescent="0.3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</row>
    <row r="315" spans="1:14" ht="30" customHeight="1" x14ac:dyDescent="0.3">
      <c r="A315" s="8" t="s">
        <v>67</v>
      </c>
      <c r="B315" s="9"/>
      <c r="C315" s="9"/>
      <c r="D315" s="9"/>
      <c r="E315" s="9"/>
      <c r="F315" s="11">
        <f>SUM(F293:F314)</f>
        <v>115865000</v>
      </c>
      <c r="G315" s="9"/>
      <c r="H315" s="11">
        <f>SUM(H293:H314)</f>
        <v>0</v>
      </c>
      <c r="I315" s="9"/>
      <c r="J315" s="11">
        <f>SUM(J293:J314)</f>
        <v>0</v>
      </c>
      <c r="K315" s="9"/>
      <c r="L315" s="11">
        <f>SUM(L293:L314)</f>
        <v>115865000</v>
      </c>
      <c r="M315" s="9"/>
      <c r="N315" t="s">
        <v>68</v>
      </c>
    </row>
  </sheetData>
  <mergeCells count="45">
    <mergeCell ref="AR2:AR3"/>
    <mergeCell ref="AS2:AS3"/>
    <mergeCell ref="AT2:AT3"/>
    <mergeCell ref="AU2:AU3"/>
    <mergeCell ref="AV2:AV3"/>
    <mergeCell ref="AQ2:AQ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E2:AE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S2:S3"/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  <mergeCell ref="N2:N3"/>
    <mergeCell ref="O2:O3"/>
    <mergeCell ref="P2:P3"/>
    <mergeCell ref="Q2:Q3"/>
    <mergeCell ref="R2:R3"/>
  </mergeCells>
  <phoneticPr fontId="1" type="noConversion"/>
  <pageMargins left="0.78740157480314954" right="0" top="0.39370078740157477" bottom="0.39370078740157477" header="0" footer="0"/>
  <pageSetup paperSize="9" scale="64" fitToHeight="0" orientation="landscape" horizontalDpi="1200" verticalDpi="1200" r:id="rId1"/>
  <rowBreaks count="13" manualBreakCount="13">
    <brk id="27" max="16383" man="1"/>
    <brk id="51" max="16383" man="1"/>
    <brk id="75" max="16383" man="1"/>
    <brk id="99" max="16383" man="1"/>
    <brk id="123" max="16383" man="1"/>
    <brk id="147" max="16383" man="1"/>
    <brk id="171" max="16383" man="1"/>
    <brk id="195" max="16383" man="1"/>
    <brk id="219" max="16383" man="1"/>
    <brk id="243" max="16383" man="1"/>
    <brk id="267" max="16383" man="1"/>
    <brk id="291" max="16383" man="1"/>
    <brk id="3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5"/>
  <sheetViews>
    <sheetView view="pageBreakPreview" topLeftCell="B105" zoomScale="85" zoomScaleNormal="100" zoomScaleSheetLayoutView="85" workbookViewId="0">
      <selection activeCell="E125" sqref="E125"/>
    </sheetView>
  </sheetViews>
  <sheetFormatPr defaultRowHeight="16.5" x14ac:dyDescent="0.3"/>
  <cols>
    <col min="1" max="1" width="11.625" hidden="1" customWidth="1"/>
    <col min="2" max="3" width="30.625" customWidth="1"/>
    <col min="4" max="4" width="4.625" customWidth="1"/>
    <col min="5" max="8" width="13.625" customWidth="1"/>
    <col min="9" max="9" width="8.625" customWidth="1"/>
    <col min="10" max="10" width="12.625" customWidth="1"/>
    <col min="11" max="14" width="2.625" hidden="1" customWidth="1"/>
  </cols>
  <sheetData>
    <row r="1" spans="1:14" ht="30" customHeight="1" x14ac:dyDescent="0.3">
      <c r="A1" s="185" t="s">
        <v>373</v>
      </c>
      <c r="B1" s="185"/>
      <c r="C1" s="185"/>
      <c r="D1" s="185"/>
      <c r="E1" s="185"/>
      <c r="F1" s="185"/>
      <c r="G1" s="185"/>
      <c r="H1" s="185"/>
      <c r="I1" s="185"/>
      <c r="J1" s="185"/>
    </row>
    <row r="2" spans="1:14" ht="30" customHeight="1" x14ac:dyDescent="0.3">
      <c r="A2" s="186" t="s">
        <v>1</v>
      </c>
      <c r="B2" s="186"/>
      <c r="C2" s="186"/>
      <c r="D2" s="186"/>
      <c r="E2" s="186"/>
      <c r="F2" s="186"/>
      <c r="G2" s="186"/>
      <c r="H2" s="186"/>
      <c r="I2" s="186"/>
      <c r="J2" s="186"/>
    </row>
    <row r="3" spans="1:14" ht="30" customHeight="1" x14ac:dyDescent="0.3">
      <c r="A3" s="4" t="s">
        <v>374</v>
      </c>
      <c r="B3" s="4" t="s">
        <v>2</v>
      </c>
      <c r="C3" s="4" t="s">
        <v>3</v>
      </c>
      <c r="D3" s="4" t="s">
        <v>4</v>
      </c>
      <c r="E3" s="4" t="s">
        <v>375</v>
      </c>
      <c r="F3" s="4" t="s">
        <v>376</v>
      </c>
      <c r="G3" s="4" t="s">
        <v>377</v>
      </c>
      <c r="H3" s="4" t="s">
        <v>378</v>
      </c>
      <c r="I3" s="4" t="s">
        <v>379</v>
      </c>
      <c r="J3" s="4" t="s">
        <v>380</v>
      </c>
      <c r="K3" s="1" t="s">
        <v>381</v>
      </c>
      <c r="L3" s="1" t="s">
        <v>382</v>
      </c>
      <c r="M3" s="1" t="s">
        <v>383</v>
      </c>
      <c r="N3" s="1" t="s">
        <v>384</v>
      </c>
    </row>
    <row r="4" spans="1:14" ht="30" customHeight="1" x14ac:dyDescent="0.3">
      <c r="A4" s="8" t="s">
        <v>58</v>
      </c>
      <c r="B4" s="8" t="s">
        <v>56</v>
      </c>
      <c r="C4" s="8" t="s">
        <v>52</v>
      </c>
      <c r="D4" s="8" t="s">
        <v>57</v>
      </c>
      <c r="E4" s="14">
        <f>일위대가!F10</f>
        <v>18665</v>
      </c>
      <c r="F4" s="14">
        <f>일위대가!H10</f>
        <v>138198</v>
      </c>
      <c r="G4" s="14">
        <f>일위대가!J10</f>
        <v>0</v>
      </c>
      <c r="H4" s="14">
        <f t="shared" ref="H4:H35" si="0">E4+F4+G4</f>
        <v>156863</v>
      </c>
      <c r="I4" s="8" t="s">
        <v>394</v>
      </c>
      <c r="J4" s="8" t="s">
        <v>52</v>
      </c>
      <c r="K4" s="2" t="s">
        <v>52</v>
      </c>
      <c r="L4" s="2" t="s">
        <v>52</v>
      </c>
      <c r="M4" s="2" t="s">
        <v>52</v>
      </c>
      <c r="N4" s="2" t="s">
        <v>52</v>
      </c>
    </row>
    <row r="5" spans="1:14" ht="30" customHeight="1" x14ac:dyDescent="0.3">
      <c r="A5" s="8" t="s">
        <v>65</v>
      </c>
      <c r="B5" s="8" t="s">
        <v>62</v>
      </c>
      <c r="C5" s="8" t="s">
        <v>63</v>
      </c>
      <c r="D5" s="8" t="s">
        <v>64</v>
      </c>
      <c r="E5" s="14">
        <f>일위대가!F17</f>
        <v>0</v>
      </c>
      <c r="F5" s="14">
        <f>일위대가!H17</f>
        <v>0</v>
      </c>
      <c r="G5" s="14">
        <f>일위대가!J17</f>
        <v>609250</v>
      </c>
      <c r="H5" s="14">
        <f t="shared" si="0"/>
        <v>609250</v>
      </c>
      <c r="I5" s="8" t="s">
        <v>423</v>
      </c>
      <c r="J5" s="8" t="s">
        <v>424</v>
      </c>
      <c r="K5" s="2" t="s">
        <v>52</v>
      </c>
      <c r="L5" s="2" t="s">
        <v>52</v>
      </c>
      <c r="M5" s="2" t="s">
        <v>424</v>
      </c>
      <c r="N5" s="2" t="s">
        <v>52</v>
      </c>
    </row>
    <row r="6" spans="1:14" ht="30" customHeight="1" x14ac:dyDescent="0.3">
      <c r="A6" s="8" t="s">
        <v>124</v>
      </c>
      <c r="B6" s="8" t="s">
        <v>122</v>
      </c>
      <c r="C6" s="8" t="s">
        <v>123</v>
      </c>
      <c r="D6" s="8" t="s">
        <v>119</v>
      </c>
      <c r="E6" s="14">
        <f>일위대가!F22</f>
        <v>283</v>
      </c>
      <c r="F6" s="14">
        <f>일위대가!H22</f>
        <v>1396</v>
      </c>
      <c r="G6" s="14">
        <f>일위대가!J22</f>
        <v>363</v>
      </c>
      <c r="H6" s="14">
        <f t="shared" si="0"/>
        <v>2042</v>
      </c>
      <c r="I6" s="8" t="s">
        <v>443</v>
      </c>
      <c r="J6" s="8" t="s">
        <v>444</v>
      </c>
      <c r="K6" s="2" t="s">
        <v>52</v>
      </c>
      <c r="L6" s="2" t="s">
        <v>52</v>
      </c>
      <c r="M6" s="2" t="s">
        <v>444</v>
      </c>
      <c r="N6" s="2" t="s">
        <v>52</v>
      </c>
    </row>
    <row r="7" spans="1:14" ht="30" customHeight="1" x14ac:dyDescent="0.3">
      <c r="A7" s="8" t="s">
        <v>128</v>
      </c>
      <c r="B7" s="8" t="s">
        <v>126</v>
      </c>
      <c r="C7" s="8" t="s">
        <v>127</v>
      </c>
      <c r="D7" s="8" t="s">
        <v>119</v>
      </c>
      <c r="E7" s="14">
        <f>일위대가!F27</f>
        <v>5780</v>
      </c>
      <c r="F7" s="14">
        <f>일위대가!H27</f>
        <v>5172</v>
      </c>
      <c r="G7" s="14">
        <f>일위대가!J27</f>
        <v>0</v>
      </c>
      <c r="H7" s="14">
        <f t="shared" si="0"/>
        <v>10952</v>
      </c>
      <c r="I7" s="8" t="s">
        <v>452</v>
      </c>
      <c r="J7" s="8" t="s">
        <v>52</v>
      </c>
      <c r="K7" s="2" t="s">
        <v>52</v>
      </c>
      <c r="L7" s="2" t="s">
        <v>52</v>
      </c>
      <c r="M7" s="2" t="s">
        <v>52</v>
      </c>
      <c r="N7" s="2" t="s">
        <v>52</v>
      </c>
    </row>
    <row r="8" spans="1:14" ht="30" customHeight="1" x14ac:dyDescent="0.3">
      <c r="A8" s="8" t="s">
        <v>134</v>
      </c>
      <c r="B8" s="8" t="s">
        <v>132</v>
      </c>
      <c r="C8" s="8" t="s">
        <v>133</v>
      </c>
      <c r="D8" s="8" t="s">
        <v>80</v>
      </c>
      <c r="E8" s="14">
        <f>일위대가!F39</f>
        <v>101479</v>
      </c>
      <c r="F8" s="14">
        <f>일위대가!H39</f>
        <v>205129</v>
      </c>
      <c r="G8" s="14">
        <f>일위대가!J39</f>
        <v>5931</v>
      </c>
      <c r="H8" s="14">
        <f t="shared" si="0"/>
        <v>312539</v>
      </c>
      <c r="I8" s="8" t="s">
        <v>462</v>
      </c>
      <c r="J8" s="8" t="s">
        <v>52</v>
      </c>
      <c r="K8" s="2" t="s">
        <v>52</v>
      </c>
      <c r="L8" s="2" t="s">
        <v>52</v>
      </c>
      <c r="M8" s="2" t="s">
        <v>52</v>
      </c>
      <c r="N8" s="2" t="s">
        <v>52</v>
      </c>
    </row>
    <row r="9" spans="1:14" ht="30" customHeight="1" x14ac:dyDescent="0.3">
      <c r="A9" s="8" t="s">
        <v>138</v>
      </c>
      <c r="B9" s="8" t="s">
        <v>136</v>
      </c>
      <c r="C9" s="8" t="s">
        <v>137</v>
      </c>
      <c r="D9" s="8" t="s">
        <v>119</v>
      </c>
      <c r="E9" s="14">
        <f>일위대가!F44</f>
        <v>4729</v>
      </c>
      <c r="F9" s="14">
        <f>일위대가!H44</f>
        <v>444</v>
      </c>
      <c r="G9" s="14">
        <f>일위대가!J44</f>
        <v>220</v>
      </c>
      <c r="H9" s="14">
        <f t="shared" si="0"/>
        <v>5393</v>
      </c>
      <c r="I9" s="8" t="s">
        <v>500</v>
      </c>
      <c r="J9" s="8" t="s">
        <v>52</v>
      </c>
      <c r="K9" s="2" t="s">
        <v>52</v>
      </c>
      <c r="L9" s="2" t="s">
        <v>52</v>
      </c>
      <c r="M9" s="2" t="s">
        <v>52</v>
      </c>
      <c r="N9" s="2" t="s">
        <v>52</v>
      </c>
    </row>
    <row r="10" spans="1:14" ht="30" customHeight="1" x14ac:dyDescent="0.3">
      <c r="A10" s="8" t="s">
        <v>142</v>
      </c>
      <c r="B10" s="8" t="s">
        <v>140</v>
      </c>
      <c r="C10" s="8" t="s">
        <v>141</v>
      </c>
      <c r="D10" s="8" t="s">
        <v>119</v>
      </c>
      <c r="E10" s="14">
        <f>일위대가!F51</f>
        <v>7756</v>
      </c>
      <c r="F10" s="14">
        <f>일위대가!H51</f>
        <v>1110</v>
      </c>
      <c r="G10" s="14">
        <f>일위대가!J51</f>
        <v>599</v>
      </c>
      <c r="H10" s="14">
        <f t="shared" si="0"/>
        <v>9465</v>
      </c>
      <c r="I10" s="8" t="s">
        <v>510</v>
      </c>
      <c r="J10" s="8" t="s">
        <v>52</v>
      </c>
      <c r="K10" s="2" t="s">
        <v>52</v>
      </c>
      <c r="L10" s="2" t="s">
        <v>52</v>
      </c>
      <c r="M10" s="2" t="s">
        <v>52</v>
      </c>
      <c r="N10" s="2" t="s">
        <v>52</v>
      </c>
    </row>
    <row r="11" spans="1:14" ht="30" customHeight="1" x14ac:dyDescent="0.3">
      <c r="A11" s="8" t="s">
        <v>146</v>
      </c>
      <c r="B11" s="8" t="s">
        <v>144</v>
      </c>
      <c r="C11" s="8" t="s">
        <v>145</v>
      </c>
      <c r="D11" s="8" t="s">
        <v>80</v>
      </c>
      <c r="E11" s="14">
        <f>일위대가!F56</f>
        <v>158</v>
      </c>
      <c r="F11" s="14">
        <f>일위대가!H56</f>
        <v>950</v>
      </c>
      <c r="G11" s="14">
        <f>일위대가!J56</f>
        <v>100</v>
      </c>
      <c r="H11" s="14">
        <f t="shared" si="0"/>
        <v>1208</v>
      </c>
      <c r="I11" s="8" t="s">
        <v>524</v>
      </c>
      <c r="J11" s="8" t="s">
        <v>52</v>
      </c>
      <c r="K11" s="2" t="s">
        <v>52</v>
      </c>
      <c r="L11" s="2" t="s">
        <v>52</v>
      </c>
      <c r="M11" s="2" t="s">
        <v>52</v>
      </c>
      <c r="N11" s="2" t="s">
        <v>52</v>
      </c>
    </row>
    <row r="12" spans="1:14" ht="30" customHeight="1" x14ac:dyDescent="0.3">
      <c r="A12" s="8" t="s">
        <v>149</v>
      </c>
      <c r="B12" s="8" t="s">
        <v>144</v>
      </c>
      <c r="C12" s="8" t="s">
        <v>148</v>
      </c>
      <c r="D12" s="8" t="s">
        <v>80</v>
      </c>
      <c r="E12" s="14">
        <f>일위대가!F61</f>
        <v>158</v>
      </c>
      <c r="F12" s="14">
        <f>일위대가!H61</f>
        <v>950</v>
      </c>
      <c r="G12" s="14">
        <f>일위대가!J61</f>
        <v>100</v>
      </c>
      <c r="H12" s="14">
        <f t="shared" si="0"/>
        <v>1208</v>
      </c>
      <c r="I12" s="8" t="s">
        <v>531</v>
      </c>
      <c r="J12" s="8" t="s">
        <v>52</v>
      </c>
      <c r="K12" s="2" t="s">
        <v>52</v>
      </c>
      <c r="L12" s="2" t="s">
        <v>52</v>
      </c>
      <c r="M12" s="2" t="s">
        <v>52</v>
      </c>
      <c r="N12" s="2" t="s">
        <v>52</v>
      </c>
    </row>
    <row r="13" spans="1:14" ht="30" customHeight="1" x14ac:dyDescent="0.3">
      <c r="A13" s="8" t="s">
        <v>153</v>
      </c>
      <c r="B13" s="8" t="s">
        <v>151</v>
      </c>
      <c r="C13" s="8" t="s">
        <v>152</v>
      </c>
      <c r="D13" s="8" t="s">
        <v>80</v>
      </c>
      <c r="E13" s="14">
        <f>일위대가!F66</f>
        <v>238</v>
      </c>
      <c r="F13" s="14">
        <f>일위대가!H66</f>
        <v>7617</v>
      </c>
      <c r="G13" s="14">
        <f>일위대가!J66</f>
        <v>468</v>
      </c>
      <c r="H13" s="14">
        <f t="shared" si="0"/>
        <v>8323</v>
      </c>
      <c r="I13" s="8" t="s">
        <v>535</v>
      </c>
      <c r="J13" s="8" t="s">
        <v>52</v>
      </c>
      <c r="K13" s="2" t="s">
        <v>52</v>
      </c>
      <c r="L13" s="2" t="s">
        <v>52</v>
      </c>
      <c r="M13" s="2" t="s">
        <v>52</v>
      </c>
      <c r="N13" s="2" t="s">
        <v>52</v>
      </c>
    </row>
    <row r="14" spans="1:14" ht="30" customHeight="1" x14ac:dyDescent="0.3">
      <c r="A14" s="8" t="s">
        <v>158</v>
      </c>
      <c r="B14" s="8" t="s">
        <v>155</v>
      </c>
      <c r="C14" s="8" t="s">
        <v>156</v>
      </c>
      <c r="D14" s="8" t="s">
        <v>157</v>
      </c>
      <c r="E14" s="14">
        <f>일위대가!F75</f>
        <v>166560</v>
      </c>
      <c r="F14" s="14">
        <f>일위대가!H75</f>
        <v>35610</v>
      </c>
      <c r="G14" s="14">
        <f>일위대가!J75</f>
        <v>4770</v>
      </c>
      <c r="H14" s="14">
        <f t="shared" si="0"/>
        <v>206940</v>
      </c>
      <c r="I14" s="8" t="s">
        <v>542</v>
      </c>
      <c r="J14" s="8" t="s">
        <v>543</v>
      </c>
      <c r="K14" s="2" t="s">
        <v>52</v>
      </c>
      <c r="L14" s="2" t="s">
        <v>52</v>
      </c>
      <c r="M14" s="2" t="s">
        <v>543</v>
      </c>
      <c r="N14" s="2" t="s">
        <v>52</v>
      </c>
    </row>
    <row r="15" spans="1:14" ht="30" customHeight="1" x14ac:dyDescent="0.3">
      <c r="A15" s="8" t="s">
        <v>161</v>
      </c>
      <c r="B15" s="8" t="s">
        <v>155</v>
      </c>
      <c r="C15" s="8" t="s">
        <v>160</v>
      </c>
      <c r="D15" s="8" t="s">
        <v>157</v>
      </c>
      <c r="E15" s="14">
        <f>일위대가!F84</f>
        <v>164920</v>
      </c>
      <c r="F15" s="14">
        <f>일위대가!H84</f>
        <v>17800</v>
      </c>
      <c r="G15" s="14">
        <f>일위대가!J84</f>
        <v>2380</v>
      </c>
      <c r="H15" s="14">
        <f t="shared" si="0"/>
        <v>185100</v>
      </c>
      <c r="I15" s="8" t="s">
        <v>566</v>
      </c>
      <c r="J15" s="8" t="s">
        <v>543</v>
      </c>
      <c r="K15" s="2" t="s">
        <v>52</v>
      </c>
      <c r="L15" s="2" t="s">
        <v>52</v>
      </c>
      <c r="M15" s="2" t="s">
        <v>543</v>
      </c>
      <c r="N15" s="2" t="s">
        <v>52</v>
      </c>
    </row>
    <row r="16" spans="1:14" ht="30" customHeight="1" x14ac:dyDescent="0.3">
      <c r="A16" s="8" t="s">
        <v>164</v>
      </c>
      <c r="B16" s="8" t="s">
        <v>155</v>
      </c>
      <c r="C16" s="8" t="s">
        <v>163</v>
      </c>
      <c r="D16" s="8" t="s">
        <v>157</v>
      </c>
      <c r="E16" s="14">
        <f>일위대가!F93</f>
        <v>167590</v>
      </c>
      <c r="F16" s="14">
        <f>일위대가!H93</f>
        <v>46860</v>
      </c>
      <c r="G16" s="14">
        <f>일위대가!J93</f>
        <v>6280</v>
      </c>
      <c r="H16" s="14">
        <f t="shared" si="0"/>
        <v>220730</v>
      </c>
      <c r="I16" s="8" t="s">
        <v>575</v>
      </c>
      <c r="J16" s="8" t="s">
        <v>543</v>
      </c>
      <c r="K16" s="2" t="s">
        <v>52</v>
      </c>
      <c r="L16" s="2" t="s">
        <v>52</v>
      </c>
      <c r="M16" s="2" t="s">
        <v>543</v>
      </c>
      <c r="N16" s="2" t="s">
        <v>52</v>
      </c>
    </row>
    <row r="17" spans="1:14" ht="30" customHeight="1" x14ac:dyDescent="0.3">
      <c r="A17" s="8" t="s">
        <v>167</v>
      </c>
      <c r="B17" s="8" t="s">
        <v>155</v>
      </c>
      <c r="C17" s="8" t="s">
        <v>166</v>
      </c>
      <c r="D17" s="8" t="s">
        <v>157</v>
      </c>
      <c r="E17" s="14">
        <f>일위대가!F102</f>
        <v>172390</v>
      </c>
      <c r="F17" s="14">
        <f>일위대가!H102</f>
        <v>98920</v>
      </c>
      <c r="G17" s="14">
        <f>일위대가!J102</f>
        <v>13270</v>
      </c>
      <c r="H17" s="14">
        <f t="shared" si="0"/>
        <v>284580</v>
      </c>
      <c r="I17" s="8" t="s">
        <v>585</v>
      </c>
      <c r="J17" s="8" t="s">
        <v>543</v>
      </c>
      <c r="K17" s="2" t="s">
        <v>52</v>
      </c>
      <c r="L17" s="2" t="s">
        <v>52</v>
      </c>
      <c r="M17" s="2" t="s">
        <v>543</v>
      </c>
      <c r="N17" s="2" t="s">
        <v>52</v>
      </c>
    </row>
    <row r="18" spans="1:14" ht="30" customHeight="1" x14ac:dyDescent="0.3">
      <c r="A18" s="8" t="s">
        <v>170</v>
      </c>
      <c r="B18" s="8" t="s">
        <v>155</v>
      </c>
      <c r="C18" s="8" t="s">
        <v>169</v>
      </c>
      <c r="D18" s="8" t="s">
        <v>157</v>
      </c>
      <c r="E18" s="14">
        <f>일위대가!F111</f>
        <v>206098</v>
      </c>
      <c r="F18" s="14">
        <f>일위대가!H111</f>
        <v>17800</v>
      </c>
      <c r="G18" s="14">
        <f>일위대가!J111</f>
        <v>2380</v>
      </c>
      <c r="H18" s="14">
        <f t="shared" si="0"/>
        <v>226278</v>
      </c>
      <c r="I18" s="8" t="s">
        <v>595</v>
      </c>
      <c r="J18" s="8" t="s">
        <v>543</v>
      </c>
      <c r="K18" s="2" t="s">
        <v>52</v>
      </c>
      <c r="L18" s="2" t="s">
        <v>52</v>
      </c>
      <c r="M18" s="2" t="s">
        <v>543</v>
      </c>
      <c r="N18" s="2" t="s">
        <v>52</v>
      </c>
    </row>
    <row r="19" spans="1:14" ht="30" customHeight="1" x14ac:dyDescent="0.3">
      <c r="A19" s="8" t="s">
        <v>176</v>
      </c>
      <c r="B19" s="8" t="s">
        <v>175</v>
      </c>
      <c r="C19" s="8" t="s">
        <v>52</v>
      </c>
      <c r="D19" s="8" t="s">
        <v>57</v>
      </c>
      <c r="E19" s="14">
        <f>일위대가!F116</f>
        <v>45000</v>
      </c>
      <c r="F19" s="14">
        <f>일위대가!H116</f>
        <v>5634</v>
      </c>
      <c r="G19" s="14">
        <f>일위대가!J116</f>
        <v>281</v>
      </c>
      <c r="H19" s="14">
        <f t="shared" si="0"/>
        <v>50915</v>
      </c>
      <c r="I19" s="8" t="s">
        <v>605</v>
      </c>
      <c r="J19" s="8" t="s">
        <v>52</v>
      </c>
      <c r="K19" s="2" t="s">
        <v>52</v>
      </c>
      <c r="L19" s="2" t="s">
        <v>52</v>
      </c>
      <c r="M19" s="2" t="s">
        <v>52</v>
      </c>
      <c r="N19" s="2" t="s">
        <v>52</v>
      </c>
    </row>
    <row r="20" spans="1:14" ht="30" customHeight="1" x14ac:dyDescent="0.3">
      <c r="A20" s="8" t="s">
        <v>182</v>
      </c>
      <c r="B20" s="8" t="s">
        <v>180</v>
      </c>
      <c r="C20" s="8" t="s">
        <v>181</v>
      </c>
      <c r="D20" s="8" t="s">
        <v>80</v>
      </c>
      <c r="E20" s="14">
        <f>일위대가!F121</f>
        <v>35300</v>
      </c>
      <c r="F20" s="14">
        <f>일위대가!H121</f>
        <v>16848</v>
      </c>
      <c r="G20" s="14">
        <f>일위대가!J121</f>
        <v>1179</v>
      </c>
      <c r="H20" s="14">
        <f t="shared" si="0"/>
        <v>53327</v>
      </c>
      <c r="I20" s="8" t="s">
        <v>615</v>
      </c>
      <c r="J20" s="8" t="s">
        <v>52</v>
      </c>
      <c r="K20" s="2" t="s">
        <v>52</v>
      </c>
      <c r="L20" s="2" t="s">
        <v>52</v>
      </c>
      <c r="M20" s="2" t="s">
        <v>52</v>
      </c>
      <c r="N20" s="2" t="s">
        <v>52</v>
      </c>
    </row>
    <row r="21" spans="1:14" ht="30" customHeight="1" x14ac:dyDescent="0.3">
      <c r="A21" s="8" t="s">
        <v>185</v>
      </c>
      <c r="B21" s="8" t="s">
        <v>180</v>
      </c>
      <c r="C21" s="8" t="s">
        <v>184</v>
      </c>
      <c r="D21" s="8" t="s">
        <v>80</v>
      </c>
      <c r="E21" s="14">
        <f>일위대가!F126</f>
        <v>13600</v>
      </c>
      <c r="F21" s="14">
        <f>일위대가!H126</f>
        <v>9707</v>
      </c>
      <c r="G21" s="14">
        <f>일위대가!J126</f>
        <v>679</v>
      </c>
      <c r="H21" s="14">
        <f t="shared" si="0"/>
        <v>23986</v>
      </c>
      <c r="I21" s="8" t="s">
        <v>626</v>
      </c>
      <c r="J21" s="8" t="s">
        <v>52</v>
      </c>
      <c r="K21" s="2" t="s">
        <v>52</v>
      </c>
      <c r="L21" s="2" t="s">
        <v>52</v>
      </c>
      <c r="M21" s="2" t="s">
        <v>52</v>
      </c>
      <c r="N21" s="2" t="s">
        <v>52</v>
      </c>
    </row>
    <row r="22" spans="1:14" ht="30" customHeight="1" x14ac:dyDescent="0.3">
      <c r="A22" s="8" t="s">
        <v>193</v>
      </c>
      <c r="B22" s="8" t="s">
        <v>191</v>
      </c>
      <c r="C22" s="8" t="s">
        <v>192</v>
      </c>
      <c r="D22" s="8" t="s">
        <v>57</v>
      </c>
      <c r="E22" s="14">
        <f>일위대가!F138</f>
        <v>1217660</v>
      </c>
      <c r="F22" s="14">
        <f>일위대가!H138</f>
        <v>253687</v>
      </c>
      <c r="G22" s="14">
        <f>일위대가!J138</f>
        <v>42286</v>
      </c>
      <c r="H22" s="14">
        <f t="shared" si="0"/>
        <v>1513633</v>
      </c>
      <c r="I22" s="8" t="s">
        <v>634</v>
      </c>
      <c r="J22" s="8" t="s">
        <v>52</v>
      </c>
      <c r="K22" s="2" t="s">
        <v>52</v>
      </c>
      <c r="L22" s="2" t="s">
        <v>52</v>
      </c>
      <c r="M22" s="2" t="s">
        <v>52</v>
      </c>
      <c r="N22" s="2" t="s">
        <v>52</v>
      </c>
    </row>
    <row r="23" spans="1:14" ht="30" customHeight="1" x14ac:dyDescent="0.3">
      <c r="A23" s="8" t="s">
        <v>197</v>
      </c>
      <c r="B23" s="8" t="s">
        <v>195</v>
      </c>
      <c r="C23" s="8" t="s">
        <v>196</v>
      </c>
      <c r="D23" s="8" t="s">
        <v>57</v>
      </c>
      <c r="E23" s="14">
        <f>일위대가!F150</f>
        <v>461008</v>
      </c>
      <c r="F23" s="14">
        <f>일위대가!H150</f>
        <v>229578</v>
      </c>
      <c r="G23" s="14">
        <f>일위대가!J150</f>
        <v>37247</v>
      </c>
      <c r="H23" s="14">
        <f t="shared" si="0"/>
        <v>727833</v>
      </c>
      <c r="I23" s="8" t="s">
        <v>669</v>
      </c>
      <c r="J23" s="8" t="s">
        <v>52</v>
      </c>
      <c r="K23" s="2" t="s">
        <v>52</v>
      </c>
      <c r="L23" s="2" t="s">
        <v>52</v>
      </c>
      <c r="M23" s="2" t="s">
        <v>52</v>
      </c>
      <c r="N23" s="2" t="s">
        <v>52</v>
      </c>
    </row>
    <row r="24" spans="1:14" ht="30" customHeight="1" x14ac:dyDescent="0.3">
      <c r="A24" s="8" t="s">
        <v>201</v>
      </c>
      <c r="B24" s="8" t="s">
        <v>199</v>
      </c>
      <c r="C24" s="8" t="s">
        <v>200</v>
      </c>
      <c r="D24" s="8" t="s">
        <v>57</v>
      </c>
      <c r="E24" s="14">
        <f>일위대가!F158</f>
        <v>119091</v>
      </c>
      <c r="F24" s="14">
        <f>일위대가!H158</f>
        <v>27724</v>
      </c>
      <c r="G24" s="14">
        <f>일위대가!J158</f>
        <v>5629</v>
      </c>
      <c r="H24" s="14">
        <f t="shared" si="0"/>
        <v>152444</v>
      </c>
      <c r="I24" s="8" t="s">
        <v>696</v>
      </c>
      <c r="J24" s="8" t="s">
        <v>52</v>
      </c>
      <c r="K24" s="2" t="s">
        <v>52</v>
      </c>
      <c r="L24" s="2" t="s">
        <v>52</v>
      </c>
      <c r="M24" s="2" t="s">
        <v>52</v>
      </c>
      <c r="N24" s="2" t="s">
        <v>52</v>
      </c>
    </row>
    <row r="25" spans="1:14" ht="30" customHeight="1" x14ac:dyDescent="0.3">
      <c r="A25" s="8" t="s">
        <v>205</v>
      </c>
      <c r="B25" s="8" t="s">
        <v>203</v>
      </c>
      <c r="C25" s="8" t="s">
        <v>204</v>
      </c>
      <c r="D25" s="8" t="s">
        <v>80</v>
      </c>
      <c r="E25" s="14">
        <f>일위대가!F165</f>
        <v>251017</v>
      </c>
      <c r="F25" s="14">
        <f>일위대가!H165</f>
        <v>9494</v>
      </c>
      <c r="G25" s="14">
        <f>일위대가!J165</f>
        <v>2236</v>
      </c>
      <c r="H25" s="14">
        <f t="shared" si="0"/>
        <v>262747</v>
      </c>
      <c r="I25" s="8" t="s">
        <v>712</v>
      </c>
      <c r="J25" s="8" t="s">
        <v>52</v>
      </c>
      <c r="K25" s="2" t="s">
        <v>52</v>
      </c>
      <c r="L25" s="2" t="s">
        <v>52</v>
      </c>
      <c r="M25" s="2" t="s">
        <v>52</v>
      </c>
      <c r="N25" s="2" t="s">
        <v>52</v>
      </c>
    </row>
    <row r="26" spans="1:14" ht="30" customHeight="1" x14ac:dyDescent="0.3">
      <c r="A26" s="8" t="s">
        <v>209</v>
      </c>
      <c r="B26" s="8" t="s">
        <v>207</v>
      </c>
      <c r="C26" s="8" t="s">
        <v>208</v>
      </c>
      <c r="D26" s="8" t="s">
        <v>57</v>
      </c>
      <c r="E26" s="14">
        <f>일위대가!F171</f>
        <v>151370</v>
      </c>
      <c r="F26" s="14">
        <f>일위대가!H171</f>
        <v>0</v>
      </c>
      <c r="G26" s="14">
        <f>일위대가!J171</f>
        <v>0</v>
      </c>
      <c r="H26" s="14">
        <f t="shared" si="0"/>
        <v>151370</v>
      </c>
      <c r="I26" s="8" t="s">
        <v>725</v>
      </c>
      <c r="J26" s="8" t="s">
        <v>52</v>
      </c>
      <c r="K26" s="2" t="s">
        <v>52</v>
      </c>
      <c r="L26" s="2" t="s">
        <v>52</v>
      </c>
      <c r="M26" s="2" t="s">
        <v>52</v>
      </c>
      <c r="N26" s="2" t="s">
        <v>52</v>
      </c>
    </row>
    <row r="27" spans="1:14" ht="30" customHeight="1" x14ac:dyDescent="0.3">
      <c r="A27" s="8" t="s">
        <v>215</v>
      </c>
      <c r="B27" s="8" t="s">
        <v>213</v>
      </c>
      <c r="C27" s="8" t="s">
        <v>214</v>
      </c>
      <c r="D27" s="8" t="s">
        <v>80</v>
      </c>
      <c r="E27" s="14">
        <f>일위대가!F184</f>
        <v>69342</v>
      </c>
      <c r="F27" s="14">
        <f>일위대가!H184</f>
        <v>495095</v>
      </c>
      <c r="G27" s="14">
        <f>일위대가!J184</f>
        <v>11961</v>
      </c>
      <c r="H27" s="14">
        <f t="shared" si="0"/>
        <v>576398</v>
      </c>
      <c r="I27" s="8" t="s">
        <v>732</v>
      </c>
      <c r="J27" s="8" t="s">
        <v>52</v>
      </c>
      <c r="K27" s="2" t="s">
        <v>52</v>
      </c>
      <c r="L27" s="2" t="s">
        <v>52</v>
      </c>
      <c r="M27" s="2" t="s">
        <v>52</v>
      </c>
      <c r="N27" s="2" t="s">
        <v>52</v>
      </c>
    </row>
    <row r="28" spans="1:14" ht="30" customHeight="1" x14ac:dyDescent="0.3">
      <c r="A28" s="8" t="s">
        <v>219</v>
      </c>
      <c r="B28" s="8" t="s">
        <v>217</v>
      </c>
      <c r="C28" s="8" t="s">
        <v>218</v>
      </c>
      <c r="D28" s="8" t="s">
        <v>64</v>
      </c>
      <c r="E28" s="14">
        <f>일위대가!F206</f>
        <v>2821809</v>
      </c>
      <c r="F28" s="14">
        <f>일위대가!H206</f>
        <v>6550045</v>
      </c>
      <c r="G28" s="14">
        <f>일위대가!J206</f>
        <v>180533</v>
      </c>
      <c r="H28" s="14">
        <f t="shared" si="0"/>
        <v>9552387</v>
      </c>
      <c r="I28" s="8" t="s">
        <v>767</v>
      </c>
      <c r="J28" s="8" t="s">
        <v>52</v>
      </c>
      <c r="K28" s="2" t="s">
        <v>52</v>
      </c>
      <c r="L28" s="2" t="s">
        <v>52</v>
      </c>
      <c r="M28" s="2" t="s">
        <v>52</v>
      </c>
      <c r="N28" s="2" t="s">
        <v>52</v>
      </c>
    </row>
    <row r="29" spans="1:14" ht="30" customHeight="1" x14ac:dyDescent="0.3">
      <c r="A29" s="8" t="s">
        <v>227</v>
      </c>
      <c r="B29" s="8" t="s">
        <v>225</v>
      </c>
      <c r="C29" s="8" t="s">
        <v>226</v>
      </c>
      <c r="D29" s="8" t="s">
        <v>119</v>
      </c>
      <c r="E29" s="14">
        <f>일위대가!F212</f>
        <v>0</v>
      </c>
      <c r="F29" s="14">
        <f>일위대가!H212</f>
        <v>257</v>
      </c>
      <c r="G29" s="14">
        <f>일위대가!J212</f>
        <v>19</v>
      </c>
      <c r="H29" s="14">
        <f t="shared" si="0"/>
        <v>276</v>
      </c>
      <c r="I29" s="8" t="s">
        <v>824</v>
      </c>
      <c r="J29" s="8" t="s">
        <v>825</v>
      </c>
      <c r="K29" s="2" t="s">
        <v>52</v>
      </c>
      <c r="L29" s="2" t="s">
        <v>52</v>
      </c>
      <c r="M29" s="2" t="s">
        <v>825</v>
      </c>
      <c r="N29" s="2" t="s">
        <v>52</v>
      </c>
    </row>
    <row r="30" spans="1:14" ht="30" customHeight="1" x14ac:dyDescent="0.3">
      <c r="A30" s="8" t="s">
        <v>229</v>
      </c>
      <c r="B30" s="8" t="s">
        <v>122</v>
      </c>
      <c r="C30" s="8" t="s">
        <v>52</v>
      </c>
      <c r="D30" s="8" t="s">
        <v>119</v>
      </c>
      <c r="E30" s="14">
        <f>일위대가!F217</f>
        <v>0</v>
      </c>
      <c r="F30" s="14">
        <f>일위대가!H217</f>
        <v>1337</v>
      </c>
      <c r="G30" s="14">
        <f>일위대가!J217</f>
        <v>0</v>
      </c>
      <c r="H30" s="14">
        <f t="shared" si="0"/>
        <v>1337</v>
      </c>
      <c r="I30" s="8" t="s">
        <v>834</v>
      </c>
      <c r="J30" s="8" t="s">
        <v>444</v>
      </c>
      <c r="K30" s="2" t="s">
        <v>52</v>
      </c>
      <c r="L30" s="2" t="s">
        <v>52</v>
      </c>
      <c r="M30" s="2" t="s">
        <v>444</v>
      </c>
      <c r="N30" s="2" t="s">
        <v>52</v>
      </c>
    </row>
    <row r="31" spans="1:14" ht="30" customHeight="1" x14ac:dyDescent="0.3">
      <c r="A31" s="8" t="s">
        <v>233</v>
      </c>
      <c r="B31" s="8" t="s">
        <v>231</v>
      </c>
      <c r="C31" s="8" t="s">
        <v>232</v>
      </c>
      <c r="D31" s="8" t="s">
        <v>119</v>
      </c>
      <c r="E31" s="14">
        <f>일위대가!F225</f>
        <v>21</v>
      </c>
      <c r="F31" s="14">
        <f>일위대가!H225</f>
        <v>626</v>
      </c>
      <c r="G31" s="14">
        <f>일위대가!J225</f>
        <v>93</v>
      </c>
      <c r="H31" s="14">
        <f t="shared" si="0"/>
        <v>740</v>
      </c>
      <c r="I31" s="8" t="s">
        <v>838</v>
      </c>
      <c r="J31" s="8" t="s">
        <v>839</v>
      </c>
      <c r="K31" s="2" t="s">
        <v>52</v>
      </c>
      <c r="L31" s="2" t="s">
        <v>52</v>
      </c>
      <c r="M31" s="2" t="s">
        <v>839</v>
      </c>
      <c r="N31" s="2" t="s">
        <v>52</v>
      </c>
    </row>
    <row r="32" spans="1:14" ht="30" customHeight="1" x14ac:dyDescent="0.3">
      <c r="A32" s="8" t="s">
        <v>237</v>
      </c>
      <c r="B32" s="8" t="s">
        <v>235</v>
      </c>
      <c r="C32" s="8" t="s">
        <v>236</v>
      </c>
      <c r="D32" s="8" t="s">
        <v>119</v>
      </c>
      <c r="E32" s="14">
        <f>일위대가!F229</f>
        <v>0</v>
      </c>
      <c r="F32" s="14">
        <f>일위대가!H229</f>
        <v>56</v>
      </c>
      <c r="G32" s="14">
        <f>일위대가!J229</f>
        <v>0</v>
      </c>
      <c r="H32" s="14">
        <f t="shared" si="0"/>
        <v>56</v>
      </c>
      <c r="I32" s="8" t="s">
        <v>855</v>
      </c>
      <c r="J32" s="8" t="s">
        <v>856</v>
      </c>
      <c r="K32" s="2" t="s">
        <v>52</v>
      </c>
      <c r="L32" s="2" t="s">
        <v>52</v>
      </c>
      <c r="M32" s="2" t="s">
        <v>856</v>
      </c>
      <c r="N32" s="2" t="s">
        <v>52</v>
      </c>
    </row>
    <row r="33" spans="1:14" ht="30" customHeight="1" x14ac:dyDescent="0.3">
      <c r="A33" s="8" t="s">
        <v>241</v>
      </c>
      <c r="B33" s="8" t="s">
        <v>239</v>
      </c>
      <c r="C33" s="8" t="s">
        <v>240</v>
      </c>
      <c r="D33" s="8" t="s">
        <v>75</v>
      </c>
      <c r="E33" s="14">
        <f>일위대가!F233</f>
        <v>0</v>
      </c>
      <c r="F33" s="14">
        <f>일위대가!H233</f>
        <v>131333</v>
      </c>
      <c r="G33" s="14">
        <f>일위대가!J233</f>
        <v>0</v>
      </c>
      <c r="H33" s="14">
        <f t="shared" si="0"/>
        <v>131333</v>
      </c>
      <c r="I33" s="8" t="s">
        <v>859</v>
      </c>
      <c r="J33" s="8" t="s">
        <v>856</v>
      </c>
      <c r="K33" s="2" t="s">
        <v>52</v>
      </c>
      <c r="L33" s="2" t="s">
        <v>52</v>
      </c>
      <c r="M33" s="2" t="s">
        <v>856</v>
      </c>
      <c r="N33" s="2" t="s">
        <v>52</v>
      </c>
    </row>
    <row r="34" spans="1:14" ht="30" customHeight="1" x14ac:dyDescent="0.3">
      <c r="A34" s="8" t="s">
        <v>248</v>
      </c>
      <c r="B34" s="8" t="s">
        <v>245</v>
      </c>
      <c r="C34" s="8" t="s">
        <v>246</v>
      </c>
      <c r="D34" s="8" t="s">
        <v>247</v>
      </c>
      <c r="E34" s="14">
        <f>일위대가!F240</f>
        <v>13342</v>
      </c>
      <c r="F34" s="14">
        <f>일위대가!H240</f>
        <v>6055</v>
      </c>
      <c r="G34" s="14">
        <f>일위대가!J240</f>
        <v>0</v>
      </c>
      <c r="H34" s="14">
        <f t="shared" si="0"/>
        <v>19397</v>
      </c>
      <c r="I34" s="8" t="s">
        <v>862</v>
      </c>
      <c r="J34" s="8" t="s">
        <v>52</v>
      </c>
      <c r="K34" s="2" t="s">
        <v>52</v>
      </c>
      <c r="L34" s="2" t="s">
        <v>52</v>
      </c>
      <c r="M34" s="2" t="s">
        <v>52</v>
      </c>
      <c r="N34" s="2" t="s">
        <v>52</v>
      </c>
    </row>
    <row r="35" spans="1:14" ht="30" customHeight="1" x14ac:dyDescent="0.3">
      <c r="A35" s="8" t="s">
        <v>252</v>
      </c>
      <c r="B35" s="8" t="s">
        <v>250</v>
      </c>
      <c r="C35" s="8" t="s">
        <v>251</v>
      </c>
      <c r="D35" s="8" t="s">
        <v>247</v>
      </c>
      <c r="E35" s="14">
        <f>일위대가!F254</f>
        <v>90097</v>
      </c>
      <c r="F35" s="14">
        <f>일위대가!H254</f>
        <v>63036</v>
      </c>
      <c r="G35" s="14">
        <f>일위대가!J254</f>
        <v>255</v>
      </c>
      <c r="H35" s="14">
        <f t="shared" si="0"/>
        <v>153388</v>
      </c>
      <c r="I35" s="8" t="s">
        <v>878</v>
      </c>
      <c r="J35" s="8" t="s">
        <v>52</v>
      </c>
      <c r="K35" s="2" t="s">
        <v>52</v>
      </c>
      <c r="L35" s="2" t="s">
        <v>52</v>
      </c>
      <c r="M35" s="2" t="s">
        <v>52</v>
      </c>
      <c r="N35" s="2" t="s">
        <v>52</v>
      </c>
    </row>
    <row r="36" spans="1:14" ht="30" customHeight="1" x14ac:dyDescent="0.3">
      <c r="A36" s="8" t="s">
        <v>260</v>
      </c>
      <c r="B36" s="8" t="s">
        <v>258</v>
      </c>
      <c r="C36" s="8" t="s">
        <v>259</v>
      </c>
      <c r="D36" s="8" t="s">
        <v>57</v>
      </c>
      <c r="E36" s="14">
        <f>일위대가!F261</f>
        <v>160000</v>
      </c>
      <c r="F36" s="14">
        <f>일위대가!H261</f>
        <v>3554</v>
      </c>
      <c r="G36" s="14">
        <f>일위대가!J261</f>
        <v>0</v>
      </c>
      <c r="H36" s="14">
        <f t="shared" ref="H36:H67" si="1">E36+F36+G36</f>
        <v>163554</v>
      </c>
      <c r="I36" s="8" t="s">
        <v>911</v>
      </c>
      <c r="J36" s="8" t="s">
        <v>52</v>
      </c>
      <c r="K36" s="2" t="s">
        <v>52</v>
      </c>
      <c r="L36" s="2" t="s">
        <v>52</v>
      </c>
      <c r="M36" s="2" t="s">
        <v>52</v>
      </c>
      <c r="N36" s="2" t="s">
        <v>52</v>
      </c>
    </row>
    <row r="37" spans="1:14" ht="30" customHeight="1" x14ac:dyDescent="0.3">
      <c r="A37" s="8" t="s">
        <v>264</v>
      </c>
      <c r="B37" s="8" t="s">
        <v>262</v>
      </c>
      <c r="C37" s="8" t="s">
        <v>263</v>
      </c>
      <c r="D37" s="8" t="s">
        <v>119</v>
      </c>
      <c r="E37" s="14">
        <f>일위대가!F266</f>
        <v>2986</v>
      </c>
      <c r="F37" s="14">
        <f>일위대가!H266</f>
        <v>730</v>
      </c>
      <c r="G37" s="14">
        <f>일위대가!J266</f>
        <v>91</v>
      </c>
      <c r="H37" s="14">
        <f t="shared" si="1"/>
        <v>3807</v>
      </c>
      <c r="I37" s="8" t="s">
        <v>919</v>
      </c>
      <c r="J37" s="8" t="s">
        <v>52</v>
      </c>
      <c r="K37" s="2" t="s">
        <v>52</v>
      </c>
      <c r="L37" s="2" t="s">
        <v>52</v>
      </c>
      <c r="M37" s="2" t="s">
        <v>52</v>
      </c>
      <c r="N37" s="2" t="s">
        <v>52</v>
      </c>
    </row>
    <row r="38" spans="1:14" ht="30" customHeight="1" x14ac:dyDescent="0.3">
      <c r="A38" s="8" t="s">
        <v>279</v>
      </c>
      <c r="B38" s="8" t="s">
        <v>276</v>
      </c>
      <c r="C38" s="8" t="s">
        <v>277</v>
      </c>
      <c r="D38" s="8" t="s">
        <v>278</v>
      </c>
      <c r="E38" s="14">
        <f>일위대가!F273</f>
        <v>5000</v>
      </c>
      <c r="F38" s="14">
        <f>일위대가!H273</f>
        <v>0</v>
      </c>
      <c r="G38" s="14">
        <f>일위대가!J273</f>
        <v>29571</v>
      </c>
      <c r="H38" s="14">
        <f t="shared" si="1"/>
        <v>34571</v>
      </c>
      <c r="I38" s="8" t="s">
        <v>928</v>
      </c>
      <c r="J38" s="8" t="s">
        <v>52</v>
      </c>
      <c r="K38" s="2" t="s">
        <v>52</v>
      </c>
      <c r="L38" s="2" t="s">
        <v>52</v>
      </c>
      <c r="M38" s="2" t="s">
        <v>52</v>
      </c>
      <c r="N38" s="2" t="s">
        <v>52</v>
      </c>
    </row>
    <row r="39" spans="1:14" ht="30" customHeight="1" x14ac:dyDescent="0.3">
      <c r="A39" s="8" t="s">
        <v>434</v>
      </c>
      <c r="B39" s="8" t="s">
        <v>432</v>
      </c>
      <c r="C39" s="8" t="s">
        <v>433</v>
      </c>
      <c r="D39" s="8" t="s">
        <v>64</v>
      </c>
      <c r="E39" s="14">
        <f>일위대가!F280</f>
        <v>0</v>
      </c>
      <c r="F39" s="14">
        <f>일위대가!H280</f>
        <v>0</v>
      </c>
      <c r="G39" s="14">
        <f>일위대가!J280</f>
        <v>184625</v>
      </c>
      <c r="H39" s="14">
        <f t="shared" si="1"/>
        <v>184625</v>
      </c>
      <c r="I39" s="8" t="s">
        <v>945</v>
      </c>
      <c r="J39" s="8" t="s">
        <v>424</v>
      </c>
      <c r="K39" s="2" t="s">
        <v>52</v>
      </c>
      <c r="L39" s="2" t="s">
        <v>52</v>
      </c>
      <c r="M39" s="2" t="s">
        <v>424</v>
      </c>
      <c r="N39" s="2" t="s">
        <v>52</v>
      </c>
    </row>
    <row r="40" spans="1:14" ht="30" customHeight="1" x14ac:dyDescent="0.3">
      <c r="A40" s="8" t="s">
        <v>437</v>
      </c>
      <c r="B40" s="8" t="s">
        <v>436</v>
      </c>
      <c r="C40" s="8" t="s">
        <v>433</v>
      </c>
      <c r="D40" s="8" t="s">
        <v>64</v>
      </c>
      <c r="E40" s="14">
        <f>일위대가!F287</f>
        <v>0</v>
      </c>
      <c r="F40" s="14">
        <f>일위대가!H287</f>
        <v>0</v>
      </c>
      <c r="G40" s="14">
        <f>일위대가!J287</f>
        <v>184625</v>
      </c>
      <c r="H40" s="14">
        <f t="shared" si="1"/>
        <v>184625</v>
      </c>
      <c r="I40" s="8" t="s">
        <v>956</v>
      </c>
      <c r="J40" s="8" t="s">
        <v>424</v>
      </c>
      <c r="K40" s="2" t="s">
        <v>52</v>
      </c>
      <c r="L40" s="2" t="s">
        <v>52</v>
      </c>
      <c r="M40" s="2" t="s">
        <v>424</v>
      </c>
      <c r="N40" s="2" t="s">
        <v>52</v>
      </c>
    </row>
    <row r="41" spans="1:14" ht="30" customHeight="1" x14ac:dyDescent="0.3">
      <c r="A41" s="8" t="s">
        <v>952</v>
      </c>
      <c r="B41" s="8" t="s">
        <v>950</v>
      </c>
      <c r="C41" s="8" t="s">
        <v>951</v>
      </c>
      <c r="D41" s="8" t="s">
        <v>448</v>
      </c>
      <c r="E41" s="14">
        <f>일위대가!F294</f>
        <v>6928</v>
      </c>
      <c r="F41" s="14">
        <f>일위대가!H294</f>
        <v>44965</v>
      </c>
      <c r="G41" s="14">
        <f>일위대가!J294</f>
        <v>28219</v>
      </c>
      <c r="H41" s="14">
        <f t="shared" si="1"/>
        <v>80112</v>
      </c>
      <c r="I41" s="8" t="s">
        <v>962</v>
      </c>
      <c r="J41" s="8" t="s">
        <v>963</v>
      </c>
      <c r="K41" s="2" t="s">
        <v>964</v>
      </c>
      <c r="L41" s="2" t="s">
        <v>52</v>
      </c>
      <c r="M41" s="2" t="s">
        <v>963</v>
      </c>
      <c r="N41" s="2" t="s">
        <v>59</v>
      </c>
    </row>
    <row r="42" spans="1:14" ht="30" customHeight="1" x14ac:dyDescent="0.3">
      <c r="A42" s="8" t="s">
        <v>979</v>
      </c>
      <c r="B42" s="8" t="s">
        <v>980</v>
      </c>
      <c r="C42" s="8" t="s">
        <v>981</v>
      </c>
      <c r="D42" s="8" t="s">
        <v>448</v>
      </c>
      <c r="E42" s="14">
        <f>일위대가!F298</f>
        <v>0</v>
      </c>
      <c r="F42" s="14">
        <f>일위대가!H298</f>
        <v>0</v>
      </c>
      <c r="G42" s="14">
        <f>일위대가!J298</f>
        <v>10073</v>
      </c>
      <c r="H42" s="14">
        <f t="shared" si="1"/>
        <v>10073</v>
      </c>
      <c r="I42" s="8" t="s">
        <v>982</v>
      </c>
      <c r="J42" s="8" t="s">
        <v>983</v>
      </c>
      <c r="K42" s="2" t="s">
        <v>964</v>
      </c>
      <c r="L42" s="2" t="s">
        <v>52</v>
      </c>
      <c r="M42" s="2" t="s">
        <v>983</v>
      </c>
      <c r="N42" s="2" t="s">
        <v>59</v>
      </c>
    </row>
    <row r="43" spans="1:14" ht="30" customHeight="1" x14ac:dyDescent="0.3">
      <c r="A43" s="8" t="s">
        <v>987</v>
      </c>
      <c r="B43" s="8" t="s">
        <v>847</v>
      </c>
      <c r="C43" s="8" t="s">
        <v>988</v>
      </c>
      <c r="D43" s="8" t="s">
        <v>448</v>
      </c>
      <c r="E43" s="14">
        <f>일위대가!F305</f>
        <v>18564</v>
      </c>
      <c r="F43" s="14">
        <f>일위대가!H305</f>
        <v>44965</v>
      </c>
      <c r="G43" s="14">
        <f>일위대가!J305</f>
        <v>21780</v>
      </c>
      <c r="H43" s="14">
        <f t="shared" si="1"/>
        <v>85309</v>
      </c>
      <c r="I43" s="8" t="s">
        <v>989</v>
      </c>
      <c r="J43" s="8" t="s">
        <v>990</v>
      </c>
      <c r="K43" s="2" t="s">
        <v>964</v>
      </c>
      <c r="L43" s="2" t="s">
        <v>52</v>
      </c>
      <c r="M43" s="2" t="s">
        <v>990</v>
      </c>
      <c r="N43" s="2" t="s">
        <v>59</v>
      </c>
    </row>
    <row r="44" spans="1:14" ht="30" customHeight="1" x14ac:dyDescent="0.3">
      <c r="A44" s="8" t="s">
        <v>998</v>
      </c>
      <c r="B44" s="8" t="s">
        <v>999</v>
      </c>
      <c r="C44" s="8" t="s">
        <v>1000</v>
      </c>
      <c r="D44" s="8" t="s">
        <v>448</v>
      </c>
      <c r="E44" s="14">
        <f>일위대가!F309</f>
        <v>0</v>
      </c>
      <c r="F44" s="14">
        <f>일위대가!H309</f>
        <v>0</v>
      </c>
      <c r="G44" s="14">
        <f>일위대가!J309</f>
        <v>2200</v>
      </c>
      <c r="H44" s="14">
        <f t="shared" si="1"/>
        <v>2200</v>
      </c>
      <c r="I44" s="8" t="s">
        <v>1001</v>
      </c>
      <c r="J44" s="8" t="s">
        <v>1002</v>
      </c>
      <c r="K44" s="2" t="s">
        <v>964</v>
      </c>
      <c r="L44" s="2" t="s">
        <v>52</v>
      </c>
      <c r="M44" s="2" t="s">
        <v>1002</v>
      </c>
      <c r="N44" s="2" t="s">
        <v>59</v>
      </c>
    </row>
    <row r="45" spans="1:14" ht="30" customHeight="1" x14ac:dyDescent="0.3">
      <c r="A45" s="8" t="s">
        <v>1007</v>
      </c>
      <c r="B45" s="8" t="s">
        <v>980</v>
      </c>
      <c r="C45" s="8" t="s">
        <v>1008</v>
      </c>
      <c r="D45" s="8" t="s">
        <v>448</v>
      </c>
      <c r="E45" s="14">
        <f>일위대가!F313</f>
        <v>0</v>
      </c>
      <c r="F45" s="14">
        <f>일위대가!H313</f>
        <v>0</v>
      </c>
      <c r="G45" s="14">
        <f>일위대가!J313</f>
        <v>8259</v>
      </c>
      <c r="H45" s="14">
        <f t="shared" si="1"/>
        <v>8259</v>
      </c>
      <c r="I45" s="8" t="s">
        <v>1009</v>
      </c>
      <c r="J45" s="8" t="s">
        <v>983</v>
      </c>
      <c r="K45" s="2" t="s">
        <v>964</v>
      </c>
      <c r="L45" s="2" t="s">
        <v>52</v>
      </c>
      <c r="M45" s="2" t="s">
        <v>983</v>
      </c>
      <c r="N45" s="2" t="s">
        <v>59</v>
      </c>
    </row>
    <row r="46" spans="1:14" ht="30" customHeight="1" x14ac:dyDescent="0.3">
      <c r="A46" s="8" t="s">
        <v>1013</v>
      </c>
      <c r="B46" s="8" t="s">
        <v>847</v>
      </c>
      <c r="C46" s="8" t="s">
        <v>447</v>
      </c>
      <c r="D46" s="8" t="s">
        <v>448</v>
      </c>
      <c r="E46" s="14">
        <f>일위대가!F320</f>
        <v>16323</v>
      </c>
      <c r="F46" s="14">
        <f>일위대가!H320</f>
        <v>44965</v>
      </c>
      <c r="G46" s="14">
        <f>일위대가!J320</f>
        <v>20718</v>
      </c>
      <c r="H46" s="14">
        <f t="shared" si="1"/>
        <v>82006</v>
      </c>
      <c r="I46" s="8" t="s">
        <v>1014</v>
      </c>
      <c r="J46" s="8" t="s">
        <v>990</v>
      </c>
      <c r="K46" s="2" t="s">
        <v>964</v>
      </c>
      <c r="L46" s="2" t="s">
        <v>52</v>
      </c>
      <c r="M46" s="2" t="s">
        <v>990</v>
      </c>
      <c r="N46" s="2" t="s">
        <v>59</v>
      </c>
    </row>
    <row r="47" spans="1:14" ht="30" customHeight="1" x14ac:dyDescent="0.3">
      <c r="A47" s="8" t="s">
        <v>1021</v>
      </c>
      <c r="B47" s="8" t="s">
        <v>1022</v>
      </c>
      <c r="C47" s="8" t="s">
        <v>1023</v>
      </c>
      <c r="D47" s="8" t="s">
        <v>448</v>
      </c>
      <c r="E47" s="14">
        <f>일위대가!F327</f>
        <v>5249</v>
      </c>
      <c r="F47" s="14">
        <f>일위대가!H327</f>
        <v>37187</v>
      </c>
      <c r="G47" s="14">
        <f>일위대가!J327</f>
        <v>5887</v>
      </c>
      <c r="H47" s="14">
        <f t="shared" si="1"/>
        <v>48323</v>
      </c>
      <c r="I47" s="8" t="s">
        <v>1024</v>
      </c>
      <c r="J47" s="8" t="s">
        <v>1025</v>
      </c>
      <c r="K47" s="2" t="s">
        <v>964</v>
      </c>
      <c r="L47" s="2" t="s">
        <v>52</v>
      </c>
      <c r="M47" s="2" t="s">
        <v>1025</v>
      </c>
      <c r="N47" s="2" t="s">
        <v>59</v>
      </c>
    </row>
    <row r="48" spans="1:14" ht="30" customHeight="1" x14ac:dyDescent="0.3">
      <c r="A48" s="8" t="s">
        <v>1035</v>
      </c>
      <c r="B48" s="8" t="s">
        <v>847</v>
      </c>
      <c r="C48" s="8" t="s">
        <v>1036</v>
      </c>
      <c r="D48" s="8" t="s">
        <v>448</v>
      </c>
      <c r="E48" s="14">
        <f>일위대가!F334</f>
        <v>31207</v>
      </c>
      <c r="F48" s="14">
        <f>일위대가!H334</f>
        <v>44965</v>
      </c>
      <c r="G48" s="14">
        <f>일위대가!J334</f>
        <v>26368</v>
      </c>
      <c r="H48" s="14">
        <f t="shared" si="1"/>
        <v>102540</v>
      </c>
      <c r="I48" s="8" t="s">
        <v>1037</v>
      </c>
      <c r="J48" s="8" t="s">
        <v>990</v>
      </c>
      <c r="K48" s="2" t="s">
        <v>964</v>
      </c>
      <c r="L48" s="2" t="s">
        <v>52</v>
      </c>
      <c r="M48" s="2" t="s">
        <v>990</v>
      </c>
      <c r="N48" s="2" t="s">
        <v>59</v>
      </c>
    </row>
    <row r="49" spans="1:14" ht="30" customHeight="1" x14ac:dyDescent="0.3">
      <c r="A49" s="8" t="s">
        <v>1044</v>
      </c>
      <c r="B49" s="8" t="s">
        <v>1045</v>
      </c>
      <c r="C49" s="8" t="s">
        <v>1046</v>
      </c>
      <c r="D49" s="8" t="s">
        <v>448</v>
      </c>
      <c r="E49" s="14">
        <f>일위대가!F341</f>
        <v>29539</v>
      </c>
      <c r="F49" s="14">
        <f>일위대가!H341</f>
        <v>44965</v>
      </c>
      <c r="G49" s="14">
        <f>일위대가!J341</f>
        <v>41412</v>
      </c>
      <c r="H49" s="14">
        <f t="shared" si="1"/>
        <v>115916</v>
      </c>
      <c r="I49" s="8" t="s">
        <v>1047</v>
      </c>
      <c r="J49" s="8" t="s">
        <v>1048</v>
      </c>
      <c r="K49" s="2" t="s">
        <v>964</v>
      </c>
      <c r="L49" s="2" t="s">
        <v>52</v>
      </c>
      <c r="M49" s="2" t="s">
        <v>1048</v>
      </c>
      <c r="N49" s="2" t="s">
        <v>59</v>
      </c>
    </row>
    <row r="50" spans="1:14" ht="30" customHeight="1" x14ac:dyDescent="0.3">
      <c r="A50" s="8" t="s">
        <v>1056</v>
      </c>
      <c r="B50" s="8" t="s">
        <v>1057</v>
      </c>
      <c r="C50" s="8" t="s">
        <v>951</v>
      </c>
      <c r="D50" s="8" t="s">
        <v>448</v>
      </c>
      <c r="E50" s="14">
        <f>일위대가!F348</f>
        <v>24556</v>
      </c>
      <c r="F50" s="14">
        <f>일위대가!H348</f>
        <v>44965</v>
      </c>
      <c r="G50" s="14">
        <f>일위대가!J348</f>
        <v>24304</v>
      </c>
      <c r="H50" s="14">
        <f t="shared" si="1"/>
        <v>93825</v>
      </c>
      <c r="I50" s="8" t="s">
        <v>1058</v>
      </c>
      <c r="J50" s="8" t="s">
        <v>1059</v>
      </c>
      <c r="K50" s="2" t="s">
        <v>964</v>
      </c>
      <c r="L50" s="2" t="s">
        <v>52</v>
      </c>
      <c r="M50" s="2" t="s">
        <v>1059</v>
      </c>
      <c r="N50" s="2" t="s">
        <v>59</v>
      </c>
    </row>
    <row r="51" spans="1:14" ht="30" customHeight="1" x14ac:dyDescent="0.3">
      <c r="A51" s="8" t="s">
        <v>1067</v>
      </c>
      <c r="B51" s="8" t="s">
        <v>1068</v>
      </c>
      <c r="C51" s="8" t="s">
        <v>1069</v>
      </c>
      <c r="D51" s="8" t="s">
        <v>448</v>
      </c>
      <c r="E51" s="14">
        <f>일위대가!F355</f>
        <v>12908</v>
      </c>
      <c r="F51" s="14">
        <f>일위대가!H355</f>
        <v>44965</v>
      </c>
      <c r="G51" s="14">
        <f>일위대가!J355</f>
        <v>16629</v>
      </c>
      <c r="H51" s="14">
        <f t="shared" si="1"/>
        <v>74502</v>
      </c>
      <c r="I51" s="8" t="s">
        <v>1070</v>
      </c>
      <c r="J51" s="8" t="s">
        <v>1071</v>
      </c>
      <c r="K51" s="2" t="s">
        <v>964</v>
      </c>
      <c r="L51" s="2" t="s">
        <v>52</v>
      </c>
      <c r="M51" s="2" t="s">
        <v>1071</v>
      </c>
      <c r="N51" s="2" t="s">
        <v>59</v>
      </c>
    </row>
    <row r="52" spans="1:14" ht="30" customHeight="1" x14ac:dyDescent="0.3">
      <c r="A52" s="8" t="s">
        <v>1079</v>
      </c>
      <c r="B52" s="8" t="s">
        <v>1080</v>
      </c>
      <c r="C52" s="8" t="s">
        <v>1081</v>
      </c>
      <c r="D52" s="8" t="s">
        <v>448</v>
      </c>
      <c r="E52" s="14">
        <f>일위대가!F362</f>
        <v>15859</v>
      </c>
      <c r="F52" s="14">
        <f>일위대가!H362</f>
        <v>37187</v>
      </c>
      <c r="G52" s="14">
        <f>일위대가!J362</f>
        <v>8908</v>
      </c>
      <c r="H52" s="14">
        <f t="shared" si="1"/>
        <v>61954</v>
      </c>
      <c r="I52" s="8" t="s">
        <v>1082</v>
      </c>
      <c r="J52" s="8" t="s">
        <v>1083</v>
      </c>
      <c r="K52" s="2" t="s">
        <v>964</v>
      </c>
      <c r="L52" s="2" t="s">
        <v>52</v>
      </c>
      <c r="M52" s="2" t="s">
        <v>1083</v>
      </c>
      <c r="N52" s="2" t="s">
        <v>59</v>
      </c>
    </row>
    <row r="53" spans="1:14" ht="30" customHeight="1" x14ac:dyDescent="0.3">
      <c r="A53" s="8" t="s">
        <v>1090</v>
      </c>
      <c r="B53" s="8" t="s">
        <v>1091</v>
      </c>
      <c r="C53" s="8" t="s">
        <v>1092</v>
      </c>
      <c r="D53" s="8" t="s">
        <v>448</v>
      </c>
      <c r="E53" s="14">
        <f>일위대가!F369</f>
        <v>1153</v>
      </c>
      <c r="F53" s="14">
        <f>일위대가!H369</f>
        <v>29192</v>
      </c>
      <c r="G53" s="14">
        <f>일위대가!J369</f>
        <v>457</v>
      </c>
      <c r="H53" s="14">
        <f t="shared" si="1"/>
        <v>30802</v>
      </c>
      <c r="I53" s="8" t="s">
        <v>1093</v>
      </c>
      <c r="J53" s="8" t="s">
        <v>1094</v>
      </c>
      <c r="K53" s="2" t="s">
        <v>964</v>
      </c>
      <c r="L53" s="2" t="s">
        <v>52</v>
      </c>
      <c r="M53" s="2" t="s">
        <v>1094</v>
      </c>
      <c r="N53" s="2" t="s">
        <v>59</v>
      </c>
    </row>
    <row r="54" spans="1:14" ht="30" customHeight="1" x14ac:dyDescent="0.3">
      <c r="A54" s="8" t="s">
        <v>1107</v>
      </c>
      <c r="B54" s="8" t="s">
        <v>1022</v>
      </c>
      <c r="C54" s="8" t="s">
        <v>1108</v>
      </c>
      <c r="D54" s="8" t="s">
        <v>448</v>
      </c>
      <c r="E54" s="14">
        <f>일위대가!F376</f>
        <v>36205</v>
      </c>
      <c r="F54" s="14">
        <f>일위대가!H376</f>
        <v>44965</v>
      </c>
      <c r="G54" s="14">
        <f>일위대가!J376</f>
        <v>25623</v>
      </c>
      <c r="H54" s="14">
        <f t="shared" si="1"/>
        <v>106793</v>
      </c>
      <c r="I54" s="8" t="s">
        <v>1109</v>
      </c>
      <c r="J54" s="8" t="s">
        <v>1025</v>
      </c>
      <c r="K54" s="2" t="s">
        <v>964</v>
      </c>
      <c r="L54" s="2" t="s">
        <v>52</v>
      </c>
      <c r="M54" s="2" t="s">
        <v>1025</v>
      </c>
      <c r="N54" s="2" t="s">
        <v>59</v>
      </c>
    </row>
    <row r="55" spans="1:14" ht="30" customHeight="1" x14ac:dyDescent="0.3">
      <c r="A55" s="8" t="s">
        <v>1116</v>
      </c>
      <c r="B55" s="8" t="s">
        <v>1117</v>
      </c>
      <c r="C55" s="8" t="s">
        <v>1108</v>
      </c>
      <c r="D55" s="8" t="s">
        <v>448</v>
      </c>
      <c r="E55" s="14">
        <f>일위대가!F380</f>
        <v>0</v>
      </c>
      <c r="F55" s="14">
        <f>일위대가!H380</f>
        <v>0</v>
      </c>
      <c r="G55" s="14">
        <f>일위대가!J380</f>
        <v>427</v>
      </c>
      <c r="H55" s="14">
        <f t="shared" si="1"/>
        <v>427</v>
      </c>
      <c r="I55" s="8" t="s">
        <v>1118</v>
      </c>
      <c r="J55" s="8" t="s">
        <v>1119</v>
      </c>
      <c r="K55" s="2" t="s">
        <v>964</v>
      </c>
      <c r="L55" s="2" t="s">
        <v>52</v>
      </c>
      <c r="M55" s="2" t="s">
        <v>1119</v>
      </c>
      <c r="N55" s="2" t="s">
        <v>59</v>
      </c>
    </row>
    <row r="56" spans="1:14" ht="30" customHeight="1" x14ac:dyDescent="0.3">
      <c r="A56" s="8" t="s">
        <v>1123</v>
      </c>
      <c r="B56" s="8" t="s">
        <v>1124</v>
      </c>
      <c r="C56" s="8" t="s">
        <v>1125</v>
      </c>
      <c r="D56" s="8" t="s">
        <v>448</v>
      </c>
      <c r="E56" s="14">
        <f>일위대가!F387</f>
        <v>38042</v>
      </c>
      <c r="F56" s="14">
        <f>일위대가!H387</f>
        <v>44965</v>
      </c>
      <c r="G56" s="14">
        <f>일위대가!J387</f>
        <v>29544</v>
      </c>
      <c r="H56" s="14">
        <f t="shared" si="1"/>
        <v>112551</v>
      </c>
      <c r="I56" s="8" t="s">
        <v>1126</v>
      </c>
      <c r="J56" s="8" t="s">
        <v>1127</v>
      </c>
      <c r="K56" s="2" t="s">
        <v>964</v>
      </c>
      <c r="L56" s="2" t="s">
        <v>52</v>
      </c>
      <c r="M56" s="2" t="s">
        <v>1127</v>
      </c>
      <c r="N56" s="2" t="s">
        <v>59</v>
      </c>
    </row>
    <row r="57" spans="1:14" ht="30" customHeight="1" x14ac:dyDescent="0.3">
      <c r="A57" s="8" t="s">
        <v>449</v>
      </c>
      <c r="B57" s="8" t="s">
        <v>446</v>
      </c>
      <c r="C57" s="8" t="s">
        <v>447</v>
      </c>
      <c r="D57" s="8" t="s">
        <v>448</v>
      </c>
      <c r="E57" s="14">
        <f>일위대가!F394</f>
        <v>18868</v>
      </c>
      <c r="F57" s="14">
        <f>일위대가!H394</f>
        <v>44965</v>
      </c>
      <c r="G57" s="14">
        <f>일위대가!J394</f>
        <v>24238</v>
      </c>
      <c r="H57" s="14">
        <f t="shared" si="1"/>
        <v>88071</v>
      </c>
      <c r="I57" s="8" t="s">
        <v>1135</v>
      </c>
      <c r="J57" s="8" t="s">
        <v>1136</v>
      </c>
      <c r="K57" s="2" t="s">
        <v>964</v>
      </c>
      <c r="L57" s="2" t="s">
        <v>52</v>
      </c>
      <c r="M57" s="2" t="s">
        <v>1136</v>
      </c>
      <c r="N57" s="2" t="s">
        <v>59</v>
      </c>
    </row>
    <row r="58" spans="1:14" ht="30" customHeight="1" x14ac:dyDescent="0.3">
      <c r="A58" s="8" t="s">
        <v>454</v>
      </c>
      <c r="B58" s="8" t="s">
        <v>453</v>
      </c>
      <c r="C58" s="8" t="s">
        <v>52</v>
      </c>
      <c r="D58" s="8" t="s">
        <v>119</v>
      </c>
      <c r="E58" s="14">
        <f>일위대가!F399</f>
        <v>0</v>
      </c>
      <c r="F58" s="14">
        <f>일위대가!H399</f>
        <v>5172</v>
      </c>
      <c r="G58" s="14">
        <f>일위대가!J399</f>
        <v>0</v>
      </c>
      <c r="H58" s="14">
        <f t="shared" si="1"/>
        <v>5172</v>
      </c>
      <c r="I58" s="8" t="s">
        <v>1144</v>
      </c>
      <c r="J58" s="8" t="s">
        <v>1145</v>
      </c>
      <c r="K58" s="2" t="s">
        <v>52</v>
      </c>
      <c r="L58" s="2" t="s">
        <v>52</v>
      </c>
      <c r="M58" s="2" t="s">
        <v>1145</v>
      </c>
      <c r="N58" s="2" t="s">
        <v>52</v>
      </c>
    </row>
    <row r="59" spans="1:14" ht="30" customHeight="1" x14ac:dyDescent="0.3">
      <c r="A59" s="8" t="s">
        <v>465</v>
      </c>
      <c r="B59" s="8" t="s">
        <v>463</v>
      </c>
      <c r="C59" s="8" t="s">
        <v>464</v>
      </c>
      <c r="D59" s="8" t="s">
        <v>75</v>
      </c>
      <c r="E59" s="14">
        <f>일위대가!F406</f>
        <v>1670</v>
      </c>
      <c r="F59" s="14">
        <f>일위대가!H406</f>
        <v>20181</v>
      </c>
      <c r="G59" s="14">
        <f>일위대가!J406</f>
        <v>2282</v>
      </c>
      <c r="H59" s="14">
        <f t="shared" si="1"/>
        <v>24133</v>
      </c>
      <c r="I59" s="8" t="s">
        <v>1151</v>
      </c>
      <c r="J59" s="8" t="s">
        <v>1152</v>
      </c>
      <c r="K59" s="2" t="s">
        <v>52</v>
      </c>
      <c r="L59" s="2" t="s">
        <v>52</v>
      </c>
      <c r="M59" s="2" t="s">
        <v>1152</v>
      </c>
      <c r="N59" s="2" t="s">
        <v>52</v>
      </c>
    </row>
    <row r="60" spans="1:14" ht="30" customHeight="1" x14ac:dyDescent="0.3">
      <c r="A60" s="8" t="s">
        <v>469</v>
      </c>
      <c r="B60" s="8" t="s">
        <v>467</v>
      </c>
      <c r="C60" s="8" t="s">
        <v>468</v>
      </c>
      <c r="D60" s="8" t="s">
        <v>119</v>
      </c>
      <c r="E60" s="14">
        <f>일위대가!F411</f>
        <v>8085</v>
      </c>
      <c r="F60" s="14">
        <f>일위대가!H411</f>
        <v>25966</v>
      </c>
      <c r="G60" s="14">
        <f>일위대가!J411</f>
        <v>259</v>
      </c>
      <c r="H60" s="14">
        <f t="shared" si="1"/>
        <v>34310</v>
      </c>
      <c r="I60" s="8" t="s">
        <v>1161</v>
      </c>
      <c r="J60" s="8" t="s">
        <v>1162</v>
      </c>
      <c r="K60" s="2" t="s">
        <v>52</v>
      </c>
      <c r="L60" s="2" t="s">
        <v>52</v>
      </c>
      <c r="M60" s="2" t="s">
        <v>1162</v>
      </c>
      <c r="N60" s="2" t="s">
        <v>52</v>
      </c>
    </row>
    <row r="61" spans="1:14" ht="30" customHeight="1" x14ac:dyDescent="0.3">
      <c r="A61" s="8" t="s">
        <v>484</v>
      </c>
      <c r="B61" s="8" t="s">
        <v>482</v>
      </c>
      <c r="C61" s="8" t="s">
        <v>483</v>
      </c>
      <c r="D61" s="8" t="s">
        <v>397</v>
      </c>
      <c r="E61" s="14">
        <f>일위대가!F416</f>
        <v>87</v>
      </c>
      <c r="F61" s="14">
        <f>일위대가!H416</f>
        <v>6415</v>
      </c>
      <c r="G61" s="14">
        <f>일위대가!J416</f>
        <v>194</v>
      </c>
      <c r="H61" s="14">
        <f t="shared" si="1"/>
        <v>6696</v>
      </c>
      <c r="I61" s="8" t="s">
        <v>1171</v>
      </c>
      <c r="J61" s="8" t="s">
        <v>1172</v>
      </c>
      <c r="K61" s="2" t="s">
        <v>52</v>
      </c>
      <c r="L61" s="2" t="s">
        <v>52</v>
      </c>
      <c r="M61" s="2" t="s">
        <v>1172</v>
      </c>
      <c r="N61" s="2" t="s">
        <v>52</v>
      </c>
    </row>
    <row r="62" spans="1:14" ht="30" customHeight="1" x14ac:dyDescent="0.3">
      <c r="A62" s="8" t="s">
        <v>488</v>
      </c>
      <c r="B62" s="8" t="s">
        <v>486</v>
      </c>
      <c r="C62" s="8" t="s">
        <v>487</v>
      </c>
      <c r="D62" s="8" t="s">
        <v>119</v>
      </c>
      <c r="E62" s="14">
        <f>일위대가!F422</f>
        <v>0</v>
      </c>
      <c r="F62" s="14">
        <f>일위대가!H422</f>
        <v>27973</v>
      </c>
      <c r="G62" s="14">
        <f>일위대가!J422</f>
        <v>1118</v>
      </c>
      <c r="H62" s="14">
        <f t="shared" si="1"/>
        <v>29091</v>
      </c>
      <c r="I62" s="8" t="s">
        <v>1180</v>
      </c>
      <c r="J62" s="8" t="s">
        <v>1181</v>
      </c>
      <c r="K62" s="2" t="s">
        <v>52</v>
      </c>
      <c r="L62" s="2" t="s">
        <v>52</v>
      </c>
      <c r="M62" s="2" t="s">
        <v>1181</v>
      </c>
      <c r="N62" s="2" t="s">
        <v>52</v>
      </c>
    </row>
    <row r="63" spans="1:14" ht="30" customHeight="1" x14ac:dyDescent="0.3">
      <c r="A63" s="8" t="s">
        <v>492</v>
      </c>
      <c r="B63" s="8" t="s">
        <v>490</v>
      </c>
      <c r="C63" s="8" t="s">
        <v>491</v>
      </c>
      <c r="D63" s="8" t="s">
        <v>119</v>
      </c>
      <c r="E63" s="14">
        <f>일위대가!F428</f>
        <v>0</v>
      </c>
      <c r="F63" s="14">
        <f>일위대가!H428</f>
        <v>45700</v>
      </c>
      <c r="G63" s="14">
        <f>일위대가!J428</f>
        <v>914</v>
      </c>
      <c r="H63" s="14">
        <f t="shared" si="1"/>
        <v>46614</v>
      </c>
      <c r="I63" s="8" t="s">
        <v>1189</v>
      </c>
      <c r="J63" s="8" t="s">
        <v>1190</v>
      </c>
      <c r="K63" s="2" t="s">
        <v>52</v>
      </c>
      <c r="L63" s="2" t="s">
        <v>52</v>
      </c>
      <c r="M63" s="2" t="s">
        <v>1190</v>
      </c>
      <c r="N63" s="2" t="s">
        <v>52</v>
      </c>
    </row>
    <row r="64" spans="1:14" ht="30" customHeight="1" x14ac:dyDescent="0.3">
      <c r="A64" s="8" t="s">
        <v>1165</v>
      </c>
      <c r="B64" s="8" t="s">
        <v>1163</v>
      </c>
      <c r="C64" s="8" t="s">
        <v>1164</v>
      </c>
      <c r="D64" s="8" t="s">
        <v>119</v>
      </c>
      <c r="E64" s="14">
        <f>일위대가!F435</f>
        <v>8085</v>
      </c>
      <c r="F64" s="14">
        <f>일위대가!H435</f>
        <v>0</v>
      </c>
      <c r="G64" s="14">
        <f>일위대가!J435</f>
        <v>0</v>
      </c>
      <c r="H64" s="14">
        <f t="shared" si="1"/>
        <v>8085</v>
      </c>
      <c r="I64" s="8" t="s">
        <v>1197</v>
      </c>
      <c r="J64" s="8" t="s">
        <v>1162</v>
      </c>
      <c r="K64" s="2" t="s">
        <v>52</v>
      </c>
      <c r="L64" s="2" t="s">
        <v>52</v>
      </c>
      <c r="M64" s="2" t="s">
        <v>1162</v>
      </c>
      <c r="N64" s="2" t="s">
        <v>52</v>
      </c>
    </row>
    <row r="65" spans="1:14" ht="30" customHeight="1" x14ac:dyDescent="0.3">
      <c r="A65" s="8" t="s">
        <v>1168</v>
      </c>
      <c r="B65" s="8" t="s">
        <v>1167</v>
      </c>
      <c r="C65" s="8" t="s">
        <v>538</v>
      </c>
      <c r="D65" s="8" t="s">
        <v>119</v>
      </c>
      <c r="E65" s="14">
        <f>일위대가!F441</f>
        <v>0</v>
      </c>
      <c r="F65" s="14">
        <f>일위대가!H441</f>
        <v>25966</v>
      </c>
      <c r="G65" s="14">
        <f>일위대가!J441</f>
        <v>259</v>
      </c>
      <c r="H65" s="14">
        <f t="shared" si="1"/>
        <v>26225</v>
      </c>
      <c r="I65" s="8" t="s">
        <v>1211</v>
      </c>
      <c r="J65" s="8" t="s">
        <v>1162</v>
      </c>
      <c r="K65" s="2" t="s">
        <v>52</v>
      </c>
      <c r="L65" s="2" t="s">
        <v>52</v>
      </c>
      <c r="M65" s="2" t="s">
        <v>1162</v>
      </c>
      <c r="N65" s="2" t="s">
        <v>52</v>
      </c>
    </row>
    <row r="66" spans="1:14" ht="30" customHeight="1" x14ac:dyDescent="0.3">
      <c r="A66" s="8" t="s">
        <v>1174</v>
      </c>
      <c r="B66" s="8" t="s">
        <v>1173</v>
      </c>
      <c r="C66" s="8" t="s">
        <v>483</v>
      </c>
      <c r="D66" s="8" t="s">
        <v>397</v>
      </c>
      <c r="E66" s="14">
        <f>일위대가!F454</f>
        <v>75</v>
      </c>
      <c r="F66" s="14">
        <f>일위대가!H454</f>
        <v>5109</v>
      </c>
      <c r="G66" s="14">
        <f>일위대가!J454</f>
        <v>155</v>
      </c>
      <c r="H66" s="14">
        <f t="shared" si="1"/>
        <v>5339</v>
      </c>
      <c r="I66" s="8" t="s">
        <v>1217</v>
      </c>
      <c r="J66" s="8" t="s">
        <v>1172</v>
      </c>
      <c r="K66" s="2" t="s">
        <v>52</v>
      </c>
      <c r="L66" s="2" t="s">
        <v>52</v>
      </c>
      <c r="M66" s="2" t="s">
        <v>1172</v>
      </c>
      <c r="N66" s="2" t="s">
        <v>52</v>
      </c>
    </row>
    <row r="67" spans="1:14" ht="30" customHeight="1" x14ac:dyDescent="0.3">
      <c r="A67" s="8" t="s">
        <v>1177</v>
      </c>
      <c r="B67" s="8" t="s">
        <v>1176</v>
      </c>
      <c r="C67" s="8" t="s">
        <v>483</v>
      </c>
      <c r="D67" s="8" t="s">
        <v>397</v>
      </c>
      <c r="E67" s="14">
        <f>일위대가!F467</f>
        <v>12</v>
      </c>
      <c r="F67" s="14">
        <f>일위대가!H467</f>
        <v>1306</v>
      </c>
      <c r="G67" s="14">
        <f>일위대가!J467</f>
        <v>39</v>
      </c>
      <c r="H67" s="14">
        <f t="shared" si="1"/>
        <v>1357</v>
      </c>
      <c r="I67" s="8" t="s">
        <v>1249</v>
      </c>
      <c r="J67" s="8" t="s">
        <v>1172</v>
      </c>
      <c r="K67" s="2" t="s">
        <v>52</v>
      </c>
      <c r="L67" s="2" t="s">
        <v>52</v>
      </c>
      <c r="M67" s="2" t="s">
        <v>1172</v>
      </c>
      <c r="N67" s="2" t="s">
        <v>52</v>
      </c>
    </row>
    <row r="68" spans="1:14" ht="30" customHeight="1" x14ac:dyDescent="0.3">
      <c r="A68" s="8" t="s">
        <v>1233</v>
      </c>
      <c r="B68" s="8" t="s">
        <v>1231</v>
      </c>
      <c r="C68" s="8" t="s">
        <v>1232</v>
      </c>
      <c r="D68" s="8" t="s">
        <v>448</v>
      </c>
      <c r="E68" s="14">
        <f>일위대가!F471</f>
        <v>0</v>
      </c>
      <c r="F68" s="14">
        <f>일위대가!H471</f>
        <v>0</v>
      </c>
      <c r="G68" s="14">
        <f>일위대가!J471</f>
        <v>140</v>
      </c>
      <c r="H68" s="14">
        <f t="shared" ref="H68:H99" si="2">E68+F68+G68</f>
        <v>140</v>
      </c>
      <c r="I68" s="8" t="s">
        <v>1261</v>
      </c>
      <c r="J68" s="8" t="s">
        <v>1262</v>
      </c>
      <c r="K68" s="2" t="s">
        <v>964</v>
      </c>
      <c r="L68" s="2" t="s">
        <v>52</v>
      </c>
      <c r="M68" s="2" t="s">
        <v>1262</v>
      </c>
      <c r="N68" s="2" t="s">
        <v>59</v>
      </c>
    </row>
    <row r="69" spans="1:14" ht="30" customHeight="1" x14ac:dyDescent="0.3">
      <c r="A69" s="8" t="s">
        <v>1266</v>
      </c>
      <c r="B69" s="8" t="s">
        <v>1080</v>
      </c>
      <c r="C69" s="8" t="s">
        <v>1267</v>
      </c>
      <c r="D69" s="8" t="s">
        <v>448</v>
      </c>
      <c r="E69" s="14">
        <f>일위대가!F478</f>
        <v>21998</v>
      </c>
      <c r="F69" s="14">
        <f>일위대가!H478</f>
        <v>37187</v>
      </c>
      <c r="G69" s="14">
        <f>일위대가!J478</f>
        <v>17085</v>
      </c>
      <c r="H69" s="14">
        <f t="shared" si="2"/>
        <v>76270</v>
      </c>
      <c r="I69" s="8" t="s">
        <v>1268</v>
      </c>
      <c r="J69" s="8" t="s">
        <v>1083</v>
      </c>
      <c r="K69" s="2" t="s">
        <v>964</v>
      </c>
      <c r="L69" s="2" t="s">
        <v>52</v>
      </c>
      <c r="M69" s="2" t="s">
        <v>1083</v>
      </c>
      <c r="N69" s="2" t="s">
        <v>59</v>
      </c>
    </row>
    <row r="70" spans="1:14" ht="30" customHeight="1" x14ac:dyDescent="0.3">
      <c r="A70" s="8" t="s">
        <v>1275</v>
      </c>
      <c r="B70" s="8" t="s">
        <v>1057</v>
      </c>
      <c r="C70" s="8" t="s">
        <v>1276</v>
      </c>
      <c r="D70" s="8" t="s">
        <v>448</v>
      </c>
      <c r="E70" s="14">
        <f>일위대가!F485</f>
        <v>26944</v>
      </c>
      <c r="F70" s="14">
        <f>일위대가!H485</f>
        <v>44965</v>
      </c>
      <c r="G70" s="14">
        <f>일위대가!J485</f>
        <v>25990</v>
      </c>
      <c r="H70" s="14">
        <f t="shared" si="2"/>
        <v>97899</v>
      </c>
      <c r="I70" s="8" t="s">
        <v>1277</v>
      </c>
      <c r="J70" s="8" t="s">
        <v>1059</v>
      </c>
      <c r="K70" s="2" t="s">
        <v>964</v>
      </c>
      <c r="L70" s="2" t="s">
        <v>52</v>
      </c>
      <c r="M70" s="2" t="s">
        <v>1059</v>
      </c>
      <c r="N70" s="2" t="s">
        <v>59</v>
      </c>
    </row>
    <row r="71" spans="1:14" ht="30" customHeight="1" x14ac:dyDescent="0.3">
      <c r="A71" s="8" t="s">
        <v>1284</v>
      </c>
      <c r="B71" s="8" t="s">
        <v>1285</v>
      </c>
      <c r="C71" s="8" t="s">
        <v>1286</v>
      </c>
      <c r="D71" s="8" t="s">
        <v>448</v>
      </c>
      <c r="E71" s="14">
        <f>일위대가!F492</f>
        <v>57873</v>
      </c>
      <c r="F71" s="14">
        <f>일위대가!H492</f>
        <v>44965</v>
      </c>
      <c r="G71" s="14">
        <f>일위대가!J492</f>
        <v>153795</v>
      </c>
      <c r="H71" s="14">
        <f t="shared" si="2"/>
        <v>256633</v>
      </c>
      <c r="I71" s="8" t="s">
        <v>1287</v>
      </c>
      <c r="J71" s="8" t="s">
        <v>1288</v>
      </c>
      <c r="K71" s="2" t="s">
        <v>964</v>
      </c>
      <c r="L71" s="2" t="s">
        <v>52</v>
      </c>
      <c r="M71" s="2" t="s">
        <v>1288</v>
      </c>
      <c r="N71" s="2" t="s">
        <v>59</v>
      </c>
    </row>
    <row r="72" spans="1:14" ht="30" customHeight="1" x14ac:dyDescent="0.3">
      <c r="A72" s="8" t="s">
        <v>528</v>
      </c>
      <c r="B72" s="8" t="s">
        <v>526</v>
      </c>
      <c r="C72" s="8" t="s">
        <v>527</v>
      </c>
      <c r="D72" s="8" t="s">
        <v>75</v>
      </c>
      <c r="E72" s="14">
        <f>일위대가!F498</f>
        <v>85275</v>
      </c>
      <c r="F72" s="14">
        <f>일위대가!H498</f>
        <v>62126</v>
      </c>
      <c r="G72" s="14">
        <f>일위대가!J498</f>
        <v>0</v>
      </c>
      <c r="H72" s="14">
        <f t="shared" si="2"/>
        <v>147401</v>
      </c>
      <c r="I72" s="8" t="s">
        <v>1296</v>
      </c>
      <c r="J72" s="8" t="s">
        <v>1297</v>
      </c>
      <c r="K72" s="2" t="s">
        <v>52</v>
      </c>
      <c r="L72" s="2" t="s">
        <v>52</v>
      </c>
      <c r="M72" s="2" t="s">
        <v>1297</v>
      </c>
      <c r="N72" s="2" t="s">
        <v>52</v>
      </c>
    </row>
    <row r="73" spans="1:14" ht="30" customHeight="1" x14ac:dyDescent="0.3">
      <c r="A73" s="8" t="s">
        <v>539</v>
      </c>
      <c r="B73" s="8" t="s">
        <v>537</v>
      </c>
      <c r="C73" s="8" t="s">
        <v>538</v>
      </c>
      <c r="D73" s="8" t="s">
        <v>119</v>
      </c>
      <c r="E73" s="14">
        <f>일위대가!F504</f>
        <v>0</v>
      </c>
      <c r="F73" s="14">
        <f>일위대가!H504</f>
        <v>23658</v>
      </c>
      <c r="G73" s="14">
        <f>일위대가!J504</f>
        <v>709</v>
      </c>
      <c r="H73" s="14">
        <f t="shared" si="2"/>
        <v>24367</v>
      </c>
      <c r="I73" s="8" t="s">
        <v>1305</v>
      </c>
      <c r="J73" s="8" t="s">
        <v>1306</v>
      </c>
      <c r="K73" s="2" t="s">
        <v>52</v>
      </c>
      <c r="L73" s="2" t="s">
        <v>52</v>
      </c>
      <c r="M73" s="2" t="s">
        <v>1306</v>
      </c>
      <c r="N73" s="2" t="s">
        <v>52</v>
      </c>
    </row>
    <row r="74" spans="1:14" ht="30" customHeight="1" x14ac:dyDescent="0.3">
      <c r="A74" s="8" t="s">
        <v>1311</v>
      </c>
      <c r="B74" s="8" t="s">
        <v>1022</v>
      </c>
      <c r="C74" s="8" t="s">
        <v>1312</v>
      </c>
      <c r="D74" s="8" t="s">
        <v>448</v>
      </c>
      <c r="E74" s="14">
        <f>일위대가!F511</f>
        <v>9051</v>
      </c>
      <c r="F74" s="14">
        <f>일위대가!H511</f>
        <v>37187</v>
      </c>
      <c r="G74" s="14">
        <f>일위대가!J511</f>
        <v>6873</v>
      </c>
      <c r="H74" s="14">
        <f t="shared" si="2"/>
        <v>53111</v>
      </c>
      <c r="I74" s="8" t="s">
        <v>1313</v>
      </c>
      <c r="J74" s="8" t="s">
        <v>1025</v>
      </c>
      <c r="K74" s="2" t="s">
        <v>964</v>
      </c>
      <c r="L74" s="2" t="s">
        <v>52</v>
      </c>
      <c r="M74" s="2" t="s">
        <v>1025</v>
      </c>
      <c r="N74" s="2" t="s">
        <v>59</v>
      </c>
    </row>
    <row r="75" spans="1:14" ht="30" customHeight="1" x14ac:dyDescent="0.3">
      <c r="A75" s="8" t="s">
        <v>1320</v>
      </c>
      <c r="B75" s="8" t="s">
        <v>1321</v>
      </c>
      <c r="C75" s="8" t="s">
        <v>1322</v>
      </c>
      <c r="D75" s="8" t="s">
        <v>448</v>
      </c>
      <c r="E75" s="14">
        <f>일위대가!F518</f>
        <v>9942</v>
      </c>
      <c r="F75" s="14">
        <f>일위대가!H518</f>
        <v>29192</v>
      </c>
      <c r="G75" s="14">
        <f>일위대가!J518</f>
        <v>3331</v>
      </c>
      <c r="H75" s="14">
        <f t="shared" si="2"/>
        <v>42465</v>
      </c>
      <c r="I75" s="8" t="s">
        <v>1323</v>
      </c>
      <c r="J75" s="8" t="s">
        <v>1324</v>
      </c>
      <c r="K75" s="2" t="s">
        <v>964</v>
      </c>
      <c r="L75" s="2" t="s">
        <v>52</v>
      </c>
      <c r="M75" s="2" t="s">
        <v>1324</v>
      </c>
      <c r="N75" s="2" t="s">
        <v>59</v>
      </c>
    </row>
    <row r="76" spans="1:14" ht="30" customHeight="1" x14ac:dyDescent="0.3">
      <c r="A76" s="8" t="s">
        <v>619</v>
      </c>
      <c r="B76" s="8" t="s">
        <v>616</v>
      </c>
      <c r="C76" s="8" t="s">
        <v>617</v>
      </c>
      <c r="D76" s="8" t="s">
        <v>618</v>
      </c>
      <c r="E76" s="14">
        <f>일위대가!F524</f>
        <v>0</v>
      </c>
      <c r="F76" s="14">
        <f>일위대가!H524</f>
        <v>100888</v>
      </c>
      <c r="G76" s="14">
        <f>일위대가!J524</f>
        <v>7062</v>
      </c>
      <c r="H76" s="14">
        <f t="shared" si="2"/>
        <v>107950</v>
      </c>
      <c r="I76" s="8" t="s">
        <v>1332</v>
      </c>
      <c r="J76" s="8" t="s">
        <v>1333</v>
      </c>
      <c r="K76" s="2" t="s">
        <v>52</v>
      </c>
      <c r="L76" s="2" t="s">
        <v>52</v>
      </c>
      <c r="M76" s="2" t="s">
        <v>1333</v>
      </c>
      <c r="N76" s="2" t="s">
        <v>52</v>
      </c>
    </row>
    <row r="77" spans="1:14" ht="30" customHeight="1" x14ac:dyDescent="0.3">
      <c r="A77" s="8" t="s">
        <v>628</v>
      </c>
      <c r="B77" s="8" t="s">
        <v>616</v>
      </c>
      <c r="C77" s="8" t="s">
        <v>627</v>
      </c>
      <c r="D77" s="8" t="s">
        <v>618</v>
      </c>
      <c r="E77" s="14">
        <f>일위대가!F530</f>
        <v>0</v>
      </c>
      <c r="F77" s="14">
        <f>일위대가!H530</f>
        <v>58129</v>
      </c>
      <c r="G77" s="14">
        <f>일위대가!J530</f>
        <v>4069</v>
      </c>
      <c r="H77" s="14">
        <f t="shared" si="2"/>
        <v>62198</v>
      </c>
      <c r="I77" s="8" t="s">
        <v>1341</v>
      </c>
      <c r="J77" s="8" t="s">
        <v>1333</v>
      </c>
      <c r="K77" s="2" t="s">
        <v>52</v>
      </c>
      <c r="L77" s="2" t="s">
        <v>52</v>
      </c>
      <c r="M77" s="2" t="s">
        <v>1333</v>
      </c>
      <c r="N77" s="2" t="s">
        <v>52</v>
      </c>
    </row>
    <row r="78" spans="1:14" ht="30" customHeight="1" x14ac:dyDescent="0.3">
      <c r="A78" s="8" t="s">
        <v>637</v>
      </c>
      <c r="B78" s="8" t="s">
        <v>635</v>
      </c>
      <c r="C78" s="8" t="s">
        <v>636</v>
      </c>
      <c r="D78" s="8" t="s">
        <v>75</v>
      </c>
      <c r="E78" s="14">
        <f>일위대가!F536</f>
        <v>835</v>
      </c>
      <c r="F78" s="14">
        <f>일위대가!H536</f>
        <v>8258</v>
      </c>
      <c r="G78" s="14">
        <f>일위대가!J536</f>
        <v>1022</v>
      </c>
      <c r="H78" s="14">
        <f t="shared" si="2"/>
        <v>10115</v>
      </c>
      <c r="I78" s="8" t="s">
        <v>1346</v>
      </c>
      <c r="J78" s="8" t="s">
        <v>1347</v>
      </c>
      <c r="K78" s="2" t="s">
        <v>52</v>
      </c>
      <c r="L78" s="2" t="s">
        <v>52</v>
      </c>
      <c r="M78" s="2" t="s">
        <v>1347</v>
      </c>
      <c r="N78" s="2" t="s">
        <v>52</v>
      </c>
    </row>
    <row r="79" spans="1:14" ht="30" customHeight="1" x14ac:dyDescent="0.3">
      <c r="A79" s="8" t="s">
        <v>640</v>
      </c>
      <c r="B79" s="8" t="s">
        <v>639</v>
      </c>
      <c r="C79" s="8" t="s">
        <v>636</v>
      </c>
      <c r="D79" s="8" t="s">
        <v>75</v>
      </c>
      <c r="E79" s="14">
        <f>일위대가!F541</f>
        <v>40000</v>
      </c>
      <c r="F79" s="14">
        <f>일위대가!H541</f>
        <v>0</v>
      </c>
      <c r="G79" s="14">
        <f>일위대가!J541</f>
        <v>0</v>
      </c>
      <c r="H79" s="14">
        <f t="shared" si="2"/>
        <v>40000</v>
      </c>
      <c r="I79" s="8" t="s">
        <v>1355</v>
      </c>
      <c r="J79" s="8" t="s">
        <v>1347</v>
      </c>
      <c r="K79" s="2" t="s">
        <v>52</v>
      </c>
      <c r="L79" s="2" t="s">
        <v>52</v>
      </c>
      <c r="M79" s="2" t="s">
        <v>1347</v>
      </c>
      <c r="N79" s="2" t="s">
        <v>52</v>
      </c>
    </row>
    <row r="80" spans="1:14" ht="30" customHeight="1" x14ac:dyDescent="0.3">
      <c r="A80" s="8" t="s">
        <v>644</v>
      </c>
      <c r="B80" s="8" t="s">
        <v>642</v>
      </c>
      <c r="C80" s="8" t="s">
        <v>643</v>
      </c>
      <c r="D80" s="8" t="s">
        <v>57</v>
      </c>
      <c r="E80" s="14">
        <f>일위대가!F547</f>
        <v>6789</v>
      </c>
      <c r="F80" s="14">
        <f>일위대가!H547</f>
        <v>164316</v>
      </c>
      <c r="G80" s="14">
        <f>일위대가!J547</f>
        <v>27654</v>
      </c>
      <c r="H80" s="14">
        <f t="shared" si="2"/>
        <v>198759</v>
      </c>
      <c r="I80" s="8" t="s">
        <v>1364</v>
      </c>
      <c r="J80" s="8" t="s">
        <v>1365</v>
      </c>
      <c r="K80" s="2" t="s">
        <v>52</v>
      </c>
      <c r="L80" s="2" t="s">
        <v>52</v>
      </c>
      <c r="M80" s="2" t="s">
        <v>1365</v>
      </c>
      <c r="N80" s="2" t="s">
        <v>52</v>
      </c>
    </row>
    <row r="81" spans="1:14" ht="30" customHeight="1" x14ac:dyDescent="0.3">
      <c r="A81" s="8" t="s">
        <v>647</v>
      </c>
      <c r="B81" s="8" t="s">
        <v>642</v>
      </c>
      <c r="C81" s="8" t="s">
        <v>646</v>
      </c>
      <c r="D81" s="8" t="s">
        <v>57</v>
      </c>
      <c r="E81" s="14">
        <f>일위대가!F553</f>
        <v>3464</v>
      </c>
      <c r="F81" s="14">
        <f>일위대가!H553</f>
        <v>85143</v>
      </c>
      <c r="G81" s="14">
        <f>일위대가!J553</f>
        <v>14109</v>
      </c>
      <c r="H81" s="14">
        <f t="shared" si="2"/>
        <v>102716</v>
      </c>
      <c r="I81" s="8" t="s">
        <v>1370</v>
      </c>
      <c r="J81" s="8" t="s">
        <v>1365</v>
      </c>
      <c r="K81" s="2" t="s">
        <v>52</v>
      </c>
      <c r="L81" s="2" t="s">
        <v>52</v>
      </c>
      <c r="M81" s="2" t="s">
        <v>1365</v>
      </c>
      <c r="N81" s="2" t="s">
        <v>52</v>
      </c>
    </row>
    <row r="82" spans="1:14" ht="30" customHeight="1" x14ac:dyDescent="0.3">
      <c r="A82" s="8" t="s">
        <v>849</v>
      </c>
      <c r="B82" s="8" t="s">
        <v>847</v>
      </c>
      <c r="C82" s="8" t="s">
        <v>848</v>
      </c>
      <c r="D82" s="8" t="s">
        <v>448</v>
      </c>
      <c r="E82" s="14">
        <f>일위대가!F560</f>
        <v>7936</v>
      </c>
      <c r="F82" s="14">
        <f>일위대가!H560</f>
        <v>44965</v>
      </c>
      <c r="G82" s="14">
        <f>일위대가!J560</f>
        <v>12510</v>
      </c>
      <c r="H82" s="14">
        <f t="shared" si="2"/>
        <v>65411</v>
      </c>
      <c r="I82" s="8" t="s">
        <v>1375</v>
      </c>
      <c r="J82" s="8" t="s">
        <v>990</v>
      </c>
      <c r="K82" s="2" t="s">
        <v>964</v>
      </c>
      <c r="L82" s="2" t="s">
        <v>52</v>
      </c>
      <c r="M82" s="2" t="s">
        <v>990</v>
      </c>
      <c r="N82" s="2" t="s">
        <v>59</v>
      </c>
    </row>
    <row r="83" spans="1:14" ht="30" customHeight="1" x14ac:dyDescent="0.3">
      <c r="A83" s="8" t="s">
        <v>1352</v>
      </c>
      <c r="B83" s="8" t="s">
        <v>1350</v>
      </c>
      <c r="C83" s="8" t="s">
        <v>1351</v>
      </c>
      <c r="D83" s="8" t="s">
        <v>448</v>
      </c>
      <c r="E83" s="14">
        <f>일위대가!F567</f>
        <v>3261</v>
      </c>
      <c r="F83" s="14">
        <f>일위대가!H567</f>
        <v>29192</v>
      </c>
      <c r="G83" s="14">
        <f>일위대가!J567</f>
        <v>1712</v>
      </c>
      <c r="H83" s="14">
        <f t="shared" si="2"/>
        <v>34165</v>
      </c>
      <c r="I83" s="8" t="s">
        <v>1383</v>
      </c>
      <c r="J83" s="8" t="s">
        <v>1384</v>
      </c>
      <c r="K83" s="2" t="s">
        <v>964</v>
      </c>
      <c r="L83" s="2" t="s">
        <v>52</v>
      </c>
      <c r="M83" s="2" t="s">
        <v>1384</v>
      </c>
      <c r="N83" s="2" t="s">
        <v>59</v>
      </c>
    </row>
    <row r="84" spans="1:14" ht="30" customHeight="1" x14ac:dyDescent="0.3">
      <c r="A84" s="8" t="s">
        <v>674</v>
      </c>
      <c r="B84" s="8" t="s">
        <v>672</v>
      </c>
      <c r="C84" s="8" t="s">
        <v>673</v>
      </c>
      <c r="D84" s="8" t="s">
        <v>618</v>
      </c>
      <c r="E84" s="14">
        <f>일위대가!F574</f>
        <v>6212</v>
      </c>
      <c r="F84" s="14">
        <f>일위대가!H574</f>
        <v>81539</v>
      </c>
      <c r="G84" s="14">
        <f>일위대가!J574</f>
        <v>21446</v>
      </c>
      <c r="H84" s="14">
        <f t="shared" si="2"/>
        <v>109197</v>
      </c>
      <c r="I84" s="8" t="s">
        <v>1392</v>
      </c>
      <c r="J84" s="8" t="s">
        <v>1393</v>
      </c>
      <c r="K84" s="2" t="s">
        <v>52</v>
      </c>
      <c r="L84" s="2" t="s">
        <v>52</v>
      </c>
      <c r="M84" s="2" t="s">
        <v>1393</v>
      </c>
      <c r="N84" s="2" t="s">
        <v>52</v>
      </c>
    </row>
    <row r="85" spans="1:14" ht="30" customHeight="1" x14ac:dyDescent="0.3">
      <c r="A85" s="8" t="s">
        <v>685</v>
      </c>
      <c r="B85" s="8" t="s">
        <v>684</v>
      </c>
      <c r="C85" s="8" t="s">
        <v>52</v>
      </c>
      <c r="D85" s="8" t="s">
        <v>75</v>
      </c>
      <c r="E85" s="14">
        <f>일위대가!F582</f>
        <v>56063</v>
      </c>
      <c r="F85" s="14">
        <f>일위대가!H582</f>
        <v>516756</v>
      </c>
      <c r="G85" s="14">
        <f>일위대가!J582</f>
        <v>84823</v>
      </c>
      <c r="H85" s="14">
        <f t="shared" si="2"/>
        <v>657642</v>
      </c>
      <c r="I85" s="8" t="s">
        <v>1400</v>
      </c>
      <c r="J85" s="8" t="s">
        <v>1401</v>
      </c>
      <c r="K85" s="2" t="s">
        <v>52</v>
      </c>
      <c r="L85" s="2" t="s">
        <v>52</v>
      </c>
      <c r="M85" s="2" t="s">
        <v>1401</v>
      </c>
      <c r="N85" s="2" t="s">
        <v>52</v>
      </c>
    </row>
    <row r="86" spans="1:14" ht="30" customHeight="1" x14ac:dyDescent="0.3">
      <c r="A86" s="8" t="s">
        <v>688</v>
      </c>
      <c r="B86" s="8" t="s">
        <v>687</v>
      </c>
      <c r="C86" s="8" t="s">
        <v>52</v>
      </c>
      <c r="D86" s="8" t="s">
        <v>119</v>
      </c>
      <c r="E86" s="14">
        <f>일위대가!F588</f>
        <v>0</v>
      </c>
      <c r="F86" s="14">
        <f>일위대가!H588</f>
        <v>40800</v>
      </c>
      <c r="G86" s="14">
        <f>일위대가!J588</f>
        <v>2040</v>
      </c>
      <c r="H86" s="14">
        <f t="shared" si="2"/>
        <v>42840</v>
      </c>
      <c r="I86" s="8" t="s">
        <v>1415</v>
      </c>
      <c r="J86" s="8" t="s">
        <v>1416</v>
      </c>
      <c r="K86" s="2" t="s">
        <v>52</v>
      </c>
      <c r="L86" s="2" t="s">
        <v>52</v>
      </c>
      <c r="M86" s="2" t="s">
        <v>1416</v>
      </c>
      <c r="N86" s="2" t="s">
        <v>52</v>
      </c>
    </row>
    <row r="87" spans="1:14" ht="30" customHeight="1" x14ac:dyDescent="0.3">
      <c r="A87" s="8" t="s">
        <v>701</v>
      </c>
      <c r="B87" s="8" t="s">
        <v>699</v>
      </c>
      <c r="C87" s="8" t="s">
        <v>700</v>
      </c>
      <c r="D87" s="8" t="s">
        <v>618</v>
      </c>
      <c r="E87" s="14">
        <f>일위대가!F595</f>
        <v>2741</v>
      </c>
      <c r="F87" s="14">
        <f>일위대가!H595</f>
        <v>26238</v>
      </c>
      <c r="G87" s="14">
        <f>일위대가!J595</f>
        <v>5446</v>
      </c>
      <c r="H87" s="14">
        <f t="shared" si="2"/>
        <v>34425</v>
      </c>
      <c r="I87" s="8" t="s">
        <v>1421</v>
      </c>
      <c r="J87" s="8" t="s">
        <v>1422</v>
      </c>
      <c r="K87" s="2" t="s">
        <v>52</v>
      </c>
      <c r="L87" s="2" t="s">
        <v>52</v>
      </c>
      <c r="M87" s="2" t="s">
        <v>1422</v>
      </c>
      <c r="N87" s="2" t="s">
        <v>52</v>
      </c>
    </row>
    <row r="88" spans="1:14" ht="30" customHeight="1" x14ac:dyDescent="0.3">
      <c r="A88" s="8" t="s">
        <v>715</v>
      </c>
      <c r="B88" s="8" t="s">
        <v>699</v>
      </c>
      <c r="C88" s="8" t="s">
        <v>714</v>
      </c>
      <c r="D88" s="8" t="s">
        <v>618</v>
      </c>
      <c r="E88" s="14">
        <f>일위대가!F602</f>
        <v>1941</v>
      </c>
      <c r="F88" s="14">
        <f>일위대가!H602</f>
        <v>17859</v>
      </c>
      <c r="G88" s="14">
        <f>일위대가!J602</f>
        <v>4345</v>
      </c>
      <c r="H88" s="14">
        <f t="shared" si="2"/>
        <v>24145</v>
      </c>
      <c r="I88" s="8" t="s">
        <v>1430</v>
      </c>
      <c r="J88" s="8" t="s">
        <v>1422</v>
      </c>
      <c r="K88" s="2" t="s">
        <v>52</v>
      </c>
      <c r="L88" s="2" t="s">
        <v>52</v>
      </c>
      <c r="M88" s="2" t="s">
        <v>1422</v>
      </c>
      <c r="N88" s="2" t="s">
        <v>52</v>
      </c>
    </row>
    <row r="89" spans="1:14" ht="30" customHeight="1" x14ac:dyDescent="0.3">
      <c r="A89" s="8" t="s">
        <v>734</v>
      </c>
      <c r="B89" s="8" t="s">
        <v>463</v>
      </c>
      <c r="C89" s="8" t="s">
        <v>733</v>
      </c>
      <c r="D89" s="8" t="s">
        <v>75</v>
      </c>
      <c r="E89" s="14">
        <f>일위대가!F609</f>
        <v>1856</v>
      </c>
      <c r="F89" s="14">
        <f>일위대가!H609</f>
        <v>22838</v>
      </c>
      <c r="G89" s="14">
        <f>일위대가!J609</f>
        <v>2544</v>
      </c>
      <c r="H89" s="14">
        <f t="shared" si="2"/>
        <v>27238</v>
      </c>
      <c r="I89" s="8" t="s">
        <v>1436</v>
      </c>
      <c r="J89" s="8" t="s">
        <v>1152</v>
      </c>
      <c r="K89" s="2" t="s">
        <v>52</v>
      </c>
      <c r="L89" s="2" t="s">
        <v>52</v>
      </c>
      <c r="M89" s="2" t="s">
        <v>1152</v>
      </c>
      <c r="N89" s="2" t="s">
        <v>52</v>
      </c>
    </row>
    <row r="90" spans="1:14" ht="30" customHeight="1" x14ac:dyDescent="0.3">
      <c r="A90" s="8" t="s">
        <v>739</v>
      </c>
      <c r="B90" s="8" t="s">
        <v>737</v>
      </c>
      <c r="C90" s="8" t="s">
        <v>738</v>
      </c>
      <c r="D90" s="8" t="s">
        <v>119</v>
      </c>
      <c r="E90" s="14">
        <f>일위대가!F614</f>
        <v>2627</v>
      </c>
      <c r="F90" s="14">
        <f>일위대가!H614</f>
        <v>27411</v>
      </c>
      <c r="G90" s="14">
        <f>일위대가!J614</f>
        <v>822</v>
      </c>
      <c r="H90" s="14">
        <f t="shared" si="2"/>
        <v>30860</v>
      </c>
      <c r="I90" s="8" t="s">
        <v>1442</v>
      </c>
      <c r="J90" s="8" t="s">
        <v>1443</v>
      </c>
      <c r="K90" s="2" t="s">
        <v>52</v>
      </c>
      <c r="L90" s="2" t="s">
        <v>52</v>
      </c>
      <c r="M90" s="2" t="s">
        <v>1443</v>
      </c>
      <c r="N90" s="2" t="s">
        <v>52</v>
      </c>
    </row>
    <row r="91" spans="1:14" ht="30" customHeight="1" x14ac:dyDescent="0.3">
      <c r="A91" s="8" t="s">
        <v>741</v>
      </c>
      <c r="B91" s="8" t="s">
        <v>737</v>
      </c>
      <c r="C91" s="8" t="s">
        <v>538</v>
      </c>
      <c r="D91" s="8" t="s">
        <v>119</v>
      </c>
      <c r="E91" s="14">
        <f>일위대가!F619</f>
        <v>2627</v>
      </c>
      <c r="F91" s="14">
        <f>일위대가!H619</f>
        <v>23658</v>
      </c>
      <c r="G91" s="14">
        <f>일위대가!J619</f>
        <v>709</v>
      </c>
      <c r="H91" s="14">
        <f t="shared" si="2"/>
        <v>26994</v>
      </c>
      <c r="I91" s="8" t="s">
        <v>1450</v>
      </c>
      <c r="J91" s="8" t="s">
        <v>1443</v>
      </c>
      <c r="K91" s="2" t="s">
        <v>52</v>
      </c>
      <c r="L91" s="2" t="s">
        <v>52</v>
      </c>
      <c r="M91" s="2" t="s">
        <v>1443</v>
      </c>
      <c r="N91" s="2" t="s">
        <v>52</v>
      </c>
    </row>
    <row r="92" spans="1:14" ht="30" customHeight="1" x14ac:dyDescent="0.3">
      <c r="A92" s="8" t="s">
        <v>744</v>
      </c>
      <c r="B92" s="8" t="s">
        <v>743</v>
      </c>
      <c r="C92" s="8" t="s">
        <v>52</v>
      </c>
      <c r="D92" s="8" t="s">
        <v>119</v>
      </c>
      <c r="E92" s="14">
        <f>일위대가!F624</f>
        <v>0</v>
      </c>
      <c r="F92" s="14">
        <f>일위대가!H624</f>
        <v>20488</v>
      </c>
      <c r="G92" s="14">
        <f>일위대가!J624</f>
        <v>0</v>
      </c>
      <c r="H92" s="14">
        <f t="shared" si="2"/>
        <v>20488</v>
      </c>
      <c r="I92" s="8" t="s">
        <v>1455</v>
      </c>
      <c r="J92" s="8" t="s">
        <v>1456</v>
      </c>
      <c r="K92" s="2" t="s">
        <v>52</v>
      </c>
      <c r="L92" s="2" t="s">
        <v>52</v>
      </c>
      <c r="M92" s="2" t="s">
        <v>1456</v>
      </c>
      <c r="N92" s="2" t="s">
        <v>52</v>
      </c>
    </row>
    <row r="93" spans="1:14" ht="30" customHeight="1" x14ac:dyDescent="0.3">
      <c r="A93" s="8" t="s">
        <v>753</v>
      </c>
      <c r="B93" s="8" t="s">
        <v>750</v>
      </c>
      <c r="C93" s="8" t="s">
        <v>751</v>
      </c>
      <c r="D93" s="8" t="s">
        <v>752</v>
      </c>
      <c r="E93" s="14">
        <f>일위대가!F638</f>
        <v>4407</v>
      </c>
      <c r="F93" s="14">
        <f>일위대가!H638</f>
        <v>11609</v>
      </c>
      <c r="G93" s="14">
        <f>일위대가!J638</f>
        <v>0</v>
      </c>
      <c r="H93" s="14">
        <f t="shared" si="2"/>
        <v>16016</v>
      </c>
      <c r="I93" s="8" t="s">
        <v>1460</v>
      </c>
      <c r="J93" s="8" t="s">
        <v>1461</v>
      </c>
      <c r="K93" s="2" t="s">
        <v>52</v>
      </c>
      <c r="L93" s="2" t="s">
        <v>52</v>
      </c>
      <c r="M93" s="2" t="s">
        <v>1461</v>
      </c>
      <c r="N93" s="2" t="s">
        <v>52</v>
      </c>
    </row>
    <row r="94" spans="1:14" ht="30" customHeight="1" x14ac:dyDescent="0.3">
      <c r="A94" s="8" t="s">
        <v>757</v>
      </c>
      <c r="B94" s="8" t="s">
        <v>755</v>
      </c>
      <c r="C94" s="8" t="s">
        <v>756</v>
      </c>
      <c r="D94" s="8" t="s">
        <v>80</v>
      </c>
      <c r="E94" s="14">
        <f>일위대가!F643</f>
        <v>6167</v>
      </c>
      <c r="F94" s="14">
        <f>일위대가!H643</f>
        <v>308</v>
      </c>
      <c r="G94" s="14">
        <f>일위대가!J643</f>
        <v>0</v>
      </c>
      <c r="H94" s="14">
        <f t="shared" si="2"/>
        <v>6475</v>
      </c>
      <c r="I94" s="8" t="s">
        <v>1494</v>
      </c>
      <c r="J94" s="8" t="s">
        <v>52</v>
      </c>
      <c r="K94" s="2" t="s">
        <v>52</v>
      </c>
      <c r="L94" s="2" t="s">
        <v>52</v>
      </c>
      <c r="M94" s="2" t="s">
        <v>52</v>
      </c>
      <c r="N94" s="2" t="s">
        <v>52</v>
      </c>
    </row>
    <row r="95" spans="1:14" ht="30" customHeight="1" x14ac:dyDescent="0.3">
      <c r="A95" s="8" t="s">
        <v>760</v>
      </c>
      <c r="B95" s="8" t="s">
        <v>759</v>
      </c>
      <c r="C95" s="8" t="s">
        <v>52</v>
      </c>
      <c r="D95" s="8" t="s">
        <v>119</v>
      </c>
      <c r="E95" s="14">
        <f>일위대가!F648</f>
        <v>5500</v>
      </c>
      <c r="F95" s="14">
        <f>일위대가!H648</f>
        <v>275</v>
      </c>
      <c r="G95" s="14">
        <f>일위대가!J648</f>
        <v>0</v>
      </c>
      <c r="H95" s="14">
        <f t="shared" si="2"/>
        <v>5775</v>
      </c>
      <c r="I95" s="8" t="s">
        <v>1503</v>
      </c>
      <c r="J95" s="8" t="s">
        <v>52</v>
      </c>
      <c r="K95" s="2" t="s">
        <v>52</v>
      </c>
      <c r="L95" s="2" t="s">
        <v>52</v>
      </c>
      <c r="M95" s="2" t="s">
        <v>52</v>
      </c>
      <c r="N95" s="2" t="s">
        <v>52</v>
      </c>
    </row>
    <row r="96" spans="1:14" ht="30" customHeight="1" x14ac:dyDescent="0.3">
      <c r="A96" s="8" t="s">
        <v>764</v>
      </c>
      <c r="B96" s="8" t="s">
        <v>762</v>
      </c>
      <c r="C96" s="8" t="s">
        <v>763</v>
      </c>
      <c r="D96" s="8" t="s">
        <v>286</v>
      </c>
      <c r="E96" s="14">
        <f>일위대가!F654</f>
        <v>6365</v>
      </c>
      <c r="F96" s="14">
        <f>일위대가!H654</f>
        <v>784035</v>
      </c>
      <c r="G96" s="14">
        <f>일위대가!J654</f>
        <v>5925</v>
      </c>
      <c r="H96" s="14">
        <f t="shared" si="2"/>
        <v>796325</v>
      </c>
      <c r="I96" s="8" t="s">
        <v>1510</v>
      </c>
      <c r="J96" s="8" t="s">
        <v>1511</v>
      </c>
      <c r="K96" s="2" t="s">
        <v>52</v>
      </c>
      <c r="L96" s="2" t="s">
        <v>52</v>
      </c>
      <c r="M96" s="2" t="s">
        <v>1511</v>
      </c>
      <c r="N96" s="2" t="s">
        <v>52</v>
      </c>
    </row>
    <row r="97" spans="1:14" ht="30" customHeight="1" x14ac:dyDescent="0.3">
      <c r="A97" s="8" t="s">
        <v>1445</v>
      </c>
      <c r="B97" s="8" t="s">
        <v>1444</v>
      </c>
      <c r="C97" s="8" t="s">
        <v>52</v>
      </c>
      <c r="D97" s="8" t="s">
        <v>119</v>
      </c>
      <c r="E97" s="14">
        <f>일위대가!F664</f>
        <v>2627</v>
      </c>
      <c r="F97" s="14">
        <f>일위대가!H664</f>
        <v>0</v>
      </c>
      <c r="G97" s="14">
        <f>일위대가!J664</f>
        <v>0</v>
      </c>
      <c r="H97" s="14">
        <f t="shared" si="2"/>
        <v>2627</v>
      </c>
      <c r="I97" s="8" t="s">
        <v>1523</v>
      </c>
      <c r="J97" s="8" t="s">
        <v>1524</v>
      </c>
      <c r="K97" s="2" t="s">
        <v>52</v>
      </c>
      <c r="L97" s="2" t="s">
        <v>52</v>
      </c>
      <c r="M97" s="2" t="s">
        <v>1524</v>
      </c>
      <c r="N97" s="2" t="s">
        <v>52</v>
      </c>
    </row>
    <row r="98" spans="1:14" ht="30" customHeight="1" x14ac:dyDescent="0.3">
      <c r="A98" s="8" t="s">
        <v>1447</v>
      </c>
      <c r="B98" s="8" t="s">
        <v>537</v>
      </c>
      <c r="C98" s="8" t="s">
        <v>738</v>
      </c>
      <c r="D98" s="8" t="s">
        <v>119</v>
      </c>
      <c r="E98" s="14">
        <f>일위대가!F670</f>
        <v>0</v>
      </c>
      <c r="F98" s="14">
        <f>일위대가!H670</f>
        <v>27411</v>
      </c>
      <c r="G98" s="14">
        <f>일위대가!J670</f>
        <v>822</v>
      </c>
      <c r="H98" s="14">
        <f t="shared" si="2"/>
        <v>28233</v>
      </c>
      <c r="I98" s="8" t="s">
        <v>1550</v>
      </c>
      <c r="J98" s="8" t="s">
        <v>1306</v>
      </c>
      <c r="K98" s="2" t="s">
        <v>52</v>
      </c>
      <c r="L98" s="2" t="s">
        <v>52</v>
      </c>
      <c r="M98" s="2" t="s">
        <v>1306</v>
      </c>
      <c r="N98" s="2" t="s">
        <v>52</v>
      </c>
    </row>
    <row r="99" spans="1:14" ht="30" customHeight="1" x14ac:dyDescent="0.3">
      <c r="A99" s="8" t="s">
        <v>1452</v>
      </c>
      <c r="B99" s="8" t="s">
        <v>537</v>
      </c>
      <c r="C99" s="8" t="s">
        <v>538</v>
      </c>
      <c r="D99" s="8" t="s">
        <v>119</v>
      </c>
      <c r="E99" s="14">
        <f>일위대가!F676</f>
        <v>0</v>
      </c>
      <c r="F99" s="14">
        <f>일위대가!H676</f>
        <v>23658</v>
      </c>
      <c r="G99" s="14">
        <f>일위대가!J676</f>
        <v>709</v>
      </c>
      <c r="H99" s="14">
        <f t="shared" si="2"/>
        <v>24367</v>
      </c>
      <c r="I99" s="8" t="s">
        <v>1555</v>
      </c>
      <c r="J99" s="8" t="s">
        <v>1306</v>
      </c>
      <c r="K99" s="2" t="s">
        <v>52</v>
      </c>
      <c r="L99" s="2" t="s">
        <v>52</v>
      </c>
      <c r="M99" s="2" t="s">
        <v>1306</v>
      </c>
      <c r="N99" s="2" t="s">
        <v>52</v>
      </c>
    </row>
    <row r="100" spans="1:14" ht="30" customHeight="1" x14ac:dyDescent="0.3">
      <c r="A100" s="8" t="s">
        <v>1517</v>
      </c>
      <c r="B100" s="8" t="s">
        <v>1516</v>
      </c>
      <c r="C100" s="8" t="s">
        <v>763</v>
      </c>
      <c r="D100" s="8" t="s">
        <v>286</v>
      </c>
      <c r="E100" s="14">
        <f>일위대가!F682</f>
        <v>0</v>
      </c>
      <c r="F100" s="14">
        <f>일위대가!H682</f>
        <v>296271</v>
      </c>
      <c r="G100" s="14">
        <f>일위대가!J682</f>
        <v>5925</v>
      </c>
      <c r="H100" s="14">
        <f t="shared" ref="H100:H125" si="3">E100+F100+G100</f>
        <v>302196</v>
      </c>
      <c r="I100" s="8" t="s">
        <v>1560</v>
      </c>
      <c r="J100" s="8" t="s">
        <v>1511</v>
      </c>
      <c r="K100" s="2" t="s">
        <v>52</v>
      </c>
      <c r="L100" s="2" t="s">
        <v>52</v>
      </c>
      <c r="M100" s="2" t="s">
        <v>1511</v>
      </c>
      <c r="N100" s="2" t="s">
        <v>52</v>
      </c>
    </row>
    <row r="101" spans="1:14" ht="30" customHeight="1" x14ac:dyDescent="0.3">
      <c r="A101" s="8" t="s">
        <v>1520</v>
      </c>
      <c r="B101" s="8" t="s">
        <v>1519</v>
      </c>
      <c r="C101" s="8" t="s">
        <v>763</v>
      </c>
      <c r="D101" s="8" t="s">
        <v>286</v>
      </c>
      <c r="E101" s="14">
        <f>일위대가!F687</f>
        <v>0</v>
      </c>
      <c r="F101" s="14">
        <f>일위대가!H687</f>
        <v>487764</v>
      </c>
      <c r="G101" s="14">
        <f>일위대가!J687</f>
        <v>0</v>
      </c>
      <c r="H101" s="14">
        <f t="shared" si="3"/>
        <v>487764</v>
      </c>
      <c r="I101" s="8" t="s">
        <v>1567</v>
      </c>
      <c r="J101" s="8" t="s">
        <v>1511</v>
      </c>
      <c r="K101" s="2" t="s">
        <v>52</v>
      </c>
      <c r="L101" s="2" t="s">
        <v>52</v>
      </c>
      <c r="M101" s="2" t="s">
        <v>1511</v>
      </c>
      <c r="N101" s="2" t="s">
        <v>52</v>
      </c>
    </row>
    <row r="102" spans="1:14" ht="30" customHeight="1" x14ac:dyDescent="0.3">
      <c r="A102" s="8" t="s">
        <v>770</v>
      </c>
      <c r="B102" s="8" t="s">
        <v>737</v>
      </c>
      <c r="C102" s="8" t="s">
        <v>538</v>
      </c>
      <c r="D102" s="8" t="s">
        <v>119</v>
      </c>
      <c r="E102" s="14">
        <f>일위대가!F692</f>
        <v>2627</v>
      </c>
      <c r="F102" s="14">
        <f>일위대가!H692</f>
        <v>23658</v>
      </c>
      <c r="G102" s="14">
        <f>일위대가!J692</f>
        <v>709</v>
      </c>
      <c r="H102" s="14">
        <f t="shared" si="3"/>
        <v>26994</v>
      </c>
      <c r="I102" s="8" t="s">
        <v>1571</v>
      </c>
      <c r="J102" s="8" t="s">
        <v>1443</v>
      </c>
      <c r="K102" s="2" t="s">
        <v>52</v>
      </c>
      <c r="L102" s="2" t="s">
        <v>52</v>
      </c>
      <c r="M102" s="2" t="s">
        <v>1443</v>
      </c>
      <c r="N102" s="2" t="s">
        <v>52</v>
      </c>
    </row>
    <row r="103" spans="1:14" ht="30" customHeight="1" x14ac:dyDescent="0.3">
      <c r="A103" s="8" t="s">
        <v>786</v>
      </c>
      <c r="B103" s="8" t="s">
        <v>784</v>
      </c>
      <c r="C103" s="8" t="s">
        <v>785</v>
      </c>
      <c r="D103" s="8" t="s">
        <v>286</v>
      </c>
      <c r="E103" s="14">
        <f>일위대가!F698</f>
        <v>68989</v>
      </c>
      <c r="F103" s="14">
        <f>일위대가!H698</f>
        <v>449940</v>
      </c>
      <c r="G103" s="14">
        <f>일위대가!J698</f>
        <v>269964</v>
      </c>
      <c r="H103" s="14">
        <f t="shared" si="3"/>
        <v>788893</v>
      </c>
      <c r="I103" s="8" t="s">
        <v>1576</v>
      </c>
      <c r="J103" s="8" t="s">
        <v>1577</v>
      </c>
      <c r="K103" s="2" t="s">
        <v>52</v>
      </c>
      <c r="L103" s="2" t="s">
        <v>52</v>
      </c>
      <c r="M103" s="2" t="s">
        <v>1577</v>
      </c>
      <c r="N103" s="2" t="s">
        <v>52</v>
      </c>
    </row>
    <row r="104" spans="1:14" ht="30" customHeight="1" x14ac:dyDescent="0.3">
      <c r="A104" s="8" t="s">
        <v>790</v>
      </c>
      <c r="B104" s="8" t="s">
        <v>788</v>
      </c>
      <c r="C104" s="8" t="s">
        <v>789</v>
      </c>
      <c r="D104" s="8" t="s">
        <v>286</v>
      </c>
      <c r="E104" s="14">
        <f>일위대가!F704</f>
        <v>0</v>
      </c>
      <c r="F104" s="14">
        <f>일위대가!H704</f>
        <v>116690</v>
      </c>
      <c r="G104" s="14">
        <f>일위대가!J704</f>
        <v>0</v>
      </c>
      <c r="H104" s="14">
        <f t="shared" si="3"/>
        <v>116690</v>
      </c>
      <c r="I104" s="8" t="s">
        <v>1589</v>
      </c>
      <c r="J104" s="8" t="s">
        <v>1590</v>
      </c>
      <c r="K104" s="2" t="s">
        <v>52</v>
      </c>
      <c r="L104" s="2" t="s">
        <v>52</v>
      </c>
      <c r="M104" s="2" t="s">
        <v>1590</v>
      </c>
      <c r="N104" s="2" t="s">
        <v>52</v>
      </c>
    </row>
    <row r="105" spans="1:14" ht="30" customHeight="1" x14ac:dyDescent="0.3">
      <c r="A105" s="8" t="s">
        <v>791</v>
      </c>
      <c r="B105" s="8" t="s">
        <v>482</v>
      </c>
      <c r="C105" s="8" t="s">
        <v>483</v>
      </c>
      <c r="D105" s="8" t="s">
        <v>286</v>
      </c>
      <c r="E105" s="14">
        <f>일위대가!F709</f>
        <v>88132</v>
      </c>
      <c r="F105" s="14">
        <f>일위대가!H709</f>
        <v>6415533</v>
      </c>
      <c r="G105" s="14">
        <f>일위대가!J709</f>
        <v>195381</v>
      </c>
      <c r="H105" s="14">
        <f t="shared" si="3"/>
        <v>6699046</v>
      </c>
      <c r="I105" s="8" t="s">
        <v>1595</v>
      </c>
      <c r="J105" s="8" t="s">
        <v>1172</v>
      </c>
      <c r="K105" s="2" t="s">
        <v>52</v>
      </c>
      <c r="L105" s="2" t="s">
        <v>52</v>
      </c>
      <c r="M105" s="2" t="s">
        <v>1172</v>
      </c>
      <c r="N105" s="2" t="s">
        <v>52</v>
      </c>
    </row>
    <row r="106" spans="1:14" ht="30" customHeight="1" x14ac:dyDescent="0.3">
      <c r="A106" s="8" t="s">
        <v>794</v>
      </c>
      <c r="B106" s="8" t="s">
        <v>792</v>
      </c>
      <c r="C106" s="8" t="s">
        <v>793</v>
      </c>
      <c r="D106" s="8" t="s">
        <v>119</v>
      </c>
      <c r="E106" s="14">
        <f>일위대가!F713</f>
        <v>98</v>
      </c>
      <c r="F106" s="14">
        <f>일위대가!H713</f>
        <v>4920</v>
      </c>
      <c r="G106" s="14">
        <f>일위대가!J713</f>
        <v>0</v>
      </c>
      <c r="H106" s="14">
        <f t="shared" si="3"/>
        <v>5018</v>
      </c>
      <c r="I106" s="8" t="s">
        <v>1601</v>
      </c>
      <c r="J106" s="8" t="s">
        <v>1602</v>
      </c>
      <c r="K106" s="2" t="s">
        <v>52</v>
      </c>
      <c r="L106" s="2" t="s">
        <v>52</v>
      </c>
      <c r="M106" s="2" t="s">
        <v>1602</v>
      </c>
      <c r="N106" s="2" t="s">
        <v>52</v>
      </c>
    </row>
    <row r="107" spans="1:14" ht="30" customHeight="1" x14ac:dyDescent="0.3">
      <c r="A107" s="8" t="s">
        <v>798</v>
      </c>
      <c r="B107" s="8" t="s">
        <v>796</v>
      </c>
      <c r="C107" s="8" t="s">
        <v>797</v>
      </c>
      <c r="D107" s="8" t="s">
        <v>119</v>
      </c>
      <c r="E107" s="14">
        <f>일위대가!F717</f>
        <v>147</v>
      </c>
      <c r="F107" s="14">
        <f>일위대가!H717</f>
        <v>7380</v>
      </c>
      <c r="G107" s="14">
        <f>일위대가!J717</f>
        <v>0</v>
      </c>
      <c r="H107" s="14">
        <f t="shared" si="3"/>
        <v>7527</v>
      </c>
      <c r="I107" s="8" t="s">
        <v>1608</v>
      </c>
      <c r="J107" s="8" t="s">
        <v>1609</v>
      </c>
      <c r="K107" s="2" t="s">
        <v>52</v>
      </c>
      <c r="L107" s="2" t="s">
        <v>52</v>
      </c>
      <c r="M107" s="2" t="s">
        <v>1609</v>
      </c>
      <c r="N107" s="2" t="s">
        <v>52</v>
      </c>
    </row>
    <row r="108" spans="1:14" ht="30" customHeight="1" x14ac:dyDescent="0.3">
      <c r="A108" s="8" t="s">
        <v>802</v>
      </c>
      <c r="B108" s="8" t="s">
        <v>800</v>
      </c>
      <c r="C108" s="8" t="s">
        <v>801</v>
      </c>
      <c r="D108" s="8" t="s">
        <v>119</v>
      </c>
      <c r="E108" s="14">
        <f>일위대가!F723</f>
        <v>434</v>
      </c>
      <c r="F108" s="14">
        <f>일위대가!H723</f>
        <v>0</v>
      </c>
      <c r="G108" s="14">
        <f>일위대가!J723</f>
        <v>0</v>
      </c>
      <c r="H108" s="14">
        <f t="shared" si="3"/>
        <v>434</v>
      </c>
      <c r="I108" s="8" t="s">
        <v>1615</v>
      </c>
      <c r="J108" s="8" t="s">
        <v>52</v>
      </c>
      <c r="K108" s="2" t="s">
        <v>52</v>
      </c>
      <c r="L108" s="2" t="s">
        <v>52</v>
      </c>
      <c r="M108" s="2" t="s">
        <v>52</v>
      </c>
      <c r="N108" s="2" t="s">
        <v>52</v>
      </c>
    </row>
    <row r="109" spans="1:14" ht="30" customHeight="1" x14ac:dyDescent="0.3">
      <c r="A109" s="8" t="s">
        <v>806</v>
      </c>
      <c r="B109" s="8" t="s">
        <v>804</v>
      </c>
      <c r="C109" s="8" t="s">
        <v>805</v>
      </c>
      <c r="D109" s="8" t="s">
        <v>119</v>
      </c>
      <c r="E109" s="14">
        <f>일위대가!F729</f>
        <v>1590</v>
      </c>
      <c r="F109" s="14">
        <f>일위대가!H729</f>
        <v>0</v>
      </c>
      <c r="G109" s="14">
        <f>일위대가!J729</f>
        <v>0</v>
      </c>
      <c r="H109" s="14">
        <f t="shared" si="3"/>
        <v>1590</v>
      </c>
      <c r="I109" s="8" t="s">
        <v>1627</v>
      </c>
      <c r="J109" s="8" t="s">
        <v>52</v>
      </c>
      <c r="K109" s="2" t="s">
        <v>52</v>
      </c>
      <c r="L109" s="2" t="s">
        <v>52</v>
      </c>
      <c r="M109" s="2" t="s">
        <v>52</v>
      </c>
      <c r="N109" s="2" t="s">
        <v>52</v>
      </c>
    </row>
    <row r="110" spans="1:14" ht="30" customHeight="1" x14ac:dyDescent="0.3">
      <c r="A110" s="8" t="s">
        <v>1572</v>
      </c>
      <c r="B110" s="8" t="s">
        <v>1444</v>
      </c>
      <c r="C110" s="8" t="s">
        <v>52</v>
      </c>
      <c r="D110" s="8" t="s">
        <v>119</v>
      </c>
      <c r="E110" s="14">
        <f>일위대가!F739</f>
        <v>2627</v>
      </c>
      <c r="F110" s="14">
        <f>일위대가!H739</f>
        <v>0</v>
      </c>
      <c r="G110" s="14">
        <f>일위대가!J739</f>
        <v>0</v>
      </c>
      <c r="H110" s="14">
        <f t="shared" si="3"/>
        <v>2627</v>
      </c>
      <c r="I110" s="8" t="s">
        <v>1636</v>
      </c>
      <c r="J110" s="8" t="s">
        <v>1524</v>
      </c>
      <c r="K110" s="2" t="s">
        <v>52</v>
      </c>
      <c r="L110" s="2" t="s">
        <v>52</v>
      </c>
      <c r="M110" s="2" t="s">
        <v>1524</v>
      </c>
      <c r="N110" s="2" t="s">
        <v>52</v>
      </c>
    </row>
    <row r="111" spans="1:14" ht="30" customHeight="1" x14ac:dyDescent="0.3">
      <c r="A111" s="8" t="s">
        <v>1580</v>
      </c>
      <c r="B111" s="8" t="s">
        <v>1578</v>
      </c>
      <c r="C111" s="8" t="s">
        <v>1579</v>
      </c>
      <c r="D111" s="8" t="s">
        <v>286</v>
      </c>
      <c r="E111" s="14">
        <f>일위대가!F746</f>
        <v>68989</v>
      </c>
      <c r="F111" s="14">
        <f>일위대가!H746</f>
        <v>0</v>
      </c>
      <c r="G111" s="14">
        <f>일위대가!J746</f>
        <v>0</v>
      </c>
      <c r="H111" s="14">
        <f t="shared" si="3"/>
        <v>68989</v>
      </c>
      <c r="I111" s="8" t="s">
        <v>1645</v>
      </c>
      <c r="J111" s="8" t="s">
        <v>1646</v>
      </c>
      <c r="K111" s="2" t="s">
        <v>52</v>
      </c>
      <c r="L111" s="2" t="s">
        <v>52</v>
      </c>
      <c r="M111" s="2" t="s">
        <v>1646</v>
      </c>
      <c r="N111" s="2" t="s">
        <v>52</v>
      </c>
    </row>
    <row r="112" spans="1:14" ht="30" customHeight="1" x14ac:dyDescent="0.3">
      <c r="A112" s="8" t="s">
        <v>1596</v>
      </c>
      <c r="B112" s="8" t="s">
        <v>1173</v>
      </c>
      <c r="C112" s="8" t="s">
        <v>483</v>
      </c>
      <c r="D112" s="8" t="s">
        <v>286</v>
      </c>
      <c r="E112" s="14">
        <f>일위대가!F759</f>
        <v>75158</v>
      </c>
      <c r="F112" s="14">
        <f>일위대가!H759</f>
        <v>5109281</v>
      </c>
      <c r="G112" s="14">
        <f>일위대가!J759</f>
        <v>155757</v>
      </c>
      <c r="H112" s="14">
        <f t="shared" si="3"/>
        <v>5340196</v>
      </c>
      <c r="I112" s="8" t="s">
        <v>1659</v>
      </c>
      <c r="J112" s="8" t="s">
        <v>1172</v>
      </c>
      <c r="K112" s="2" t="s">
        <v>52</v>
      </c>
      <c r="L112" s="2" t="s">
        <v>52</v>
      </c>
      <c r="M112" s="2" t="s">
        <v>1172</v>
      </c>
      <c r="N112" s="2" t="s">
        <v>52</v>
      </c>
    </row>
    <row r="113" spans="1:14" ht="30" customHeight="1" x14ac:dyDescent="0.3">
      <c r="A113" s="8" t="s">
        <v>1598</v>
      </c>
      <c r="B113" s="8" t="s">
        <v>1176</v>
      </c>
      <c r="C113" s="8" t="s">
        <v>483</v>
      </c>
      <c r="D113" s="8" t="s">
        <v>286</v>
      </c>
      <c r="E113" s="14">
        <f>일위대가!F772</f>
        <v>12974</v>
      </c>
      <c r="F113" s="14">
        <f>일위대가!H772</f>
        <v>1306252</v>
      </c>
      <c r="G113" s="14">
        <f>일위대가!J772</f>
        <v>39624</v>
      </c>
      <c r="H113" s="14">
        <f t="shared" si="3"/>
        <v>1358850</v>
      </c>
      <c r="I113" s="8" t="s">
        <v>1671</v>
      </c>
      <c r="J113" s="8" t="s">
        <v>1172</v>
      </c>
      <c r="K113" s="2" t="s">
        <v>52</v>
      </c>
      <c r="L113" s="2" t="s">
        <v>52</v>
      </c>
      <c r="M113" s="2" t="s">
        <v>1172</v>
      </c>
      <c r="N113" s="2" t="s">
        <v>52</v>
      </c>
    </row>
    <row r="114" spans="1:14" ht="30" customHeight="1" x14ac:dyDescent="0.3">
      <c r="A114" s="8" t="s">
        <v>1605</v>
      </c>
      <c r="B114" s="8" t="s">
        <v>1603</v>
      </c>
      <c r="C114" s="8" t="s">
        <v>1604</v>
      </c>
      <c r="D114" s="8" t="s">
        <v>119</v>
      </c>
      <c r="E114" s="14">
        <f>일위대가!F778</f>
        <v>98</v>
      </c>
      <c r="F114" s="14">
        <f>일위대가!H778</f>
        <v>4920</v>
      </c>
      <c r="G114" s="14">
        <f>일위대가!J778</f>
        <v>0</v>
      </c>
      <c r="H114" s="14">
        <f t="shared" si="3"/>
        <v>5018</v>
      </c>
      <c r="I114" s="8" t="s">
        <v>1683</v>
      </c>
      <c r="J114" s="8" t="s">
        <v>1602</v>
      </c>
      <c r="K114" s="2" t="s">
        <v>52</v>
      </c>
      <c r="L114" s="2" t="s">
        <v>52</v>
      </c>
      <c r="M114" s="2" t="s">
        <v>1602</v>
      </c>
      <c r="N114" s="2" t="s">
        <v>52</v>
      </c>
    </row>
    <row r="115" spans="1:14" ht="30" customHeight="1" x14ac:dyDescent="0.3">
      <c r="A115" s="8" t="s">
        <v>1612</v>
      </c>
      <c r="B115" s="8" t="s">
        <v>1610</v>
      </c>
      <c r="C115" s="8" t="s">
        <v>1611</v>
      </c>
      <c r="D115" s="8" t="s">
        <v>119</v>
      </c>
      <c r="E115" s="14">
        <f>일위대가!F786</f>
        <v>147</v>
      </c>
      <c r="F115" s="14">
        <f>일위대가!H786</f>
        <v>7380</v>
      </c>
      <c r="G115" s="14">
        <f>일위대가!J786</f>
        <v>0</v>
      </c>
      <c r="H115" s="14">
        <f t="shared" si="3"/>
        <v>7527</v>
      </c>
      <c r="I115" s="8" t="s">
        <v>1691</v>
      </c>
      <c r="J115" s="8" t="s">
        <v>1609</v>
      </c>
      <c r="K115" s="2" t="s">
        <v>52</v>
      </c>
      <c r="L115" s="2" t="s">
        <v>52</v>
      </c>
      <c r="M115" s="2" t="s">
        <v>1609</v>
      </c>
      <c r="N115" s="2" t="s">
        <v>52</v>
      </c>
    </row>
    <row r="116" spans="1:14" ht="30" customHeight="1" x14ac:dyDescent="0.3">
      <c r="A116" s="8" t="s">
        <v>852</v>
      </c>
      <c r="B116" s="8" t="s">
        <v>851</v>
      </c>
      <c r="C116" s="8" t="s">
        <v>848</v>
      </c>
      <c r="D116" s="8" t="s">
        <v>448</v>
      </c>
      <c r="E116" s="14">
        <f>일위대가!F790</f>
        <v>0</v>
      </c>
      <c r="F116" s="14">
        <f>일위대가!H790</f>
        <v>0</v>
      </c>
      <c r="G116" s="14">
        <f>일위대가!J790</f>
        <v>3278</v>
      </c>
      <c r="H116" s="14">
        <f t="shared" si="3"/>
        <v>3278</v>
      </c>
      <c r="I116" s="8" t="s">
        <v>1696</v>
      </c>
      <c r="J116" s="8" t="s">
        <v>1697</v>
      </c>
      <c r="K116" s="2" t="s">
        <v>964</v>
      </c>
      <c r="L116" s="2" t="s">
        <v>52</v>
      </c>
      <c r="M116" s="2" t="s">
        <v>1697</v>
      </c>
      <c r="N116" s="2" t="s">
        <v>59</v>
      </c>
    </row>
    <row r="117" spans="1:14" ht="30" customHeight="1" x14ac:dyDescent="0.3">
      <c r="A117" s="8" t="s">
        <v>875</v>
      </c>
      <c r="B117" s="8" t="s">
        <v>873</v>
      </c>
      <c r="C117" s="8" t="s">
        <v>874</v>
      </c>
      <c r="D117" s="8" t="s">
        <v>75</v>
      </c>
      <c r="E117" s="14">
        <f>일위대가!F795</f>
        <v>0</v>
      </c>
      <c r="F117" s="14">
        <f>일위대가!H795</f>
        <v>1513980</v>
      </c>
      <c r="G117" s="14">
        <f>일위대가!J795</f>
        <v>0</v>
      </c>
      <c r="H117" s="14">
        <f t="shared" si="3"/>
        <v>1513980</v>
      </c>
      <c r="I117" s="8" t="s">
        <v>1701</v>
      </c>
      <c r="J117" s="8" t="s">
        <v>1702</v>
      </c>
      <c r="K117" s="2" t="s">
        <v>52</v>
      </c>
      <c r="L117" s="2" t="s">
        <v>52</v>
      </c>
      <c r="M117" s="2" t="s">
        <v>1702</v>
      </c>
      <c r="N117" s="2" t="s">
        <v>52</v>
      </c>
    </row>
    <row r="118" spans="1:14" ht="30" customHeight="1" x14ac:dyDescent="0.3">
      <c r="A118" s="8" t="s">
        <v>881</v>
      </c>
      <c r="B118" s="8" t="s">
        <v>879</v>
      </c>
      <c r="C118" s="8" t="s">
        <v>880</v>
      </c>
      <c r="D118" s="8" t="s">
        <v>75</v>
      </c>
      <c r="E118" s="14">
        <f>일위대가!F799</f>
        <v>0</v>
      </c>
      <c r="F118" s="14">
        <f>일위대가!H799</f>
        <v>28896</v>
      </c>
      <c r="G118" s="14">
        <f>일위대가!J799</f>
        <v>0</v>
      </c>
      <c r="H118" s="14">
        <f t="shared" si="3"/>
        <v>28896</v>
      </c>
      <c r="I118" s="8" t="s">
        <v>1706</v>
      </c>
      <c r="J118" s="8" t="s">
        <v>1707</v>
      </c>
      <c r="K118" s="2" t="s">
        <v>52</v>
      </c>
      <c r="L118" s="2" t="s">
        <v>52</v>
      </c>
      <c r="M118" s="2" t="s">
        <v>1707</v>
      </c>
      <c r="N118" s="2" t="s">
        <v>52</v>
      </c>
    </row>
    <row r="119" spans="1:14" ht="30" customHeight="1" x14ac:dyDescent="0.3">
      <c r="A119" s="8" t="s">
        <v>885</v>
      </c>
      <c r="B119" s="8" t="s">
        <v>883</v>
      </c>
      <c r="C119" s="8" t="s">
        <v>884</v>
      </c>
      <c r="D119" s="8" t="s">
        <v>75</v>
      </c>
      <c r="E119" s="14">
        <f>일위대가!F803</f>
        <v>0</v>
      </c>
      <c r="F119" s="14">
        <f>일위대가!H803</f>
        <v>28896</v>
      </c>
      <c r="G119" s="14">
        <f>일위대가!J803</f>
        <v>0</v>
      </c>
      <c r="H119" s="14">
        <f t="shared" si="3"/>
        <v>28896</v>
      </c>
      <c r="I119" s="8" t="s">
        <v>1710</v>
      </c>
      <c r="J119" s="8" t="s">
        <v>1711</v>
      </c>
      <c r="K119" s="2" t="s">
        <v>52</v>
      </c>
      <c r="L119" s="2" t="s">
        <v>52</v>
      </c>
      <c r="M119" s="2" t="s">
        <v>1711</v>
      </c>
      <c r="N119" s="2" t="s">
        <v>52</v>
      </c>
    </row>
    <row r="120" spans="1:14" ht="30" customHeight="1" x14ac:dyDescent="0.3">
      <c r="A120" s="8" t="s">
        <v>889</v>
      </c>
      <c r="B120" s="8" t="s">
        <v>887</v>
      </c>
      <c r="C120" s="8" t="s">
        <v>888</v>
      </c>
      <c r="D120" s="8" t="s">
        <v>75</v>
      </c>
      <c r="E120" s="14">
        <f>일위대가!F807</f>
        <v>0</v>
      </c>
      <c r="F120" s="14">
        <f>일위대가!H807</f>
        <v>14448</v>
      </c>
      <c r="G120" s="14">
        <f>일위대가!J807</f>
        <v>0</v>
      </c>
      <c r="H120" s="14">
        <f t="shared" si="3"/>
        <v>14448</v>
      </c>
      <c r="I120" s="8" t="s">
        <v>1714</v>
      </c>
      <c r="J120" s="8" t="s">
        <v>444</v>
      </c>
      <c r="K120" s="2" t="s">
        <v>52</v>
      </c>
      <c r="L120" s="2" t="s">
        <v>52</v>
      </c>
      <c r="M120" s="2" t="s">
        <v>444</v>
      </c>
      <c r="N120" s="2" t="s">
        <v>52</v>
      </c>
    </row>
    <row r="121" spans="1:14" ht="30" customHeight="1" x14ac:dyDescent="0.3">
      <c r="A121" s="8" t="s">
        <v>894</v>
      </c>
      <c r="B121" s="8" t="s">
        <v>892</v>
      </c>
      <c r="C121" s="8" t="s">
        <v>893</v>
      </c>
      <c r="D121" s="8" t="s">
        <v>75</v>
      </c>
      <c r="E121" s="14">
        <f>일위대가!F815</f>
        <v>62970</v>
      </c>
      <c r="F121" s="14">
        <f>일위대가!H815</f>
        <v>306116</v>
      </c>
      <c r="G121" s="14">
        <f>일위대가!J815</f>
        <v>0</v>
      </c>
      <c r="H121" s="14">
        <f t="shared" si="3"/>
        <v>369086</v>
      </c>
      <c r="I121" s="8" t="s">
        <v>1717</v>
      </c>
      <c r="J121" s="8" t="s">
        <v>1718</v>
      </c>
      <c r="K121" s="2" t="s">
        <v>52</v>
      </c>
      <c r="L121" s="2" t="s">
        <v>52</v>
      </c>
      <c r="M121" s="2" t="s">
        <v>1718</v>
      </c>
      <c r="N121" s="2" t="s">
        <v>52</v>
      </c>
    </row>
    <row r="122" spans="1:14" ht="30" customHeight="1" x14ac:dyDescent="0.3">
      <c r="A122" s="8" t="s">
        <v>925</v>
      </c>
      <c r="B122" s="8" t="s">
        <v>635</v>
      </c>
      <c r="C122" s="8" t="s">
        <v>924</v>
      </c>
      <c r="D122" s="8" t="s">
        <v>75</v>
      </c>
      <c r="E122" s="14">
        <f>일위대가!F821</f>
        <v>741</v>
      </c>
      <c r="F122" s="14">
        <f>일위대가!H821</f>
        <v>7304</v>
      </c>
      <c r="G122" s="14">
        <f>일위대가!J821</f>
        <v>914</v>
      </c>
      <c r="H122" s="14">
        <f t="shared" si="3"/>
        <v>8959</v>
      </c>
      <c r="I122" s="8" t="s">
        <v>1728</v>
      </c>
      <c r="J122" s="8" t="s">
        <v>1347</v>
      </c>
      <c r="K122" s="2" t="s">
        <v>52</v>
      </c>
      <c r="L122" s="2" t="s">
        <v>52</v>
      </c>
      <c r="M122" s="2" t="s">
        <v>1347</v>
      </c>
      <c r="N122" s="2" t="s">
        <v>52</v>
      </c>
    </row>
    <row r="123" spans="1:14" ht="30" customHeight="1" x14ac:dyDescent="0.3">
      <c r="A123" s="8" t="s">
        <v>2429</v>
      </c>
      <c r="B123" s="8" t="s">
        <v>2426</v>
      </c>
      <c r="C123" s="8" t="s">
        <v>2427</v>
      </c>
      <c r="D123" s="8" t="s">
        <v>448</v>
      </c>
      <c r="E123" s="116">
        <f>+일위대가!F828</f>
        <v>1797</v>
      </c>
      <c r="F123" s="116">
        <f>+일위대가!H828</f>
        <v>29192</v>
      </c>
      <c r="G123" s="116">
        <f>+일위대가!J828</f>
        <v>539</v>
      </c>
      <c r="H123" s="116">
        <f t="shared" si="3"/>
        <v>31528</v>
      </c>
      <c r="I123" s="8" t="s">
        <v>2455</v>
      </c>
      <c r="J123" s="8" t="s">
        <v>52</v>
      </c>
      <c r="K123" s="8" t="s">
        <v>964</v>
      </c>
      <c r="L123" s="8" t="s">
        <v>52</v>
      </c>
      <c r="M123" s="8" t="s">
        <v>2451</v>
      </c>
      <c r="N123" s="2" t="s">
        <v>59</v>
      </c>
    </row>
    <row r="124" spans="1:14" ht="30" customHeight="1" x14ac:dyDescent="0.3">
      <c r="A124" s="8" t="s">
        <v>2445</v>
      </c>
      <c r="B124" s="8" t="s">
        <v>2452</v>
      </c>
      <c r="C124" s="8" t="s">
        <v>2453</v>
      </c>
      <c r="D124" s="8" t="s">
        <v>286</v>
      </c>
      <c r="E124" s="116">
        <f>+일위대가!F833</f>
        <v>0</v>
      </c>
      <c r="F124" s="116">
        <f>+일위대가!H833</f>
        <v>2533481</v>
      </c>
      <c r="G124" s="116">
        <f>+일위대가!J833</f>
        <v>76004</v>
      </c>
      <c r="H124" s="116">
        <f t="shared" si="3"/>
        <v>2609485</v>
      </c>
      <c r="I124" s="8" t="s">
        <v>2456</v>
      </c>
      <c r="J124" s="8" t="s">
        <v>52</v>
      </c>
      <c r="K124" s="8" t="s">
        <v>52</v>
      </c>
      <c r="L124" s="8" t="s">
        <v>52</v>
      </c>
      <c r="M124" s="8" t="s">
        <v>2454</v>
      </c>
      <c r="N124" s="2" t="s">
        <v>52</v>
      </c>
    </row>
    <row r="125" spans="1:14" ht="30" customHeight="1" x14ac:dyDescent="0.3">
      <c r="A125" s="8" t="s">
        <v>2457</v>
      </c>
      <c r="B125" s="8" t="s">
        <v>2461</v>
      </c>
      <c r="C125" s="8" t="s">
        <v>2462</v>
      </c>
      <c r="D125" s="8" t="s">
        <v>2465</v>
      </c>
      <c r="E125" s="116">
        <f>+일위대가!F837</f>
        <v>146</v>
      </c>
      <c r="F125" s="116">
        <f>+일위대가!H837</f>
        <v>404</v>
      </c>
      <c r="G125" s="116">
        <f>+일위대가!J837</f>
        <v>186</v>
      </c>
      <c r="H125" s="116">
        <f t="shared" si="3"/>
        <v>736</v>
      </c>
      <c r="I125" s="8" t="s">
        <v>2464</v>
      </c>
      <c r="J125" s="8" t="s">
        <v>52</v>
      </c>
      <c r="K125" s="8" t="s">
        <v>52</v>
      </c>
      <c r="L125" s="8" t="s">
        <v>52</v>
      </c>
      <c r="M125" s="8" t="s">
        <v>2463</v>
      </c>
      <c r="N125" s="2" t="s">
        <v>52</v>
      </c>
    </row>
  </sheetData>
  <mergeCells count="2">
    <mergeCell ref="A1:J1"/>
    <mergeCell ref="A2:J2"/>
  </mergeCells>
  <phoneticPr fontId="1" type="noConversion"/>
  <pageMargins left="0.78740157480314954" right="0" top="0.39370078740157477" bottom="0.39370078740157477" header="0" footer="0"/>
  <pageSetup paperSize="9" scale="89" fitToHeight="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37"/>
  <sheetViews>
    <sheetView view="pageBreakPreview" zoomScale="70" zoomScaleNormal="100" zoomScaleSheetLayoutView="70" workbookViewId="0">
      <pane ySplit="3" topLeftCell="A484" activePane="bottomLeft" state="frozen"/>
      <selection pane="bottomLeft" activeCell="D497" sqref="D497"/>
    </sheetView>
  </sheetViews>
  <sheetFormatPr defaultRowHeight="16.5" x14ac:dyDescent="0.3"/>
  <cols>
    <col min="1" max="2" width="30.625" customWidth="1"/>
    <col min="3" max="3" width="4.625" customWidth="1"/>
    <col min="4" max="4" width="8.625" customWidth="1"/>
    <col min="5" max="12" width="13.625" customWidth="1"/>
    <col min="13" max="13" width="12.625" customWidth="1"/>
    <col min="14" max="47" width="2.625" hidden="1" customWidth="1"/>
    <col min="48" max="48" width="1.625" hidden="1" customWidth="1"/>
    <col min="49" max="49" width="24.625" hidden="1" customWidth="1"/>
    <col min="50" max="51" width="2.625" hidden="1" customWidth="1"/>
  </cols>
  <sheetData>
    <row r="1" spans="1:51" ht="30" customHeight="1" x14ac:dyDescent="0.3">
      <c r="A1" s="186" t="s">
        <v>1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</row>
    <row r="2" spans="1:51" ht="30" customHeight="1" x14ac:dyDescent="0.3">
      <c r="A2" s="187" t="s">
        <v>2</v>
      </c>
      <c r="B2" s="187" t="s">
        <v>3</v>
      </c>
      <c r="C2" s="187" t="s">
        <v>4</v>
      </c>
      <c r="D2" s="187" t="s">
        <v>5</v>
      </c>
      <c r="E2" s="187" t="s">
        <v>6</v>
      </c>
      <c r="F2" s="187"/>
      <c r="G2" s="187" t="s">
        <v>9</v>
      </c>
      <c r="H2" s="187"/>
      <c r="I2" s="187" t="s">
        <v>10</v>
      </c>
      <c r="J2" s="187"/>
      <c r="K2" s="187" t="s">
        <v>11</v>
      </c>
      <c r="L2" s="187"/>
      <c r="M2" s="187" t="s">
        <v>12</v>
      </c>
      <c r="N2" s="189" t="s">
        <v>385</v>
      </c>
      <c r="O2" s="189" t="s">
        <v>20</v>
      </c>
      <c r="P2" s="189" t="s">
        <v>22</v>
      </c>
      <c r="Q2" s="189" t="s">
        <v>23</v>
      </c>
      <c r="R2" s="189" t="s">
        <v>24</v>
      </c>
      <c r="S2" s="189" t="s">
        <v>25</v>
      </c>
      <c r="T2" s="189" t="s">
        <v>26</v>
      </c>
      <c r="U2" s="189" t="s">
        <v>27</v>
      </c>
      <c r="V2" s="189" t="s">
        <v>28</v>
      </c>
      <c r="W2" s="189" t="s">
        <v>29</v>
      </c>
      <c r="X2" s="189" t="s">
        <v>30</v>
      </c>
      <c r="Y2" s="189" t="s">
        <v>31</v>
      </c>
      <c r="Z2" s="189" t="s">
        <v>32</v>
      </c>
      <c r="AA2" s="189" t="s">
        <v>33</v>
      </c>
      <c r="AB2" s="189" t="s">
        <v>34</v>
      </c>
      <c r="AC2" s="189" t="s">
        <v>35</v>
      </c>
      <c r="AD2" s="189" t="s">
        <v>36</v>
      </c>
      <c r="AE2" s="189" t="s">
        <v>37</v>
      </c>
      <c r="AF2" s="189" t="s">
        <v>38</v>
      </c>
      <c r="AG2" s="189" t="s">
        <v>39</v>
      </c>
      <c r="AH2" s="189" t="s">
        <v>40</v>
      </c>
      <c r="AI2" s="189" t="s">
        <v>41</v>
      </c>
      <c r="AJ2" s="189" t="s">
        <v>42</v>
      </c>
      <c r="AK2" s="189" t="s">
        <v>43</v>
      </c>
      <c r="AL2" s="189" t="s">
        <v>44</v>
      </c>
      <c r="AM2" s="189" t="s">
        <v>45</v>
      </c>
      <c r="AN2" s="189" t="s">
        <v>46</v>
      </c>
      <c r="AO2" s="189" t="s">
        <v>47</v>
      </c>
      <c r="AP2" s="189" t="s">
        <v>386</v>
      </c>
      <c r="AQ2" s="189" t="s">
        <v>387</v>
      </c>
      <c r="AR2" s="189" t="s">
        <v>388</v>
      </c>
      <c r="AS2" s="189" t="s">
        <v>389</v>
      </c>
      <c r="AT2" s="189" t="s">
        <v>390</v>
      </c>
      <c r="AU2" s="189" t="s">
        <v>391</v>
      </c>
      <c r="AV2" s="189" t="s">
        <v>48</v>
      </c>
      <c r="AW2" s="189" t="s">
        <v>392</v>
      </c>
      <c r="AX2" s="1" t="s">
        <v>384</v>
      </c>
      <c r="AY2" s="1" t="s">
        <v>21</v>
      </c>
    </row>
    <row r="3" spans="1:51" ht="30" customHeight="1" x14ac:dyDescent="0.3">
      <c r="A3" s="187"/>
      <c r="B3" s="187"/>
      <c r="C3" s="187"/>
      <c r="D3" s="187"/>
      <c r="E3" s="4" t="s">
        <v>7</v>
      </c>
      <c r="F3" s="4" t="s">
        <v>8</v>
      </c>
      <c r="G3" s="4" t="s">
        <v>7</v>
      </c>
      <c r="H3" s="4" t="s">
        <v>8</v>
      </c>
      <c r="I3" s="4" t="s">
        <v>7</v>
      </c>
      <c r="J3" s="4" t="s">
        <v>8</v>
      </c>
      <c r="K3" s="4" t="s">
        <v>7</v>
      </c>
      <c r="L3" s="4" t="s">
        <v>8</v>
      </c>
      <c r="M3" s="187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</row>
    <row r="4" spans="1:51" ht="30" customHeight="1" x14ac:dyDescent="0.3">
      <c r="A4" s="190" t="s">
        <v>393</v>
      </c>
      <c r="B4" s="190"/>
      <c r="C4" s="190"/>
      <c r="D4" s="190"/>
      <c r="E4" s="191"/>
      <c r="F4" s="192"/>
      <c r="G4" s="191"/>
      <c r="H4" s="192"/>
      <c r="I4" s="191"/>
      <c r="J4" s="192"/>
      <c r="K4" s="191"/>
      <c r="L4" s="192"/>
      <c r="M4" s="190"/>
      <c r="N4" s="1" t="s">
        <v>58</v>
      </c>
    </row>
    <row r="5" spans="1:51" ht="30" customHeight="1" x14ac:dyDescent="0.3">
      <c r="A5" s="8" t="s">
        <v>395</v>
      </c>
      <c r="B5" s="8" t="s">
        <v>396</v>
      </c>
      <c r="C5" s="8" t="s">
        <v>397</v>
      </c>
      <c r="D5" s="9">
        <v>9.7919999999999998</v>
      </c>
      <c r="E5" s="13">
        <f>단가대비표!O95</f>
        <v>636</v>
      </c>
      <c r="F5" s="14">
        <f>TRUNC(E5*D5,1)</f>
        <v>6227.7</v>
      </c>
      <c r="G5" s="13">
        <f>단가대비표!P95</f>
        <v>0</v>
      </c>
      <c r="H5" s="14">
        <f>TRUNC(G5*D5,1)</f>
        <v>0</v>
      </c>
      <c r="I5" s="13">
        <f>단가대비표!S95</f>
        <v>0</v>
      </c>
      <c r="J5" s="14">
        <f>TRUNC(I5*D5,1)</f>
        <v>0</v>
      </c>
      <c r="K5" s="13">
        <f t="shared" ref="K5:L9" si="0">TRUNC(E5+G5+I5,1)</f>
        <v>636</v>
      </c>
      <c r="L5" s="14">
        <f t="shared" si="0"/>
        <v>6227.7</v>
      </c>
      <c r="M5" s="8" t="s">
        <v>398</v>
      </c>
      <c r="N5" s="2" t="s">
        <v>58</v>
      </c>
      <c r="O5" s="2" t="s">
        <v>399</v>
      </c>
      <c r="P5" s="2" t="s">
        <v>60</v>
      </c>
      <c r="Q5" s="2" t="s">
        <v>60</v>
      </c>
      <c r="R5" s="2" t="s">
        <v>59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2" t="s">
        <v>52</v>
      </c>
      <c r="AW5" s="2" t="s">
        <v>400</v>
      </c>
      <c r="AX5" s="2" t="s">
        <v>52</v>
      </c>
      <c r="AY5" s="2" t="s">
        <v>52</v>
      </c>
    </row>
    <row r="6" spans="1:51" ht="30" customHeight="1" x14ac:dyDescent="0.3">
      <c r="A6" s="8" t="s">
        <v>401</v>
      </c>
      <c r="B6" s="8" t="s">
        <v>402</v>
      </c>
      <c r="C6" s="8" t="s">
        <v>75</v>
      </c>
      <c r="D6" s="9">
        <v>3.3000000000000002E-2</v>
      </c>
      <c r="E6" s="13">
        <f>단가대비표!O62</f>
        <v>366660</v>
      </c>
      <c r="F6" s="14">
        <f>TRUNC(E6*D6,1)</f>
        <v>12099.7</v>
      </c>
      <c r="G6" s="13">
        <f>단가대비표!P62</f>
        <v>0</v>
      </c>
      <c r="H6" s="14">
        <f>TRUNC(G6*D6,1)</f>
        <v>0</v>
      </c>
      <c r="I6" s="13">
        <f>단가대비표!S62</f>
        <v>0</v>
      </c>
      <c r="J6" s="14">
        <f>TRUNC(I6*D6,1)</f>
        <v>0</v>
      </c>
      <c r="K6" s="13">
        <f t="shared" si="0"/>
        <v>366660</v>
      </c>
      <c r="L6" s="14">
        <f t="shared" si="0"/>
        <v>12099.7</v>
      </c>
      <c r="M6" s="8" t="s">
        <v>403</v>
      </c>
      <c r="N6" s="2" t="s">
        <v>58</v>
      </c>
      <c r="O6" s="2" t="s">
        <v>404</v>
      </c>
      <c r="P6" s="2" t="s">
        <v>60</v>
      </c>
      <c r="Q6" s="2" t="s">
        <v>60</v>
      </c>
      <c r="R6" s="2" t="s">
        <v>59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2" t="s">
        <v>52</v>
      </c>
      <c r="AW6" s="2" t="s">
        <v>405</v>
      </c>
      <c r="AX6" s="2" t="s">
        <v>52</v>
      </c>
      <c r="AY6" s="2" t="s">
        <v>52</v>
      </c>
    </row>
    <row r="7" spans="1:51" ht="30" customHeight="1" x14ac:dyDescent="0.3">
      <c r="A7" s="8" t="s">
        <v>406</v>
      </c>
      <c r="B7" s="8" t="s">
        <v>407</v>
      </c>
      <c r="C7" s="8" t="s">
        <v>397</v>
      </c>
      <c r="D7" s="9">
        <v>0.40500000000000003</v>
      </c>
      <c r="E7" s="13">
        <f>단가대비표!O101</f>
        <v>836</v>
      </c>
      <c r="F7" s="14">
        <f>TRUNC(E7*D7,1)</f>
        <v>338.5</v>
      </c>
      <c r="G7" s="13">
        <f>단가대비표!P101</f>
        <v>0</v>
      </c>
      <c r="H7" s="14">
        <f>TRUNC(G7*D7,1)</f>
        <v>0</v>
      </c>
      <c r="I7" s="13">
        <f>단가대비표!S101</f>
        <v>0</v>
      </c>
      <c r="J7" s="14">
        <f>TRUNC(I7*D7,1)</f>
        <v>0</v>
      </c>
      <c r="K7" s="13">
        <f t="shared" si="0"/>
        <v>836</v>
      </c>
      <c r="L7" s="14">
        <f t="shared" si="0"/>
        <v>338.5</v>
      </c>
      <c r="M7" s="8" t="s">
        <v>408</v>
      </c>
      <c r="N7" s="2" t="s">
        <v>58</v>
      </c>
      <c r="O7" s="2" t="s">
        <v>409</v>
      </c>
      <c r="P7" s="2" t="s">
        <v>60</v>
      </c>
      <c r="Q7" s="2" t="s">
        <v>60</v>
      </c>
      <c r="R7" s="2" t="s">
        <v>59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2" t="s">
        <v>52</v>
      </c>
      <c r="AW7" s="2" t="s">
        <v>410</v>
      </c>
      <c r="AX7" s="2" t="s">
        <v>52</v>
      </c>
      <c r="AY7" s="2" t="s">
        <v>52</v>
      </c>
    </row>
    <row r="8" spans="1:51" ht="30" customHeight="1" x14ac:dyDescent="0.3">
      <c r="A8" s="8" t="s">
        <v>411</v>
      </c>
      <c r="B8" s="8" t="s">
        <v>412</v>
      </c>
      <c r="C8" s="8" t="s">
        <v>413</v>
      </c>
      <c r="D8" s="9">
        <v>0.11</v>
      </c>
      <c r="E8" s="13">
        <f>단가대비표!O145</f>
        <v>0</v>
      </c>
      <c r="F8" s="14">
        <f>TRUNC(E8*D8,1)</f>
        <v>0</v>
      </c>
      <c r="G8" s="13">
        <f>단가대비표!P145</f>
        <v>144481</v>
      </c>
      <c r="H8" s="14">
        <f>TRUNC(G8*D8,1)</f>
        <v>15892.9</v>
      </c>
      <c r="I8" s="13">
        <f>단가대비표!S145</f>
        <v>0</v>
      </c>
      <c r="J8" s="14">
        <f>TRUNC(I8*D8,1)</f>
        <v>0</v>
      </c>
      <c r="K8" s="13">
        <f t="shared" si="0"/>
        <v>144481</v>
      </c>
      <c r="L8" s="14">
        <f t="shared" si="0"/>
        <v>15892.9</v>
      </c>
      <c r="M8" s="8" t="s">
        <v>414</v>
      </c>
      <c r="N8" s="2" t="s">
        <v>58</v>
      </c>
      <c r="O8" s="2" t="s">
        <v>415</v>
      </c>
      <c r="P8" s="2" t="s">
        <v>60</v>
      </c>
      <c r="Q8" s="2" t="s">
        <v>60</v>
      </c>
      <c r="R8" s="2" t="s">
        <v>59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2" t="s">
        <v>52</v>
      </c>
      <c r="AW8" s="2" t="s">
        <v>416</v>
      </c>
      <c r="AX8" s="2" t="s">
        <v>52</v>
      </c>
      <c r="AY8" s="2" t="s">
        <v>52</v>
      </c>
    </row>
    <row r="9" spans="1:51" ht="30" customHeight="1" x14ac:dyDescent="0.3">
      <c r="A9" s="8" t="s">
        <v>417</v>
      </c>
      <c r="B9" s="8" t="s">
        <v>412</v>
      </c>
      <c r="C9" s="8" t="s">
        <v>413</v>
      </c>
      <c r="D9" s="9">
        <v>0.53</v>
      </c>
      <c r="E9" s="13">
        <f>단가대비표!O148</f>
        <v>0</v>
      </c>
      <c r="F9" s="14">
        <f>TRUNC(E9*D9,1)</f>
        <v>0</v>
      </c>
      <c r="G9" s="13">
        <f>단가대비표!P148</f>
        <v>230766</v>
      </c>
      <c r="H9" s="14">
        <f>TRUNC(G9*D9,1)</f>
        <v>122305.9</v>
      </c>
      <c r="I9" s="13">
        <f>단가대비표!S148</f>
        <v>0</v>
      </c>
      <c r="J9" s="14">
        <f>TRUNC(I9*D9,1)</f>
        <v>0</v>
      </c>
      <c r="K9" s="13">
        <f t="shared" si="0"/>
        <v>230766</v>
      </c>
      <c r="L9" s="14">
        <f t="shared" si="0"/>
        <v>122305.9</v>
      </c>
      <c r="M9" s="8" t="s">
        <v>418</v>
      </c>
      <c r="N9" s="2" t="s">
        <v>58</v>
      </c>
      <c r="O9" s="2" t="s">
        <v>419</v>
      </c>
      <c r="P9" s="2" t="s">
        <v>60</v>
      </c>
      <c r="Q9" s="2" t="s">
        <v>60</v>
      </c>
      <c r="R9" s="2" t="s">
        <v>59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2" t="s">
        <v>52</v>
      </c>
      <c r="AW9" s="2" t="s">
        <v>420</v>
      </c>
      <c r="AX9" s="2" t="s">
        <v>52</v>
      </c>
      <c r="AY9" s="2" t="s">
        <v>52</v>
      </c>
    </row>
    <row r="10" spans="1:51" ht="30" customHeight="1" x14ac:dyDescent="0.3">
      <c r="A10" s="8" t="s">
        <v>421</v>
      </c>
      <c r="B10" s="8" t="s">
        <v>52</v>
      </c>
      <c r="C10" s="8" t="s">
        <v>52</v>
      </c>
      <c r="D10" s="9"/>
      <c r="E10" s="13"/>
      <c r="F10" s="14">
        <f>TRUNC(SUMIF(N5:N9, N4, F5:F9),0)</f>
        <v>18665</v>
      </c>
      <c r="G10" s="13"/>
      <c r="H10" s="14">
        <f>TRUNC(SUMIF(N5:N9, N4, H5:H9),0)</f>
        <v>138198</v>
      </c>
      <c r="I10" s="13"/>
      <c r="J10" s="14">
        <f>TRUNC(SUMIF(N5:N9, N4, J5:J9),0)</f>
        <v>0</v>
      </c>
      <c r="K10" s="13"/>
      <c r="L10" s="14">
        <f>F10+H10+J10</f>
        <v>156863</v>
      </c>
      <c r="M10" s="8" t="s">
        <v>52</v>
      </c>
      <c r="N10" s="2" t="s">
        <v>68</v>
      </c>
      <c r="O10" s="2" t="s">
        <v>68</v>
      </c>
      <c r="P10" s="2" t="s">
        <v>52</v>
      </c>
      <c r="Q10" s="2" t="s">
        <v>52</v>
      </c>
      <c r="R10" s="2" t="s">
        <v>52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2" t="s">
        <v>52</v>
      </c>
      <c r="AW10" s="2" t="s">
        <v>52</v>
      </c>
      <c r="AX10" s="2" t="s">
        <v>52</v>
      </c>
      <c r="AY10" s="2" t="s">
        <v>52</v>
      </c>
    </row>
    <row r="11" spans="1:51" ht="30" customHeight="1" x14ac:dyDescent="0.3">
      <c r="A11" s="9"/>
      <c r="B11" s="9"/>
      <c r="C11" s="9"/>
      <c r="D11" s="9"/>
      <c r="E11" s="13"/>
      <c r="F11" s="14"/>
      <c r="G11" s="13"/>
      <c r="H11" s="14"/>
      <c r="I11" s="13"/>
      <c r="J11" s="14"/>
      <c r="K11" s="13"/>
      <c r="L11" s="14"/>
      <c r="M11" s="9"/>
    </row>
    <row r="12" spans="1:51" ht="30" customHeight="1" x14ac:dyDescent="0.3">
      <c r="A12" s="190" t="s">
        <v>422</v>
      </c>
      <c r="B12" s="190"/>
      <c r="C12" s="190"/>
      <c r="D12" s="190"/>
      <c r="E12" s="191"/>
      <c r="F12" s="192"/>
      <c r="G12" s="191"/>
      <c r="H12" s="192"/>
      <c r="I12" s="191"/>
      <c r="J12" s="192"/>
      <c r="K12" s="191"/>
      <c r="L12" s="192"/>
      <c r="M12" s="190"/>
      <c r="N12" s="1" t="s">
        <v>65</v>
      </c>
    </row>
    <row r="13" spans="1:51" ht="30" customHeight="1" x14ac:dyDescent="0.3">
      <c r="A13" s="8" t="s">
        <v>425</v>
      </c>
      <c r="B13" s="8" t="s">
        <v>426</v>
      </c>
      <c r="C13" s="8" t="s">
        <v>427</v>
      </c>
      <c r="D13" s="9">
        <v>0.12</v>
      </c>
      <c r="E13" s="13">
        <f>단가대비표!O90</f>
        <v>2000000</v>
      </c>
      <c r="F13" s="14">
        <f>TRUNC(E13*D13,1)</f>
        <v>240000</v>
      </c>
      <c r="G13" s="13">
        <f>단가대비표!P90</f>
        <v>0</v>
      </c>
      <c r="H13" s="14">
        <f>TRUNC(G13*D13,1)</f>
        <v>0</v>
      </c>
      <c r="I13" s="13">
        <f>단가대비표!S90</f>
        <v>0</v>
      </c>
      <c r="J13" s="14">
        <f>TRUNC(I13*D13,1)</f>
        <v>0</v>
      </c>
      <c r="K13" s="13">
        <f t="shared" ref="K13:L16" si="1">TRUNC(E13+G13+I13,1)</f>
        <v>2000000</v>
      </c>
      <c r="L13" s="14">
        <f t="shared" si="1"/>
        <v>240000</v>
      </c>
      <c r="M13" s="8" t="s">
        <v>428</v>
      </c>
      <c r="N13" s="2" t="s">
        <v>52</v>
      </c>
      <c r="O13" s="2" t="s">
        <v>429</v>
      </c>
      <c r="P13" s="2" t="s">
        <v>60</v>
      </c>
      <c r="Q13" s="2" t="s">
        <v>60</v>
      </c>
      <c r="R13" s="2" t="s">
        <v>59</v>
      </c>
      <c r="S13" s="3"/>
      <c r="T13" s="3"/>
      <c r="U13" s="3"/>
      <c r="V13" s="3">
        <v>1</v>
      </c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2" t="s">
        <v>52</v>
      </c>
      <c r="AW13" s="2" t="s">
        <v>430</v>
      </c>
      <c r="AX13" s="2" t="s">
        <v>52</v>
      </c>
      <c r="AY13" s="2" t="s">
        <v>431</v>
      </c>
    </row>
    <row r="14" spans="1:51" ht="30" customHeight="1" x14ac:dyDescent="0.3">
      <c r="A14" s="8" t="s">
        <v>432</v>
      </c>
      <c r="B14" s="8" t="s">
        <v>433</v>
      </c>
      <c r="C14" s="8" t="s">
        <v>64</v>
      </c>
      <c r="D14" s="9">
        <v>1</v>
      </c>
      <c r="E14" s="13">
        <f>일위대가목록!E39</f>
        <v>0</v>
      </c>
      <c r="F14" s="14">
        <f>TRUNC(E14*D14,1)</f>
        <v>0</v>
      </c>
      <c r="G14" s="13">
        <f>일위대가목록!F39</f>
        <v>0</v>
      </c>
      <c r="H14" s="14">
        <f>TRUNC(G14*D14,1)</f>
        <v>0</v>
      </c>
      <c r="I14" s="13">
        <f>일위대가목록!G39</f>
        <v>184625</v>
      </c>
      <c r="J14" s="14">
        <f>TRUNC(I14*D14,1)</f>
        <v>184625</v>
      </c>
      <c r="K14" s="13">
        <f t="shared" si="1"/>
        <v>184625</v>
      </c>
      <c r="L14" s="14">
        <f t="shared" si="1"/>
        <v>184625</v>
      </c>
      <c r="M14" s="8" t="s">
        <v>428</v>
      </c>
      <c r="N14" s="2" t="s">
        <v>52</v>
      </c>
      <c r="O14" s="2" t="s">
        <v>434</v>
      </c>
      <c r="P14" s="2" t="s">
        <v>59</v>
      </c>
      <c r="Q14" s="2" t="s">
        <v>60</v>
      </c>
      <c r="R14" s="2" t="s">
        <v>60</v>
      </c>
      <c r="S14" s="3"/>
      <c r="T14" s="3"/>
      <c r="U14" s="3"/>
      <c r="V14" s="3">
        <v>1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2" t="s">
        <v>52</v>
      </c>
      <c r="AW14" s="2" t="s">
        <v>435</v>
      </c>
      <c r="AX14" s="2" t="s">
        <v>52</v>
      </c>
      <c r="AY14" s="2" t="s">
        <v>431</v>
      </c>
    </row>
    <row r="15" spans="1:51" ht="30" customHeight="1" x14ac:dyDescent="0.3">
      <c r="A15" s="8" t="s">
        <v>436</v>
      </c>
      <c r="B15" s="8" t="s">
        <v>433</v>
      </c>
      <c r="C15" s="8" t="s">
        <v>64</v>
      </c>
      <c r="D15" s="9">
        <v>1</v>
      </c>
      <c r="E15" s="13">
        <f>일위대가목록!E40</f>
        <v>0</v>
      </c>
      <c r="F15" s="14">
        <f>TRUNC(E15*D15,1)</f>
        <v>0</v>
      </c>
      <c r="G15" s="13">
        <f>일위대가목록!F40</f>
        <v>0</v>
      </c>
      <c r="H15" s="14">
        <f>TRUNC(G15*D15,1)</f>
        <v>0</v>
      </c>
      <c r="I15" s="13">
        <f>일위대가목록!G40</f>
        <v>184625</v>
      </c>
      <c r="J15" s="14">
        <f>TRUNC(I15*D15,1)</f>
        <v>184625</v>
      </c>
      <c r="K15" s="13">
        <f t="shared" si="1"/>
        <v>184625</v>
      </c>
      <c r="L15" s="14">
        <f t="shared" si="1"/>
        <v>184625</v>
      </c>
      <c r="M15" s="8" t="s">
        <v>428</v>
      </c>
      <c r="N15" s="2" t="s">
        <v>52</v>
      </c>
      <c r="O15" s="2" t="s">
        <v>437</v>
      </c>
      <c r="P15" s="2" t="s">
        <v>59</v>
      </c>
      <c r="Q15" s="2" t="s">
        <v>60</v>
      </c>
      <c r="R15" s="2" t="s">
        <v>60</v>
      </c>
      <c r="S15" s="3"/>
      <c r="T15" s="3"/>
      <c r="U15" s="3"/>
      <c r="V15" s="3">
        <v>1</v>
      </c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2" t="s">
        <v>52</v>
      </c>
      <c r="AW15" s="2" t="s">
        <v>438</v>
      </c>
      <c r="AX15" s="2" t="s">
        <v>52</v>
      </c>
      <c r="AY15" s="2" t="s">
        <v>431</v>
      </c>
    </row>
    <row r="16" spans="1:51" ht="30" customHeight="1" x14ac:dyDescent="0.3">
      <c r="A16" s="8" t="s">
        <v>439</v>
      </c>
      <c r="B16" s="8" t="s">
        <v>440</v>
      </c>
      <c r="C16" s="8" t="s">
        <v>327</v>
      </c>
      <c r="D16" s="9">
        <v>1</v>
      </c>
      <c r="E16" s="13">
        <v>0</v>
      </c>
      <c r="F16" s="14">
        <f>TRUNC(E16*D16,1)</f>
        <v>0</v>
      </c>
      <c r="G16" s="13">
        <v>0</v>
      </c>
      <c r="H16" s="14">
        <f>TRUNC(G16*D16,1)</f>
        <v>0</v>
      </c>
      <c r="I16" s="13">
        <f>TRUNC(SUMIF(V13:V16, RIGHTB(O16, 1), L13:L16)*U16, 2)</f>
        <v>609250</v>
      </c>
      <c r="J16" s="14">
        <f>TRUNC(I16*D16,1)</f>
        <v>609250</v>
      </c>
      <c r="K16" s="13">
        <f t="shared" si="1"/>
        <v>609250</v>
      </c>
      <c r="L16" s="14">
        <f t="shared" si="1"/>
        <v>609250</v>
      </c>
      <c r="M16" s="8" t="s">
        <v>52</v>
      </c>
      <c r="N16" s="2" t="s">
        <v>65</v>
      </c>
      <c r="O16" s="2" t="s">
        <v>328</v>
      </c>
      <c r="P16" s="2" t="s">
        <v>60</v>
      </c>
      <c r="Q16" s="2" t="s">
        <v>60</v>
      </c>
      <c r="R16" s="2" t="s">
        <v>60</v>
      </c>
      <c r="S16" s="3">
        <v>3</v>
      </c>
      <c r="T16" s="3">
        <v>2</v>
      </c>
      <c r="U16" s="3">
        <v>1</v>
      </c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2" t="s">
        <v>52</v>
      </c>
      <c r="AW16" s="2" t="s">
        <v>441</v>
      </c>
      <c r="AX16" s="2" t="s">
        <v>52</v>
      </c>
      <c r="AY16" s="2" t="s">
        <v>52</v>
      </c>
    </row>
    <row r="17" spans="1:51" ht="30" customHeight="1" x14ac:dyDescent="0.3">
      <c r="A17" s="8" t="s">
        <v>421</v>
      </c>
      <c r="B17" s="8" t="s">
        <v>52</v>
      </c>
      <c r="C17" s="8" t="s">
        <v>52</v>
      </c>
      <c r="D17" s="9"/>
      <c r="E17" s="13"/>
      <c r="F17" s="14">
        <f>TRUNC(SUMIF(N13:N16, N12, F13:F16),0)</f>
        <v>0</v>
      </c>
      <c r="G17" s="13"/>
      <c r="H17" s="14">
        <f>TRUNC(SUMIF(N13:N16, N12, H13:H16),0)</f>
        <v>0</v>
      </c>
      <c r="I17" s="13"/>
      <c r="J17" s="14">
        <f>TRUNC(SUMIF(N13:N16, N12, J13:J16),0)</f>
        <v>609250</v>
      </c>
      <c r="K17" s="13"/>
      <c r="L17" s="14">
        <f>F17+H17+J17</f>
        <v>609250</v>
      </c>
      <c r="M17" s="8" t="s">
        <v>52</v>
      </c>
      <c r="N17" s="2" t="s">
        <v>68</v>
      </c>
      <c r="O17" s="2" t="s">
        <v>68</v>
      </c>
      <c r="P17" s="2" t="s">
        <v>52</v>
      </c>
      <c r="Q17" s="2" t="s">
        <v>52</v>
      </c>
      <c r="R17" s="2" t="s">
        <v>52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2" t="s">
        <v>52</v>
      </c>
      <c r="AW17" s="2" t="s">
        <v>52</v>
      </c>
      <c r="AX17" s="2" t="s">
        <v>52</v>
      </c>
      <c r="AY17" s="2" t="s">
        <v>52</v>
      </c>
    </row>
    <row r="18" spans="1:51" ht="30" customHeight="1" x14ac:dyDescent="0.3">
      <c r="A18" s="9"/>
      <c r="B18" s="9"/>
      <c r="C18" s="9"/>
      <c r="D18" s="9"/>
      <c r="E18" s="13"/>
      <c r="F18" s="14"/>
      <c r="G18" s="13"/>
      <c r="H18" s="14"/>
      <c r="I18" s="13"/>
      <c r="J18" s="14"/>
      <c r="K18" s="13"/>
      <c r="L18" s="14"/>
      <c r="M18" s="9"/>
    </row>
    <row r="19" spans="1:51" ht="30" customHeight="1" x14ac:dyDescent="0.3">
      <c r="A19" s="190" t="s">
        <v>442</v>
      </c>
      <c r="B19" s="190"/>
      <c r="C19" s="190"/>
      <c r="D19" s="190"/>
      <c r="E19" s="191"/>
      <c r="F19" s="192"/>
      <c r="G19" s="191"/>
      <c r="H19" s="192"/>
      <c r="I19" s="191"/>
      <c r="J19" s="192"/>
      <c r="K19" s="191"/>
      <c r="L19" s="192"/>
      <c r="M19" s="190"/>
      <c r="N19" s="1" t="s">
        <v>124</v>
      </c>
    </row>
    <row r="20" spans="1:51" ht="30" customHeight="1" x14ac:dyDescent="0.3">
      <c r="A20" s="8" t="s">
        <v>411</v>
      </c>
      <c r="B20" s="8" t="s">
        <v>412</v>
      </c>
      <c r="C20" s="8" t="s">
        <v>413</v>
      </c>
      <c r="D20" s="9">
        <v>5.0000000000000001E-3</v>
      </c>
      <c r="E20" s="13">
        <f>단가대비표!O145</f>
        <v>0</v>
      </c>
      <c r="F20" s="14">
        <f>TRUNC(E20*D20,1)</f>
        <v>0</v>
      </c>
      <c r="G20" s="13">
        <f>단가대비표!P145</f>
        <v>144481</v>
      </c>
      <c r="H20" s="14">
        <f>TRUNC(G20*D20,1)</f>
        <v>722.4</v>
      </c>
      <c r="I20" s="13">
        <f>단가대비표!S145</f>
        <v>0</v>
      </c>
      <c r="J20" s="14">
        <f>TRUNC(I20*D20,1)</f>
        <v>0</v>
      </c>
      <c r="K20" s="13">
        <f>TRUNC(E20+G20+I20,1)</f>
        <v>144481</v>
      </c>
      <c r="L20" s="14">
        <f>TRUNC(F20+H20+J20,1)</f>
        <v>722.4</v>
      </c>
      <c r="M20" s="8" t="s">
        <v>52</v>
      </c>
      <c r="N20" s="2" t="s">
        <v>124</v>
      </c>
      <c r="O20" s="2" t="s">
        <v>415</v>
      </c>
      <c r="P20" s="2" t="s">
        <v>60</v>
      </c>
      <c r="Q20" s="2" t="s">
        <v>60</v>
      </c>
      <c r="R20" s="2" t="s">
        <v>59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2" t="s">
        <v>52</v>
      </c>
      <c r="AW20" s="2" t="s">
        <v>445</v>
      </c>
      <c r="AX20" s="2" t="s">
        <v>52</v>
      </c>
      <c r="AY20" s="2" t="s">
        <v>52</v>
      </c>
    </row>
    <row r="21" spans="1:51" ht="30" customHeight="1" x14ac:dyDescent="0.3">
      <c r="A21" s="8" t="s">
        <v>446</v>
      </c>
      <c r="B21" s="8" t="s">
        <v>447</v>
      </c>
      <c r="C21" s="8" t="s">
        <v>448</v>
      </c>
      <c r="D21" s="9">
        <v>1.4999999999999999E-2</v>
      </c>
      <c r="E21" s="13">
        <f>일위대가목록!E57</f>
        <v>18868</v>
      </c>
      <c r="F21" s="14">
        <f>TRUNC(E21*D21,1)</f>
        <v>283</v>
      </c>
      <c r="G21" s="13">
        <f>일위대가목록!F57</f>
        <v>44965</v>
      </c>
      <c r="H21" s="14">
        <f>TRUNC(G21*D21,1)</f>
        <v>674.4</v>
      </c>
      <c r="I21" s="13">
        <f>일위대가목록!G57</f>
        <v>24238</v>
      </c>
      <c r="J21" s="14">
        <f>TRUNC(I21*D21,1)</f>
        <v>363.5</v>
      </c>
      <c r="K21" s="13">
        <f>TRUNC(E21+G21+I21,1)</f>
        <v>88071</v>
      </c>
      <c r="L21" s="14">
        <f>TRUNC(F21+H21+J21,1)</f>
        <v>1320.9</v>
      </c>
      <c r="M21" s="8" t="s">
        <v>52</v>
      </c>
      <c r="N21" s="2" t="s">
        <v>124</v>
      </c>
      <c r="O21" s="2" t="s">
        <v>449</v>
      </c>
      <c r="P21" s="2" t="s">
        <v>59</v>
      </c>
      <c r="Q21" s="2" t="s">
        <v>60</v>
      </c>
      <c r="R21" s="2" t="s">
        <v>60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2" t="s">
        <v>52</v>
      </c>
      <c r="AW21" s="2" t="s">
        <v>450</v>
      </c>
      <c r="AX21" s="2" t="s">
        <v>52</v>
      </c>
      <c r="AY21" s="2" t="s">
        <v>52</v>
      </c>
    </row>
    <row r="22" spans="1:51" ht="30" customHeight="1" x14ac:dyDescent="0.3">
      <c r="A22" s="8" t="s">
        <v>421</v>
      </c>
      <c r="B22" s="8" t="s">
        <v>52</v>
      </c>
      <c r="C22" s="8" t="s">
        <v>52</v>
      </c>
      <c r="D22" s="9"/>
      <c r="E22" s="13"/>
      <c r="F22" s="14">
        <f>TRUNC(SUMIF(N20:N21, N19, F20:F21),0)</f>
        <v>283</v>
      </c>
      <c r="G22" s="13"/>
      <c r="H22" s="14">
        <f>TRUNC(SUMIF(N20:N21, N19, H20:H21),0)</f>
        <v>1396</v>
      </c>
      <c r="I22" s="13"/>
      <c r="J22" s="14">
        <f>TRUNC(SUMIF(N20:N21, N19, J20:J21),0)</f>
        <v>363</v>
      </c>
      <c r="K22" s="13"/>
      <c r="L22" s="14">
        <f>F22+H22+J22</f>
        <v>2042</v>
      </c>
      <c r="M22" s="8" t="s">
        <v>52</v>
      </c>
      <c r="N22" s="2" t="s">
        <v>68</v>
      </c>
      <c r="O22" s="2" t="s">
        <v>68</v>
      </c>
      <c r="P22" s="2" t="s">
        <v>52</v>
      </c>
      <c r="Q22" s="2" t="s">
        <v>52</v>
      </c>
      <c r="R22" s="2" t="s">
        <v>52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2" t="s">
        <v>52</v>
      </c>
      <c r="AW22" s="2" t="s">
        <v>52</v>
      </c>
      <c r="AX22" s="2" t="s">
        <v>52</v>
      </c>
      <c r="AY22" s="2" t="s">
        <v>52</v>
      </c>
    </row>
    <row r="23" spans="1:51" ht="30" customHeight="1" x14ac:dyDescent="0.3">
      <c r="A23" s="9"/>
      <c r="B23" s="9"/>
      <c r="C23" s="9"/>
      <c r="D23" s="9"/>
      <c r="E23" s="13"/>
      <c r="F23" s="14"/>
      <c r="G23" s="13"/>
      <c r="H23" s="14"/>
      <c r="I23" s="13"/>
      <c r="J23" s="14"/>
      <c r="K23" s="13"/>
      <c r="L23" s="14"/>
      <c r="M23" s="9"/>
    </row>
    <row r="24" spans="1:51" ht="30" customHeight="1" x14ac:dyDescent="0.3">
      <c r="A24" s="190" t="s">
        <v>451</v>
      </c>
      <c r="B24" s="190"/>
      <c r="C24" s="190"/>
      <c r="D24" s="190"/>
      <c r="E24" s="191"/>
      <c r="F24" s="192"/>
      <c r="G24" s="191"/>
      <c r="H24" s="192"/>
      <c r="I24" s="191"/>
      <c r="J24" s="192"/>
      <c r="K24" s="191"/>
      <c r="L24" s="192"/>
      <c r="M24" s="190"/>
      <c r="N24" s="1" t="s">
        <v>128</v>
      </c>
    </row>
    <row r="25" spans="1:51" ht="30" customHeight="1" x14ac:dyDescent="0.3">
      <c r="A25" s="8" t="s">
        <v>453</v>
      </c>
      <c r="B25" s="8" t="s">
        <v>52</v>
      </c>
      <c r="C25" s="8" t="s">
        <v>119</v>
      </c>
      <c r="D25" s="9">
        <v>1</v>
      </c>
      <c r="E25" s="13">
        <f>일위대가목록!E58</f>
        <v>0</v>
      </c>
      <c r="F25" s="14">
        <f>TRUNC(E25*D25,1)</f>
        <v>0</v>
      </c>
      <c r="G25" s="13">
        <f>일위대가목록!F58</f>
        <v>5172</v>
      </c>
      <c r="H25" s="14">
        <f>TRUNC(G25*D25,1)</f>
        <v>5172</v>
      </c>
      <c r="I25" s="13">
        <f>일위대가목록!G58</f>
        <v>0</v>
      </c>
      <c r="J25" s="14">
        <f>TRUNC(I25*D25,1)</f>
        <v>0</v>
      </c>
      <c r="K25" s="13">
        <f>TRUNC(E25+G25+I25,1)</f>
        <v>5172</v>
      </c>
      <c r="L25" s="14">
        <f>TRUNC(F25+H25+J25,1)</f>
        <v>5172</v>
      </c>
      <c r="M25" s="8" t="s">
        <v>52</v>
      </c>
      <c r="N25" s="2" t="s">
        <v>128</v>
      </c>
      <c r="O25" s="2" t="s">
        <v>454</v>
      </c>
      <c r="P25" s="2" t="s">
        <v>59</v>
      </c>
      <c r="Q25" s="2" t="s">
        <v>60</v>
      </c>
      <c r="R25" s="2" t="s">
        <v>60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2" t="s">
        <v>52</v>
      </c>
      <c r="AW25" s="2" t="s">
        <v>455</v>
      </c>
      <c r="AX25" s="2" t="s">
        <v>52</v>
      </c>
      <c r="AY25" s="2" t="s">
        <v>52</v>
      </c>
    </row>
    <row r="26" spans="1:51" ht="30" customHeight="1" x14ac:dyDescent="0.3">
      <c r="A26" s="8" t="s">
        <v>456</v>
      </c>
      <c r="B26" s="8" t="s">
        <v>457</v>
      </c>
      <c r="C26" s="8" t="s">
        <v>458</v>
      </c>
      <c r="D26" s="9">
        <v>34</v>
      </c>
      <c r="E26" s="13">
        <f>단가대비표!O31</f>
        <v>170</v>
      </c>
      <c r="F26" s="14">
        <f>TRUNC(E26*D26,1)</f>
        <v>5780</v>
      </c>
      <c r="G26" s="13">
        <f>단가대비표!P31</f>
        <v>0</v>
      </c>
      <c r="H26" s="14">
        <f>TRUNC(G26*D26,1)</f>
        <v>0</v>
      </c>
      <c r="I26" s="13">
        <f>단가대비표!S31</f>
        <v>0</v>
      </c>
      <c r="J26" s="14">
        <f>TRUNC(I26*D26,1)</f>
        <v>0</v>
      </c>
      <c r="K26" s="13">
        <f>TRUNC(E26+G26+I26,1)</f>
        <v>170</v>
      </c>
      <c r="L26" s="14">
        <f>TRUNC(F26+H26+J26,1)</f>
        <v>5780</v>
      </c>
      <c r="M26" s="8" t="s">
        <v>52</v>
      </c>
      <c r="N26" s="2" t="s">
        <v>128</v>
      </c>
      <c r="O26" s="2" t="s">
        <v>459</v>
      </c>
      <c r="P26" s="2" t="s">
        <v>60</v>
      </c>
      <c r="Q26" s="2" t="s">
        <v>60</v>
      </c>
      <c r="R26" s="2" t="s">
        <v>59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2" t="s">
        <v>52</v>
      </c>
      <c r="AW26" s="2" t="s">
        <v>460</v>
      </c>
      <c r="AX26" s="2" t="s">
        <v>52</v>
      </c>
      <c r="AY26" s="2" t="s">
        <v>52</v>
      </c>
    </row>
    <row r="27" spans="1:51" ht="30" customHeight="1" x14ac:dyDescent="0.3">
      <c r="A27" s="8" t="s">
        <v>421</v>
      </c>
      <c r="B27" s="8" t="s">
        <v>52</v>
      </c>
      <c r="C27" s="8" t="s">
        <v>52</v>
      </c>
      <c r="D27" s="9"/>
      <c r="E27" s="13"/>
      <c r="F27" s="14">
        <f>TRUNC(SUMIF(N25:N26, N24, F25:F26),0)</f>
        <v>5780</v>
      </c>
      <c r="G27" s="13"/>
      <c r="H27" s="14">
        <f>TRUNC(SUMIF(N25:N26, N24, H25:H26),0)</f>
        <v>5172</v>
      </c>
      <c r="I27" s="13"/>
      <c r="J27" s="14">
        <f>TRUNC(SUMIF(N25:N26, N24, J25:J26),0)</f>
        <v>0</v>
      </c>
      <c r="K27" s="13"/>
      <c r="L27" s="14">
        <f>F27+H27+J27</f>
        <v>10952</v>
      </c>
      <c r="M27" s="8" t="s">
        <v>52</v>
      </c>
      <c r="N27" s="2" t="s">
        <v>68</v>
      </c>
      <c r="O27" s="2" t="s">
        <v>68</v>
      </c>
      <c r="P27" s="2" t="s">
        <v>52</v>
      </c>
      <c r="Q27" s="2" t="s">
        <v>52</v>
      </c>
      <c r="R27" s="2" t="s">
        <v>52</v>
      </c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2" t="s">
        <v>52</v>
      </c>
      <c r="AW27" s="2" t="s">
        <v>52</v>
      </c>
      <c r="AX27" s="2" t="s">
        <v>52</v>
      </c>
      <c r="AY27" s="2" t="s">
        <v>52</v>
      </c>
    </row>
    <row r="28" spans="1:51" ht="30" customHeight="1" x14ac:dyDescent="0.3">
      <c r="A28" s="9"/>
      <c r="B28" s="9"/>
      <c r="C28" s="9"/>
      <c r="D28" s="9"/>
      <c r="E28" s="13"/>
      <c r="F28" s="14"/>
      <c r="G28" s="13"/>
      <c r="H28" s="14"/>
      <c r="I28" s="13"/>
      <c r="J28" s="14"/>
      <c r="K28" s="13"/>
      <c r="L28" s="14"/>
      <c r="M28" s="9"/>
    </row>
    <row r="29" spans="1:51" ht="30" customHeight="1" x14ac:dyDescent="0.3">
      <c r="A29" s="190" t="s">
        <v>461</v>
      </c>
      <c r="B29" s="190"/>
      <c r="C29" s="190"/>
      <c r="D29" s="190"/>
      <c r="E29" s="191"/>
      <c r="F29" s="192"/>
      <c r="G29" s="191"/>
      <c r="H29" s="192"/>
      <c r="I29" s="191"/>
      <c r="J29" s="192"/>
      <c r="K29" s="191"/>
      <c r="L29" s="192"/>
      <c r="M29" s="190"/>
      <c r="N29" s="1" t="s">
        <v>134</v>
      </c>
    </row>
    <row r="30" spans="1:51" ht="30" customHeight="1" x14ac:dyDescent="0.3">
      <c r="A30" s="8" t="s">
        <v>463</v>
      </c>
      <c r="B30" s="8" t="s">
        <v>464</v>
      </c>
      <c r="C30" s="8" t="s">
        <v>75</v>
      </c>
      <c r="D30" s="9">
        <v>2.7E-2</v>
      </c>
      <c r="E30" s="13">
        <f>일위대가목록!E59</f>
        <v>1670</v>
      </c>
      <c r="F30" s="14">
        <f t="shared" ref="F30:F38" si="2">TRUNC(E30*D30,1)</f>
        <v>45</v>
      </c>
      <c r="G30" s="13">
        <f>일위대가목록!F59</f>
        <v>20181</v>
      </c>
      <c r="H30" s="14">
        <f t="shared" ref="H30:H38" si="3">TRUNC(G30*D30,1)</f>
        <v>544.79999999999995</v>
      </c>
      <c r="I30" s="13">
        <f>일위대가목록!G59</f>
        <v>2282</v>
      </c>
      <c r="J30" s="14">
        <f t="shared" ref="J30:J38" si="4">TRUNC(I30*D30,1)</f>
        <v>61.6</v>
      </c>
      <c r="K30" s="13">
        <f t="shared" ref="K30:K38" si="5">TRUNC(E30+G30+I30,1)</f>
        <v>24133</v>
      </c>
      <c r="L30" s="14">
        <f t="shared" ref="L30:L38" si="6">TRUNC(F30+H30+J30,1)</f>
        <v>651.4</v>
      </c>
      <c r="M30" s="8" t="s">
        <v>52</v>
      </c>
      <c r="N30" s="2" t="s">
        <v>134</v>
      </c>
      <c r="O30" s="2" t="s">
        <v>465</v>
      </c>
      <c r="P30" s="2" t="s">
        <v>59</v>
      </c>
      <c r="Q30" s="2" t="s">
        <v>60</v>
      </c>
      <c r="R30" s="2" t="s">
        <v>60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2" t="s">
        <v>52</v>
      </c>
      <c r="AW30" s="2" t="s">
        <v>466</v>
      </c>
      <c r="AX30" s="2" t="s">
        <v>52</v>
      </c>
      <c r="AY30" s="2" t="s">
        <v>52</v>
      </c>
    </row>
    <row r="31" spans="1:51" ht="30" customHeight="1" x14ac:dyDescent="0.3">
      <c r="A31" s="8" t="s">
        <v>737</v>
      </c>
      <c r="B31" s="8" t="s">
        <v>538</v>
      </c>
      <c r="C31" s="8" t="s">
        <v>119</v>
      </c>
      <c r="D31" s="9">
        <v>0.36</v>
      </c>
      <c r="E31" s="13">
        <f>일위대가목록!E91</f>
        <v>2627</v>
      </c>
      <c r="F31" s="14">
        <f t="shared" si="2"/>
        <v>945.7</v>
      </c>
      <c r="G31" s="13">
        <f>일위대가목록!F91</f>
        <v>23658</v>
      </c>
      <c r="H31" s="14">
        <f t="shared" si="3"/>
        <v>8516.7999999999993</v>
      </c>
      <c r="I31" s="13">
        <f>일위대가목록!G91</f>
        <v>709</v>
      </c>
      <c r="J31" s="14">
        <f t="shared" si="4"/>
        <v>255.2</v>
      </c>
      <c r="K31" s="13">
        <f t="shared" si="5"/>
        <v>26994</v>
      </c>
      <c r="L31" s="14">
        <f t="shared" si="6"/>
        <v>9717.7000000000007</v>
      </c>
      <c r="M31" s="8" t="s">
        <v>52</v>
      </c>
      <c r="N31" s="2" t="s">
        <v>134</v>
      </c>
      <c r="O31" s="2" t="s">
        <v>469</v>
      </c>
      <c r="P31" s="2" t="s">
        <v>59</v>
      </c>
      <c r="Q31" s="2" t="s">
        <v>60</v>
      </c>
      <c r="R31" s="2" t="s">
        <v>60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2" t="s">
        <v>52</v>
      </c>
      <c r="AW31" s="2" t="s">
        <v>470</v>
      </c>
      <c r="AX31" s="2" t="s">
        <v>52</v>
      </c>
      <c r="AY31" s="2" t="s">
        <v>52</v>
      </c>
    </row>
    <row r="32" spans="1:51" ht="30" customHeight="1" x14ac:dyDescent="0.3">
      <c r="A32" s="8" t="s">
        <v>471</v>
      </c>
      <c r="B32" s="8" t="s">
        <v>472</v>
      </c>
      <c r="C32" s="8" t="s">
        <v>397</v>
      </c>
      <c r="D32" s="9">
        <v>2.5710000000000002</v>
      </c>
      <c r="E32" s="13">
        <f>단가대비표!O58</f>
        <v>1336.6</v>
      </c>
      <c r="F32" s="14">
        <f t="shared" si="2"/>
        <v>3436.3</v>
      </c>
      <c r="G32" s="13">
        <f>단가대비표!P58</f>
        <v>0</v>
      </c>
      <c r="H32" s="14">
        <f t="shared" si="3"/>
        <v>0</v>
      </c>
      <c r="I32" s="13">
        <f>단가대비표!S58</f>
        <v>0</v>
      </c>
      <c r="J32" s="14">
        <f t="shared" si="4"/>
        <v>0</v>
      </c>
      <c r="K32" s="13">
        <f t="shared" si="5"/>
        <v>1336.6</v>
      </c>
      <c r="L32" s="14">
        <f t="shared" si="6"/>
        <v>3436.3</v>
      </c>
      <c r="M32" s="8" t="s">
        <v>52</v>
      </c>
      <c r="N32" s="2" t="s">
        <v>134</v>
      </c>
      <c r="O32" s="2" t="s">
        <v>473</v>
      </c>
      <c r="P32" s="2" t="s">
        <v>60</v>
      </c>
      <c r="Q32" s="2" t="s">
        <v>60</v>
      </c>
      <c r="R32" s="2" t="s">
        <v>59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2" t="s">
        <v>52</v>
      </c>
      <c r="AW32" s="2" t="s">
        <v>474</v>
      </c>
      <c r="AX32" s="2" t="s">
        <v>52</v>
      </c>
      <c r="AY32" s="2" t="s">
        <v>52</v>
      </c>
    </row>
    <row r="33" spans="1:51" ht="30" customHeight="1" x14ac:dyDescent="0.3">
      <c r="A33" s="8" t="s">
        <v>475</v>
      </c>
      <c r="B33" s="8" t="s">
        <v>476</v>
      </c>
      <c r="C33" s="8" t="s">
        <v>80</v>
      </c>
      <c r="D33" s="9">
        <v>4.5</v>
      </c>
      <c r="E33" s="13">
        <f>단가대비표!O113</f>
        <v>11080</v>
      </c>
      <c r="F33" s="14">
        <f t="shared" si="2"/>
        <v>49860</v>
      </c>
      <c r="G33" s="13">
        <f>단가대비표!P113</f>
        <v>0</v>
      </c>
      <c r="H33" s="14">
        <f t="shared" si="3"/>
        <v>0</v>
      </c>
      <c r="I33" s="13">
        <f>단가대비표!S113</f>
        <v>0</v>
      </c>
      <c r="J33" s="14">
        <f t="shared" si="4"/>
        <v>0</v>
      </c>
      <c r="K33" s="13">
        <f t="shared" si="5"/>
        <v>11080</v>
      </c>
      <c r="L33" s="14">
        <f t="shared" si="6"/>
        <v>49860</v>
      </c>
      <c r="M33" s="8" t="s">
        <v>52</v>
      </c>
      <c r="N33" s="2" t="s">
        <v>134</v>
      </c>
      <c r="O33" s="2" t="s">
        <v>477</v>
      </c>
      <c r="P33" s="2" t="s">
        <v>60</v>
      </c>
      <c r="Q33" s="2" t="s">
        <v>60</v>
      </c>
      <c r="R33" s="2" t="s">
        <v>59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2" t="s">
        <v>52</v>
      </c>
      <c r="AW33" s="2" t="s">
        <v>478</v>
      </c>
      <c r="AX33" s="2" t="s">
        <v>52</v>
      </c>
      <c r="AY33" s="2" t="s">
        <v>52</v>
      </c>
    </row>
    <row r="34" spans="1:51" ht="30" customHeight="1" x14ac:dyDescent="0.3">
      <c r="A34" s="8" t="s">
        <v>475</v>
      </c>
      <c r="B34" s="8" t="s">
        <v>479</v>
      </c>
      <c r="C34" s="8" t="s">
        <v>80</v>
      </c>
      <c r="D34" s="9">
        <v>8.75</v>
      </c>
      <c r="E34" s="13">
        <f>단가대비표!O112</f>
        <v>4910</v>
      </c>
      <c r="F34" s="14">
        <f t="shared" si="2"/>
        <v>42962.5</v>
      </c>
      <c r="G34" s="13">
        <f>단가대비표!P112</f>
        <v>0</v>
      </c>
      <c r="H34" s="14">
        <f t="shared" si="3"/>
        <v>0</v>
      </c>
      <c r="I34" s="13">
        <f>단가대비표!S112</f>
        <v>0</v>
      </c>
      <c r="J34" s="14">
        <f t="shared" si="4"/>
        <v>0</v>
      </c>
      <c r="K34" s="13">
        <f t="shared" si="5"/>
        <v>4910</v>
      </c>
      <c r="L34" s="14">
        <f t="shared" si="6"/>
        <v>42962.5</v>
      </c>
      <c r="M34" s="8" t="s">
        <v>52</v>
      </c>
      <c r="N34" s="2" t="s">
        <v>134</v>
      </c>
      <c r="O34" s="2" t="s">
        <v>480</v>
      </c>
      <c r="P34" s="2" t="s">
        <v>60</v>
      </c>
      <c r="Q34" s="2" t="s">
        <v>60</v>
      </c>
      <c r="R34" s="2" t="s">
        <v>59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2" t="s">
        <v>52</v>
      </c>
      <c r="AW34" s="2" t="s">
        <v>481</v>
      </c>
      <c r="AX34" s="2" t="s">
        <v>52</v>
      </c>
      <c r="AY34" s="2" t="s">
        <v>52</v>
      </c>
    </row>
    <row r="35" spans="1:51" ht="30" customHeight="1" x14ac:dyDescent="0.3">
      <c r="A35" s="8" t="s">
        <v>2452</v>
      </c>
      <c r="B35" s="8" t="s">
        <v>2453</v>
      </c>
      <c r="C35" s="8" t="s">
        <v>286</v>
      </c>
      <c r="D35" s="9">
        <f>33.771/1000</f>
        <v>3.3771000000000002E-2</v>
      </c>
      <c r="E35" s="13">
        <f>+일위대가목록!E124</f>
        <v>0</v>
      </c>
      <c r="F35" s="14">
        <f t="shared" si="2"/>
        <v>0</v>
      </c>
      <c r="G35" s="13">
        <f>+일위대가목록!F124</f>
        <v>2533481</v>
      </c>
      <c r="H35" s="14">
        <f t="shared" si="3"/>
        <v>85558.1</v>
      </c>
      <c r="I35" s="13">
        <f>+일위대가목록!G124</f>
        <v>76004</v>
      </c>
      <c r="J35" s="14">
        <f t="shared" si="4"/>
        <v>2566.6999999999998</v>
      </c>
      <c r="K35" s="13">
        <f t="shared" si="5"/>
        <v>2609485</v>
      </c>
      <c r="L35" s="14">
        <f t="shared" si="6"/>
        <v>88124.800000000003</v>
      </c>
      <c r="M35" s="8" t="s">
        <v>52</v>
      </c>
      <c r="N35" s="2" t="s">
        <v>134</v>
      </c>
      <c r="O35" s="2" t="s">
        <v>484</v>
      </c>
      <c r="P35" s="2" t="s">
        <v>59</v>
      </c>
      <c r="Q35" s="2" t="s">
        <v>60</v>
      </c>
      <c r="R35" s="2" t="s">
        <v>60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2" t="s">
        <v>52</v>
      </c>
      <c r="AW35" s="2" t="s">
        <v>485</v>
      </c>
      <c r="AX35" s="2" t="s">
        <v>52</v>
      </c>
      <c r="AY35" s="2" t="s">
        <v>52</v>
      </c>
    </row>
    <row r="36" spans="1:51" ht="30" customHeight="1" x14ac:dyDescent="0.3">
      <c r="A36" s="8" t="s">
        <v>486</v>
      </c>
      <c r="B36" s="8" t="s">
        <v>487</v>
      </c>
      <c r="C36" s="8" t="s">
        <v>119</v>
      </c>
      <c r="D36" s="9">
        <v>1.5</v>
      </c>
      <c r="E36" s="13">
        <f>일위대가목록!E62</f>
        <v>0</v>
      </c>
      <c r="F36" s="14">
        <f t="shared" si="2"/>
        <v>0</v>
      </c>
      <c r="G36" s="13">
        <f>일위대가목록!F62</f>
        <v>27973</v>
      </c>
      <c r="H36" s="14">
        <f t="shared" si="3"/>
        <v>41959.5</v>
      </c>
      <c r="I36" s="13">
        <f>일위대가목록!G62</f>
        <v>1118</v>
      </c>
      <c r="J36" s="14">
        <f t="shared" si="4"/>
        <v>1677</v>
      </c>
      <c r="K36" s="13">
        <f t="shared" si="5"/>
        <v>29091</v>
      </c>
      <c r="L36" s="14">
        <f t="shared" si="6"/>
        <v>43636.5</v>
      </c>
      <c r="M36" s="8" t="s">
        <v>52</v>
      </c>
      <c r="N36" s="2" t="s">
        <v>134</v>
      </c>
      <c r="O36" s="2" t="s">
        <v>488</v>
      </c>
      <c r="P36" s="2" t="s">
        <v>59</v>
      </c>
      <c r="Q36" s="2" t="s">
        <v>60</v>
      </c>
      <c r="R36" s="2" t="s">
        <v>60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2" t="s">
        <v>52</v>
      </c>
      <c r="AW36" s="2" t="s">
        <v>489</v>
      </c>
      <c r="AX36" s="2" t="s">
        <v>52</v>
      </c>
      <c r="AY36" s="2" t="s">
        <v>52</v>
      </c>
    </row>
    <row r="37" spans="1:51" ht="30" customHeight="1" x14ac:dyDescent="0.3">
      <c r="A37" s="8" t="s">
        <v>490</v>
      </c>
      <c r="B37" s="8" t="s">
        <v>491</v>
      </c>
      <c r="C37" s="8" t="s">
        <v>119</v>
      </c>
      <c r="D37" s="9">
        <v>1.5</v>
      </c>
      <c r="E37" s="13">
        <f>일위대가목록!E63</f>
        <v>0</v>
      </c>
      <c r="F37" s="14">
        <f t="shared" si="2"/>
        <v>0</v>
      </c>
      <c r="G37" s="13">
        <f>일위대가목록!F63</f>
        <v>45700</v>
      </c>
      <c r="H37" s="14">
        <f t="shared" si="3"/>
        <v>68550</v>
      </c>
      <c r="I37" s="13">
        <f>일위대가목록!G63</f>
        <v>914</v>
      </c>
      <c r="J37" s="14">
        <f t="shared" si="4"/>
        <v>1371</v>
      </c>
      <c r="K37" s="13">
        <f t="shared" si="5"/>
        <v>46614</v>
      </c>
      <c r="L37" s="14">
        <f t="shared" si="6"/>
        <v>69921</v>
      </c>
      <c r="M37" s="8" t="s">
        <v>52</v>
      </c>
      <c r="N37" s="2" t="s">
        <v>134</v>
      </c>
      <c r="O37" s="2" t="s">
        <v>492</v>
      </c>
      <c r="P37" s="2" t="s">
        <v>59</v>
      </c>
      <c r="Q37" s="2" t="s">
        <v>60</v>
      </c>
      <c r="R37" s="2" t="s">
        <v>60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2" t="s">
        <v>52</v>
      </c>
      <c r="AW37" s="2" t="s">
        <v>493</v>
      </c>
      <c r="AX37" s="2" t="s">
        <v>52</v>
      </c>
      <c r="AY37" s="2" t="s">
        <v>52</v>
      </c>
    </row>
    <row r="38" spans="1:51" ht="30" customHeight="1" x14ac:dyDescent="0.3">
      <c r="A38" s="8" t="s">
        <v>494</v>
      </c>
      <c r="B38" s="8" t="s">
        <v>495</v>
      </c>
      <c r="C38" s="8" t="s">
        <v>496</v>
      </c>
      <c r="D38" s="9">
        <v>90</v>
      </c>
      <c r="E38" s="13">
        <f>단가대비표!O97</f>
        <v>47</v>
      </c>
      <c r="F38" s="14">
        <f t="shared" si="2"/>
        <v>4230</v>
      </c>
      <c r="G38" s="13">
        <f>단가대비표!P97</f>
        <v>0</v>
      </c>
      <c r="H38" s="14">
        <f t="shared" si="3"/>
        <v>0</v>
      </c>
      <c r="I38" s="13">
        <f>단가대비표!S97</f>
        <v>0</v>
      </c>
      <c r="J38" s="14">
        <f t="shared" si="4"/>
        <v>0</v>
      </c>
      <c r="K38" s="13">
        <f t="shared" si="5"/>
        <v>47</v>
      </c>
      <c r="L38" s="14">
        <f t="shared" si="6"/>
        <v>4230</v>
      </c>
      <c r="M38" s="8" t="s">
        <v>52</v>
      </c>
      <c r="N38" s="2" t="s">
        <v>134</v>
      </c>
      <c r="O38" s="2" t="s">
        <v>497</v>
      </c>
      <c r="P38" s="2" t="s">
        <v>60</v>
      </c>
      <c r="Q38" s="2" t="s">
        <v>60</v>
      </c>
      <c r="R38" s="2" t="s">
        <v>59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2" t="s">
        <v>52</v>
      </c>
      <c r="AW38" s="2" t="s">
        <v>498</v>
      </c>
      <c r="AX38" s="2" t="s">
        <v>52</v>
      </c>
      <c r="AY38" s="2" t="s">
        <v>52</v>
      </c>
    </row>
    <row r="39" spans="1:51" ht="30" customHeight="1" x14ac:dyDescent="0.3">
      <c r="A39" s="8" t="s">
        <v>421</v>
      </c>
      <c r="B39" s="8" t="s">
        <v>52</v>
      </c>
      <c r="C39" s="8" t="s">
        <v>52</v>
      </c>
      <c r="D39" s="9"/>
      <c r="E39" s="13"/>
      <c r="F39" s="14">
        <f>TRUNC(SUMIF(N30:N38, N29, F30:F38),0)</f>
        <v>101479</v>
      </c>
      <c r="G39" s="13"/>
      <c r="H39" s="14">
        <f>TRUNC(SUMIF(N30:N38, N29, H30:H38),0)</f>
        <v>205129</v>
      </c>
      <c r="I39" s="13"/>
      <c r="J39" s="14">
        <f>TRUNC(SUMIF(N30:N38, N29, J30:J38),0)</f>
        <v>5931</v>
      </c>
      <c r="K39" s="13"/>
      <c r="L39" s="14">
        <f>F39+H39+J39</f>
        <v>312539</v>
      </c>
      <c r="M39" s="8" t="s">
        <v>52</v>
      </c>
      <c r="N39" s="2" t="s">
        <v>68</v>
      </c>
      <c r="O39" s="2" t="s">
        <v>68</v>
      </c>
      <c r="P39" s="2" t="s">
        <v>52</v>
      </c>
      <c r="Q39" s="2" t="s">
        <v>52</v>
      </c>
      <c r="R39" s="2" t="s">
        <v>52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2" t="s">
        <v>52</v>
      </c>
      <c r="AW39" s="2" t="s">
        <v>52</v>
      </c>
      <c r="AX39" s="2" t="s">
        <v>52</v>
      </c>
      <c r="AY39" s="2" t="s">
        <v>52</v>
      </c>
    </row>
    <row r="40" spans="1:51" ht="30" customHeight="1" x14ac:dyDescent="0.3">
      <c r="A40" s="9"/>
      <c r="B40" s="9"/>
      <c r="C40" s="9"/>
      <c r="D40" s="9"/>
      <c r="E40" s="13"/>
      <c r="F40" s="14"/>
      <c r="G40" s="13"/>
      <c r="H40" s="14"/>
      <c r="I40" s="13"/>
      <c r="J40" s="14"/>
      <c r="K40" s="13"/>
      <c r="L40" s="14"/>
      <c r="M40" s="9"/>
    </row>
    <row r="41" spans="1:51" ht="30" customHeight="1" x14ac:dyDescent="0.3">
      <c r="A41" s="190" t="s">
        <v>499</v>
      </c>
      <c r="B41" s="190"/>
      <c r="C41" s="190"/>
      <c r="D41" s="190"/>
      <c r="E41" s="191"/>
      <c r="F41" s="192"/>
      <c r="G41" s="191"/>
      <c r="H41" s="192"/>
      <c r="I41" s="191"/>
      <c r="J41" s="192"/>
      <c r="K41" s="191"/>
      <c r="L41" s="192"/>
      <c r="M41" s="190"/>
      <c r="N41" s="1" t="s">
        <v>138</v>
      </c>
    </row>
    <row r="42" spans="1:51" ht="30" customHeight="1" x14ac:dyDescent="0.3">
      <c r="A42" s="8" t="s">
        <v>501</v>
      </c>
      <c r="B42" s="8" t="s">
        <v>502</v>
      </c>
      <c r="C42" s="8" t="s">
        <v>75</v>
      </c>
      <c r="D42" s="9">
        <v>0.2</v>
      </c>
      <c r="E42" s="13" t="str">
        <f>중기단가목록!E16</f>
        <v>985</v>
      </c>
      <c r="F42" s="14">
        <f>TRUNC(E42*D42,1)</f>
        <v>197</v>
      </c>
      <c r="G42" s="13" t="str">
        <f>중기단가목록!F16</f>
        <v>2,220</v>
      </c>
      <c r="H42" s="14">
        <f>TRUNC(G42*D42,1)</f>
        <v>444</v>
      </c>
      <c r="I42" s="13" t="str">
        <f>중기단가목록!G16</f>
        <v>1,104</v>
      </c>
      <c r="J42" s="14">
        <f>TRUNC(I42*D42,1)</f>
        <v>220.8</v>
      </c>
      <c r="K42" s="13">
        <f>TRUNC(E42+G42+I42,1)</f>
        <v>4309</v>
      </c>
      <c r="L42" s="14">
        <f>TRUNC(F42+H42+J42,1)</f>
        <v>861.8</v>
      </c>
      <c r="M42" s="8" t="s">
        <v>52</v>
      </c>
      <c r="N42" s="2" t="s">
        <v>138</v>
      </c>
      <c r="O42" s="2" t="s">
        <v>503</v>
      </c>
      <c r="P42" s="2" t="s">
        <v>60</v>
      </c>
      <c r="Q42" s="2" t="s">
        <v>59</v>
      </c>
      <c r="R42" s="2" t="s">
        <v>60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2" t="s">
        <v>52</v>
      </c>
      <c r="AW42" s="2" t="s">
        <v>504</v>
      </c>
      <c r="AX42" s="2" t="s">
        <v>52</v>
      </c>
      <c r="AY42" s="2" t="s">
        <v>52</v>
      </c>
    </row>
    <row r="43" spans="1:51" ht="30" customHeight="1" x14ac:dyDescent="0.3">
      <c r="A43" s="8" t="s">
        <v>505</v>
      </c>
      <c r="B43" s="8" t="s">
        <v>506</v>
      </c>
      <c r="C43" s="8" t="s">
        <v>75</v>
      </c>
      <c r="D43" s="9">
        <v>0.20599999999999999</v>
      </c>
      <c r="E43" s="13">
        <f>단가대비표!O63</f>
        <v>22000</v>
      </c>
      <c r="F43" s="14">
        <f>TRUNC(E43*D43,1)</f>
        <v>4532</v>
      </c>
      <c r="G43" s="13">
        <f>단가대비표!P63</f>
        <v>0</v>
      </c>
      <c r="H43" s="14">
        <f>TRUNC(G43*D43,1)</f>
        <v>0</v>
      </c>
      <c r="I43" s="13">
        <f>단가대비표!S63</f>
        <v>0</v>
      </c>
      <c r="J43" s="14">
        <f>TRUNC(I43*D43,1)</f>
        <v>0</v>
      </c>
      <c r="K43" s="13">
        <f>TRUNC(E43+G43+I43,1)</f>
        <v>22000</v>
      </c>
      <c r="L43" s="14">
        <f>TRUNC(F43+H43+J43,1)</f>
        <v>4532</v>
      </c>
      <c r="M43" s="8" t="s">
        <v>52</v>
      </c>
      <c r="N43" s="2" t="s">
        <v>138</v>
      </c>
      <c r="O43" s="2" t="s">
        <v>507</v>
      </c>
      <c r="P43" s="2" t="s">
        <v>60</v>
      </c>
      <c r="Q43" s="2" t="s">
        <v>60</v>
      </c>
      <c r="R43" s="2" t="s">
        <v>59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2" t="s">
        <v>52</v>
      </c>
      <c r="AW43" s="2" t="s">
        <v>508</v>
      </c>
      <c r="AX43" s="2" t="s">
        <v>52</v>
      </c>
      <c r="AY43" s="2" t="s">
        <v>52</v>
      </c>
    </row>
    <row r="44" spans="1:51" ht="30" customHeight="1" x14ac:dyDescent="0.3">
      <c r="A44" s="8" t="s">
        <v>421</v>
      </c>
      <c r="B44" s="8" t="s">
        <v>52</v>
      </c>
      <c r="C44" s="8" t="s">
        <v>52</v>
      </c>
      <c r="D44" s="9"/>
      <c r="E44" s="13"/>
      <c r="F44" s="14">
        <f>TRUNC(SUMIF(N42:N43, N41, F42:F43),0)</f>
        <v>4729</v>
      </c>
      <c r="G44" s="13"/>
      <c r="H44" s="14">
        <f>TRUNC(SUMIF(N42:N43, N41, H42:H43),0)</f>
        <v>444</v>
      </c>
      <c r="I44" s="13"/>
      <c r="J44" s="14">
        <f>TRUNC(SUMIF(N42:N43, N41, J42:J43),0)</f>
        <v>220</v>
      </c>
      <c r="K44" s="13"/>
      <c r="L44" s="14">
        <f>F44+H44+J44</f>
        <v>5393</v>
      </c>
      <c r="M44" s="8" t="s">
        <v>52</v>
      </c>
      <c r="N44" s="2" t="s">
        <v>68</v>
      </c>
      <c r="O44" s="2" t="s">
        <v>68</v>
      </c>
      <c r="P44" s="2" t="s">
        <v>52</v>
      </c>
      <c r="Q44" s="2" t="s">
        <v>52</v>
      </c>
      <c r="R44" s="2" t="s">
        <v>52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2" t="s">
        <v>52</v>
      </c>
      <c r="AW44" s="2" t="s">
        <v>52</v>
      </c>
      <c r="AX44" s="2" t="s">
        <v>52</v>
      </c>
      <c r="AY44" s="2" t="s">
        <v>52</v>
      </c>
    </row>
    <row r="45" spans="1:51" ht="30" customHeight="1" x14ac:dyDescent="0.3">
      <c r="A45" s="9"/>
      <c r="B45" s="9"/>
      <c r="C45" s="9"/>
      <c r="D45" s="9"/>
      <c r="E45" s="13"/>
      <c r="F45" s="14"/>
      <c r="G45" s="13"/>
      <c r="H45" s="14"/>
      <c r="I45" s="13"/>
      <c r="J45" s="14"/>
      <c r="K45" s="13"/>
      <c r="L45" s="14"/>
      <c r="M45" s="9"/>
    </row>
    <row r="46" spans="1:51" ht="30" customHeight="1" x14ac:dyDescent="0.3">
      <c r="A46" s="190" t="s">
        <v>509</v>
      </c>
      <c r="B46" s="190"/>
      <c r="C46" s="190"/>
      <c r="D46" s="190"/>
      <c r="E46" s="191"/>
      <c r="F46" s="192"/>
      <c r="G46" s="191"/>
      <c r="H46" s="192"/>
      <c r="I46" s="191"/>
      <c r="J46" s="192"/>
      <c r="K46" s="191"/>
      <c r="L46" s="192"/>
      <c r="M46" s="190"/>
      <c r="N46" s="1" t="s">
        <v>142</v>
      </c>
    </row>
    <row r="47" spans="1:51" ht="30" customHeight="1" x14ac:dyDescent="0.3">
      <c r="A47" s="8" t="s">
        <v>501</v>
      </c>
      <c r="B47" s="8" t="s">
        <v>502</v>
      </c>
      <c r="C47" s="8" t="s">
        <v>75</v>
      </c>
      <c r="D47" s="9">
        <v>0.25</v>
      </c>
      <c r="E47" s="13" t="str">
        <f>중기단가목록!E16</f>
        <v>985</v>
      </c>
      <c r="F47" s="14">
        <f>TRUNC(E47*D47,1)</f>
        <v>246.2</v>
      </c>
      <c r="G47" s="13" t="str">
        <f>중기단가목록!F16</f>
        <v>2,220</v>
      </c>
      <c r="H47" s="14">
        <f>TRUNC(G47*D47,1)</f>
        <v>555</v>
      </c>
      <c r="I47" s="13" t="str">
        <f>중기단가목록!G16</f>
        <v>1,104</v>
      </c>
      <c r="J47" s="14">
        <f>TRUNC(I47*D47,1)</f>
        <v>276</v>
      </c>
      <c r="K47" s="13">
        <f t="shared" ref="K47:L50" si="7">TRUNC(E47+G47+I47,1)</f>
        <v>4309</v>
      </c>
      <c r="L47" s="14">
        <f t="shared" si="7"/>
        <v>1077.2</v>
      </c>
      <c r="M47" s="8" t="s">
        <v>52</v>
      </c>
      <c r="N47" s="2" t="s">
        <v>142</v>
      </c>
      <c r="O47" s="2" t="s">
        <v>503</v>
      </c>
      <c r="P47" s="2" t="s">
        <v>60</v>
      </c>
      <c r="Q47" s="2" t="s">
        <v>59</v>
      </c>
      <c r="R47" s="2" t="s">
        <v>60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2" t="s">
        <v>52</v>
      </c>
      <c r="AW47" s="2" t="s">
        <v>511</v>
      </c>
      <c r="AX47" s="2" t="s">
        <v>52</v>
      </c>
      <c r="AY47" s="2" t="s">
        <v>52</v>
      </c>
    </row>
    <row r="48" spans="1:51" ht="30" customHeight="1" x14ac:dyDescent="0.3">
      <c r="A48" s="8" t="s">
        <v>505</v>
      </c>
      <c r="B48" s="8" t="s">
        <v>512</v>
      </c>
      <c r="C48" s="8" t="s">
        <v>75</v>
      </c>
      <c r="D48" s="9">
        <v>0.25800000000000001</v>
      </c>
      <c r="E48" s="13">
        <f>단가대비표!O65</f>
        <v>21000</v>
      </c>
      <c r="F48" s="14">
        <f>TRUNC(E48*D48,1)</f>
        <v>5418</v>
      </c>
      <c r="G48" s="13">
        <f>단가대비표!P65</f>
        <v>0</v>
      </c>
      <c r="H48" s="14">
        <f>TRUNC(G48*D48,1)</f>
        <v>0</v>
      </c>
      <c r="I48" s="13">
        <f>단가대비표!S65</f>
        <v>0</v>
      </c>
      <c r="J48" s="14">
        <f>TRUNC(I48*D48,1)</f>
        <v>0</v>
      </c>
      <c r="K48" s="13">
        <f t="shared" si="7"/>
        <v>21000</v>
      </c>
      <c r="L48" s="14">
        <f t="shared" si="7"/>
        <v>5418</v>
      </c>
      <c r="M48" s="8" t="s">
        <v>52</v>
      </c>
      <c r="N48" s="2" t="s">
        <v>142</v>
      </c>
      <c r="O48" s="2" t="s">
        <v>513</v>
      </c>
      <c r="P48" s="2" t="s">
        <v>60</v>
      </c>
      <c r="Q48" s="2" t="s">
        <v>60</v>
      </c>
      <c r="R48" s="2" t="s">
        <v>59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2" t="s">
        <v>52</v>
      </c>
      <c r="AW48" s="2" t="s">
        <v>514</v>
      </c>
      <c r="AX48" s="2" t="s">
        <v>52</v>
      </c>
      <c r="AY48" s="2" t="s">
        <v>52</v>
      </c>
    </row>
    <row r="49" spans="1:51" ht="30" customHeight="1" x14ac:dyDescent="0.3">
      <c r="A49" s="8" t="s">
        <v>515</v>
      </c>
      <c r="B49" s="8" t="s">
        <v>516</v>
      </c>
      <c r="C49" s="8" t="s">
        <v>75</v>
      </c>
      <c r="D49" s="9">
        <v>0.15</v>
      </c>
      <c r="E49" s="13" t="str">
        <f>중기단가목록!E17</f>
        <v>1,148</v>
      </c>
      <c r="F49" s="14">
        <f>TRUNC(E49*D49,1)</f>
        <v>172.2</v>
      </c>
      <c r="G49" s="13" t="str">
        <f>중기단가목록!F17</f>
        <v>3,706</v>
      </c>
      <c r="H49" s="14">
        <f>TRUNC(G49*D49,1)</f>
        <v>555.9</v>
      </c>
      <c r="I49" s="13" t="str">
        <f>중기단가목록!G17</f>
        <v>2,156</v>
      </c>
      <c r="J49" s="14">
        <f>TRUNC(I49*D49,1)</f>
        <v>323.39999999999998</v>
      </c>
      <c r="K49" s="13">
        <f t="shared" si="7"/>
        <v>7010</v>
      </c>
      <c r="L49" s="14">
        <f t="shared" si="7"/>
        <v>1051.5</v>
      </c>
      <c r="M49" s="8" t="s">
        <v>52</v>
      </c>
      <c r="N49" s="2" t="s">
        <v>142</v>
      </c>
      <c r="O49" s="2" t="s">
        <v>517</v>
      </c>
      <c r="P49" s="2" t="s">
        <v>60</v>
      </c>
      <c r="Q49" s="2" t="s">
        <v>59</v>
      </c>
      <c r="R49" s="2" t="s">
        <v>60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2" t="s">
        <v>52</v>
      </c>
      <c r="AW49" s="2" t="s">
        <v>518</v>
      </c>
      <c r="AX49" s="2" t="s">
        <v>52</v>
      </c>
      <c r="AY49" s="2" t="s">
        <v>52</v>
      </c>
    </row>
    <row r="50" spans="1:51" ht="30" customHeight="1" x14ac:dyDescent="0.3">
      <c r="A50" s="8" t="s">
        <v>519</v>
      </c>
      <c r="B50" s="8" t="s">
        <v>520</v>
      </c>
      <c r="C50" s="8" t="s">
        <v>119</v>
      </c>
      <c r="D50" s="9">
        <v>1</v>
      </c>
      <c r="E50" s="13">
        <f>단가대비표!O67</f>
        <v>1920</v>
      </c>
      <c r="F50" s="14">
        <f>TRUNC(E50*D50,1)</f>
        <v>1920</v>
      </c>
      <c r="G50" s="13">
        <f>단가대비표!P67</f>
        <v>0</v>
      </c>
      <c r="H50" s="14">
        <f>TRUNC(G50*D50,1)</f>
        <v>0</v>
      </c>
      <c r="I50" s="13">
        <f>단가대비표!S67</f>
        <v>0</v>
      </c>
      <c r="J50" s="14">
        <f>TRUNC(I50*D50,1)</f>
        <v>0</v>
      </c>
      <c r="K50" s="13">
        <f t="shared" si="7"/>
        <v>1920</v>
      </c>
      <c r="L50" s="14">
        <f t="shared" si="7"/>
        <v>1920</v>
      </c>
      <c r="M50" s="8" t="s">
        <v>52</v>
      </c>
      <c r="N50" s="2" t="s">
        <v>142</v>
      </c>
      <c r="O50" s="2" t="s">
        <v>521</v>
      </c>
      <c r="P50" s="2" t="s">
        <v>60</v>
      </c>
      <c r="Q50" s="2" t="s">
        <v>60</v>
      </c>
      <c r="R50" s="2" t="s">
        <v>59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2" t="s">
        <v>52</v>
      </c>
      <c r="AW50" s="2" t="s">
        <v>522</v>
      </c>
      <c r="AX50" s="2" t="s">
        <v>52</v>
      </c>
      <c r="AY50" s="2" t="s">
        <v>52</v>
      </c>
    </row>
    <row r="51" spans="1:51" ht="30" customHeight="1" x14ac:dyDescent="0.3">
      <c r="A51" s="8" t="s">
        <v>421</v>
      </c>
      <c r="B51" s="8" t="s">
        <v>52</v>
      </c>
      <c r="C51" s="8" t="s">
        <v>52</v>
      </c>
      <c r="D51" s="9"/>
      <c r="E51" s="13"/>
      <c r="F51" s="14">
        <f>TRUNC(SUMIF(N47:N50, N46, F47:F50),0)</f>
        <v>7756</v>
      </c>
      <c r="G51" s="13"/>
      <c r="H51" s="14">
        <f>TRUNC(SUMIF(N47:N50, N46, H47:H50),0)</f>
        <v>1110</v>
      </c>
      <c r="I51" s="13"/>
      <c r="J51" s="14">
        <f>TRUNC(SUMIF(N47:N50, N46, J47:J50),0)</f>
        <v>599</v>
      </c>
      <c r="K51" s="13"/>
      <c r="L51" s="14">
        <f>F51+H51+J51</f>
        <v>9465</v>
      </c>
      <c r="M51" s="8" t="s">
        <v>52</v>
      </c>
      <c r="N51" s="2" t="s">
        <v>68</v>
      </c>
      <c r="O51" s="2" t="s">
        <v>68</v>
      </c>
      <c r="P51" s="2" t="s">
        <v>52</v>
      </c>
      <c r="Q51" s="2" t="s">
        <v>52</v>
      </c>
      <c r="R51" s="2" t="s">
        <v>52</v>
      </c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2" t="s">
        <v>52</v>
      </c>
      <c r="AW51" s="2" t="s">
        <v>52</v>
      </c>
      <c r="AX51" s="2" t="s">
        <v>52</v>
      </c>
      <c r="AY51" s="2" t="s">
        <v>52</v>
      </c>
    </row>
    <row r="52" spans="1:51" ht="30" customHeight="1" x14ac:dyDescent="0.3">
      <c r="A52" s="9"/>
      <c r="B52" s="9"/>
      <c r="C52" s="9"/>
      <c r="D52" s="9"/>
      <c r="E52" s="13"/>
      <c r="F52" s="14"/>
      <c r="G52" s="13"/>
      <c r="H52" s="14"/>
      <c r="I52" s="13"/>
      <c r="J52" s="14"/>
      <c r="K52" s="13"/>
      <c r="L52" s="14"/>
      <c r="M52" s="9"/>
    </row>
    <row r="53" spans="1:51" ht="30" customHeight="1" x14ac:dyDescent="0.3">
      <c r="A53" s="190" t="s">
        <v>523</v>
      </c>
      <c r="B53" s="190"/>
      <c r="C53" s="190"/>
      <c r="D53" s="190"/>
      <c r="E53" s="191"/>
      <c r="F53" s="192"/>
      <c r="G53" s="191"/>
      <c r="H53" s="192"/>
      <c r="I53" s="191"/>
      <c r="J53" s="192"/>
      <c r="K53" s="191"/>
      <c r="L53" s="192"/>
      <c r="M53" s="190"/>
      <c r="N53" s="1" t="s">
        <v>146</v>
      </c>
    </row>
    <row r="54" spans="1:51" ht="30" customHeight="1" x14ac:dyDescent="0.3">
      <c r="A54" s="8" t="s">
        <v>463</v>
      </c>
      <c r="B54" s="8" t="s">
        <v>464</v>
      </c>
      <c r="C54" s="8" t="s">
        <v>75</v>
      </c>
      <c r="D54" s="9">
        <v>4.3999999999999997E-2</v>
      </c>
      <c r="E54" s="13">
        <f>일위대가목록!E59</f>
        <v>1670</v>
      </c>
      <c r="F54" s="14">
        <f>TRUNC(E54*D54,1)</f>
        <v>73.400000000000006</v>
      </c>
      <c r="G54" s="13">
        <f>일위대가목록!F59</f>
        <v>20181</v>
      </c>
      <c r="H54" s="14">
        <f>TRUNC(G54*D54,1)</f>
        <v>887.9</v>
      </c>
      <c r="I54" s="13">
        <f>일위대가목록!G59</f>
        <v>2282</v>
      </c>
      <c r="J54" s="14">
        <f>TRUNC(I54*D54,1)</f>
        <v>100.4</v>
      </c>
      <c r="K54" s="13">
        <f>TRUNC(E54+G54+I54,1)</f>
        <v>24133</v>
      </c>
      <c r="L54" s="14">
        <f>TRUNC(F54+H54+J54,1)</f>
        <v>1061.7</v>
      </c>
      <c r="M54" s="8" t="s">
        <v>52</v>
      </c>
      <c r="N54" s="2" t="s">
        <v>146</v>
      </c>
      <c r="O54" s="2" t="s">
        <v>465</v>
      </c>
      <c r="P54" s="2" t="s">
        <v>59</v>
      </c>
      <c r="Q54" s="2" t="s">
        <v>60</v>
      </c>
      <c r="R54" s="2" t="s">
        <v>60</v>
      </c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2" t="s">
        <v>52</v>
      </c>
      <c r="AW54" s="2" t="s">
        <v>525</v>
      </c>
      <c r="AX54" s="2" t="s">
        <v>52</v>
      </c>
      <c r="AY54" s="2" t="s">
        <v>52</v>
      </c>
    </row>
    <row r="55" spans="1:51" ht="30" customHeight="1" x14ac:dyDescent="0.3">
      <c r="A55" s="8" t="s">
        <v>526</v>
      </c>
      <c r="B55" s="8" t="s">
        <v>527</v>
      </c>
      <c r="C55" s="8" t="s">
        <v>75</v>
      </c>
      <c r="D55" s="9">
        <v>1E-3</v>
      </c>
      <c r="E55" s="13">
        <f>일위대가목록!E72</f>
        <v>85275</v>
      </c>
      <c r="F55" s="14">
        <f>TRUNC(E55*D55,1)</f>
        <v>85.2</v>
      </c>
      <c r="G55" s="13">
        <f>일위대가목록!F72</f>
        <v>62126</v>
      </c>
      <c r="H55" s="14">
        <f>TRUNC(G55*D55,1)</f>
        <v>62.1</v>
      </c>
      <c r="I55" s="13">
        <f>일위대가목록!G72</f>
        <v>0</v>
      </c>
      <c r="J55" s="14">
        <f>TRUNC(I55*D55,1)</f>
        <v>0</v>
      </c>
      <c r="K55" s="13">
        <f>TRUNC(E55+G55+I55,1)</f>
        <v>147401</v>
      </c>
      <c r="L55" s="14">
        <f>TRUNC(F55+H55+J55,1)</f>
        <v>147.30000000000001</v>
      </c>
      <c r="M55" s="8" t="s">
        <v>52</v>
      </c>
      <c r="N55" s="2" t="s">
        <v>146</v>
      </c>
      <c r="O55" s="2" t="s">
        <v>528</v>
      </c>
      <c r="P55" s="2" t="s">
        <v>59</v>
      </c>
      <c r="Q55" s="2" t="s">
        <v>60</v>
      </c>
      <c r="R55" s="2" t="s">
        <v>60</v>
      </c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2" t="s">
        <v>52</v>
      </c>
      <c r="AW55" s="2" t="s">
        <v>529</v>
      </c>
      <c r="AX55" s="2" t="s">
        <v>52</v>
      </c>
      <c r="AY55" s="2" t="s">
        <v>52</v>
      </c>
    </row>
    <row r="56" spans="1:51" ht="30" customHeight="1" x14ac:dyDescent="0.3">
      <c r="A56" s="8" t="s">
        <v>421</v>
      </c>
      <c r="B56" s="8" t="s">
        <v>52</v>
      </c>
      <c r="C56" s="8" t="s">
        <v>52</v>
      </c>
      <c r="D56" s="9"/>
      <c r="E56" s="13"/>
      <c r="F56" s="14">
        <f>TRUNC(SUMIF(N54:N55, N53, F54:F55),0)</f>
        <v>158</v>
      </c>
      <c r="G56" s="13"/>
      <c r="H56" s="14">
        <f>TRUNC(SUMIF(N54:N55, N53, H54:H55),0)</f>
        <v>950</v>
      </c>
      <c r="I56" s="13"/>
      <c r="J56" s="14">
        <f>TRUNC(SUMIF(N54:N55, N53, J54:J55),0)</f>
        <v>100</v>
      </c>
      <c r="K56" s="13"/>
      <c r="L56" s="14">
        <f>F56+H56+J56</f>
        <v>1208</v>
      </c>
      <c r="M56" s="8" t="s">
        <v>52</v>
      </c>
      <c r="N56" s="2" t="s">
        <v>68</v>
      </c>
      <c r="O56" s="2" t="s">
        <v>68</v>
      </c>
      <c r="P56" s="2" t="s">
        <v>52</v>
      </c>
      <c r="Q56" s="2" t="s">
        <v>52</v>
      </c>
      <c r="R56" s="2" t="s">
        <v>52</v>
      </c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2" t="s">
        <v>52</v>
      </c>
      <c r="AW56" s="2" t="s">
        <v>52</v>
      </c>
      <c r="AX56" s="2" t="s">
        <v>52</v>
      </c>
      <c r="AY56" s="2" t="s">
        <v>52</v>
      </c>
    </row>
    <row r="57" spans="1:51" ht="30" customHeight="1" x14ac:dyDescent="0.3">
      <c r="A57" s="9"/>
      <c r="B57" s="9"/>
      <c r="C57" s="9"/>
      <c r="D57" s="9"/>
      <c r="E57" s="13"/>
      <c r="F57" s="14"/>
      <c r="G57" s="13"/>
      <c r="H57" s="14"/>
      <c r="I57" s="13"/>
      <c r="J57" s="14"/>
      <c r="K57" s="13"/>
      <c r="L57" s="14"/>
      <c r="M57" s="9"/>
    </row>
    <row r="58" spans="1:51" ht="30" customHeight="1" x14ac:dyDescent="0.3">
      <c r="A58" s="190" t="s">
        <v>530</v>
      </c>
      <c r="B58" s="190"/>
      <c r="C58" s="190"/>
      <c r="D58" s="190"/>
      <c r="E58" s="191"/>
      <c r="F58" s="192"/>
      <c r="G58" s="191"/>
      <c r="H58" s="192"/>
      <c r="I58" s="191"/>
      <c r="J58" s="192"/>
      <c r="K58" s="191"/>
      <c r="L58" s="192"/>
      <c r="M58" s="190"/>
      <c r="N58" s="1" t="s">
        <v>149</v>
      </c>
    </row>
    <row r="59" spans="1:51" ht="30" customHeight="1" x14ac:dyDescent="0.3">
      <c r="A59" s="8" t="s">
        <v>463</v>
      </c>
      <c r="B59" s="8" t="s">
        <v>464</v>
      </c>
      <c r="C59" s="8" t="s">
        <v>75</v>
      </c>
      <c r="D59" s="9">
        <v>4.3999999999999997E-2</v>
      </c>
      <c r="E59" s="13">
        <f>일위대가목록!E59</f>
        <v>1670</v>
      </c>
      <c r="F59" s="14">
        <f>TRUNC(E59*D59,1)</f>
        <v>73.400000000000006</v>
      </c>
      <c r="G59" s="13">
        <f>일위대가목록!F59</f>
        <v>20181</v>
      </c>
      <c r="H59" s="14">
        <f>TRUNC(G59*D59,1)</f>
        <v>887.9</v>
      </c>
      <c r="I59" s="13">
        <f>일위대가목록!G59</f>
        <v>2282</v>
      </c>
      <c r="J59" s="14">
        <f>TRUNC(I59*D59,1)</f>
        <v>100.4</v>
      </c>
      <c r="K59" s="13">
        <f>TRUNC(E59+G59+I59,1)</f>
        <v>24133</v>
      </c>
      <c r="L59" s="14">
        <f>TRUNC(F59+H59+J59,1)</f>
        <v>1061.7</v>
      </c>
      <c r="M59" s="8" t="s">
        <v>52</v>
      </c>
      <c r="N59" s="2" t="s">
        <v>149</v>
      </c>
      <c r="O59" s="2" t="s">
        <v>465</v>
      </c>
      <c r="P59" s="2" t="s">
        <v>59</v>
      </c>
      <c r="Q59" s="2" t="s">
        <v>60</v>
      </c>
      <c r="R59" s="2" t="s">
        <v>60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2" t="s">
        <v>52</v>
      </c>
      <c r="AW59" s="2" t="s">
        <v>532</v>
      </c>
      <c r="AX59" s="2" t="s">
        <v>52</v>
      </c>
      <c r="AY59" s="2" t="s">
        <v>52</v>
      </c>
    </row>
    <row r="60" spans="1:51" ht="30" customHeight="1" x14ac:dyDescent="0.3">
      <c r="A60" s="8" t="s">
        <v>526</v>
      </c>
      <c r="B60" s="8" t="s">
        <v>527</v>
      </c>
      <c r="C60" s="8" t="s">
        <v>75</v>
      </c>
      <c r="D60" s="9">
        <v>1E-3</v>
      </c>
      <c r="E60" s="13">
        <f>일위대가목록!E72</f>
        <v>85275</v>
      </c>
      <c r="F60" s="14">
        <f>TRUNC(E60*D60,1)</f>
        <v>85.2</v>
      </c>
      <c r="G60" s="13">
        <f>일위대가목록!F72</f>
        <v>62126</v>
      </c>
      <c r="H60" s="14">
        <f>TRUNC(G60*D60,1)</f>
        <v>62.1</v>
      </c>
      <c r="I60" s="13">
        <f>일위대가목록!G72</f>
        <v>0</v>
      </c>
      <c r="J60" s="14">
        <f>TRUNC(I60*D60,1)</f>
        <v>0</v>
      </c>
      <c r="K60" s="13">
        <f>TRUNC(E60+G60+I60,1)</f>
        <v>147401</v>
      </c>
      <c r="L60" s="14">
        <f>TRUNC(F60+H60+J60,1)</f>
        <v>147.30000000000001</v>
      </c>
      <c r="M60" s="8" t="s">
        <v>52</v>
      </c>
      <c r="N60" s="2" t="s">
        <v>149</v>
      </c>
      <c r="O60" s="2" t="s">
        <v>528</v>
      </c>
      <c r="P60" s="2" t="s">
        <v>59</v>
      </c>
      <c r="Q60" s="2" t="s">
        <v>60</v>
      </c>
      <c r="R60" s="2" t="s">
        <v>60</v>
      </c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2" t="s">
        <v>52</v>
      </c>
      <c r="AW60" s="2" t="s">
        <v>533</v>
      </c>
      <c r="AX60" s="2" t="s">
        <v>52</v>
      </c>
      <c r="AY60" s="2" t="s">
        <v>52</v>
      </c>
    </row>
    <row r="61" spans="1:51" ht="30" customHeight="1" x14ac:dyDescent="0.3">
      <c r="A61" s="8" t="s">
        <v>421</v>
      </c>
      <c r="B61" s="8" t="s">
        <v>52</v>
      </c>
      <c r="C61" s="8" t="s">
        <v>52</v>
      </c>
      <c r="D61" s="9"/>
      <c r="E61" s="13"/>
      <c r="F61" s="14">
        <f>TRUNC(SUMIF(N59:N60, N58, F59:F60),0)</f>
        <v>158</v>
      </c>
      <c r="G61" s="13"/>
      <c r="H61" s="14">
        <f>TRUNC(SUMIF(N59:N60, N58, H59:H60),0)</f>
        <v>950</v>
      </c>
      <c r="I61" s="13"/>
      <c r="J61" s="14">
        <f>TRUNC(SUMIF(N59:N60, N58, J59:J60),0)</f>
        <v>100</v>
      </c>
      <c r="K61" s="13"/>
      <c r="L61" s="14">
        <f>F61+H61+J61</f>
        <v>1208</v>
      </c>
      <c r="M61" s="8" t="s">
        <v>52</v>
      </c>
      <c r="N61" s="2" t="s">
        <v>68</v>
      </c>
      <c r="O61" s="2" t="s">
        <v>68</v>
      </c>
      <c r="P61" s="2" t="s">
        <v>52</v>
      </c>
      <c r="Q61" s="2" t="s">
        <v>52</v>
      </c>
      <c r="R61" s="2" t="s">
        <v>52</v>
      </c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2" t="s">
        <v>52</v>
      </c>
      <c r="AW61" s="2" t="s">
        <v>52</v>
      </c>
      <c r="AX61" s="2" t="s">
        <v>52</v>
      </c>
      <c r="AY61" s="2" t="s">
        <v>52</v>
      </c>
    </row>
    <row r="62" spans="1:51" ht="30" customHeight="1" x14ac:dyDescent="0.3">
      <c r="A62" s="9"/>
      <c r="B62" s="9"/>
      <c r="C62" s="9"/>
      <c r="D62" s="9"/>
      <c r="E62" s="13"/>
      <c r="F62" s="14"/>
      <c r="G62" s="13"/>
      <c r="H62" s="14"/>
      <c r="I62" s="13"/>
      <c r="J62" s="14"/>
      <c r="K62" s="13"/>
      <c r="L62" s="14"/>
      <c r="M62" s="9"/>
    </row>
    <row r="63" spans="1:51" ht="30" customHeight="1" x14ac:dyDescent="0.3">
      <c r="A63" s="190" t="s">
        <v>534</v>
      </c>
      <c r="B63" s="190"/>
      <c r="C63" s="190"/>
      <c r="D63" s="190"/>
      <c r="E63" s="191"/>
      <c r="F63" s="192"/>
      <c r="G63" s="191"/>
      <c r="H63" s="192"/>
      <c r="I63" s="191"/>
      <c r="J63" s="192"/>
      <c r="K63" s="191"/>
      <c r="L63" s="192"/>
      <c r="M63" s="190"/>
      <c r="N63" s="1" t="s">
        <v>153</v>
      </c>
    </row>
    <row r="64" spans="1:51" ht="30" customHeight="1" x14ac:dyDescent="0.3">
      <c r="A64" s="8" t="s">
        <v>463</v>
      </c>
      <c r="B64" s="8" t="s">
        <v>464</v>
      </c>
      <c r="C64" s="8" t="s">
        <v>75</v>
      </c>
      <c r="D64" s="9">
        <v>0.14299999999999999</v>
      </c>
      <c r="E64" s="13">
        <f>일위대가목록!E59</f>
        <v>1670</v>
      </c>
      <c r="F64" s="14">
        <f>TRUNC(E64*D64,1)</f>
        <v>238.8</v>
      </c>
      <c r="G64" s="13">
        <f>일위대가목록!F59</f>
        <v>20181</v>
      </c>
      <c r="H64" s="14">
        <f>TRUNC(G64*D64,1)</f>
        <v>2885.8</v>
      </c>
      <c r="I64" s="13">
        <f>일위대가목록!G59</f>
        <v>2282</v>
      </c>
      <c r="J64" s="14">
        <f>TRUNC(I64*D64,1)</f>
        <v>326.3</v>
      </c>
      <c r="K64" s="13">
        <f>TRUNC(E64+G64+I64,1)</f>
        <v>24133</v>
      </c>
      <c r="L64" s="14">
        <f>TRUNC(F64+H64+J64,1)</f>
        <v>3450.9</v>
      </c>
      <c r="M64" s="8" t="s">
        <v>52</v>
      </c>
      <c r="N64" s="2" t="s">
        <v>153</v>
      </c>
      <c r="O64" s="2" t="s">
        <v>465</v>
      </c>
      <c r="P64" s="2" t="s">
        <v>59</v>
      </c>
      <c r="Q64" s="2" t="s">
        <v>60</v>
      </c>
      <c r="R64" s="2" t="s">
        <v>60</v>
      </c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2" t="s">
        <v>52</v>
      </c>
      <c r="AW64" s="2" t="s">
        <v>536</v>
      </c>
      <c r="AX64" s="2" t="s">
        <v>52</v>
      </c>
      <c r="AY64" s="2" t="s">
        <v>52</v>
      </c>
    </row>
    <row r="65" spans="1:51" ht="30" customHeight="1" x14ac:dyDescent="0.3">
      <c r="A65" s="8" t="s">
        <v>537</v>
      </c>
      <c r="B65" s="8" t="s">
        <v>538</v>
      </c>
      <c r="C65" s="8" t="s">
        <v>119</v>
      </c>
      <c r="D65" s="9">
        <v>0.2</v>
      </c>
      <c r="E65" s="13">
        <f>일위대가목록!E73</f>
        <v>0</v>
      </c>
      <c r="F65" s="14">
        <f>TRUNC(E65*D65,1)</f>
        <v>0</v>
      </c>
      <c r="G65" s="13">
        <f>일위대가목록!F73</f>
        <v>23658</v>
      </c>
      <c r="H65" s="14">
        <f>TRUNC(G65*D65,1)</f>
        <v>4731.6000000000004</v>
      </c>
      <c r="I65" s="13">
        <f>일위대가목록!G73</f>
        <v>709</v>
      </c>
      <c r="J65" s="14">
        <f>TRUNC(I65*D65,1)</f>
        <v>141.80000000000001</v>
      </c>
      <c r="K65" s="13">
        <f>TRUNC(E65+G65+I65,1)</f>
        <v>24367</v>
      </c>
      <c r="L65" s="14">
        <f>TRUNC(F65+H65+J65,1)</f>
        <v>4873.3999999999996</v>
      </c>
      <c r="M65" s="8" t="s">
        <v>52</v>
      </c>
      <c r="N65" s="2" t="s">
        <v>153</v>
      </c>
      <c r="O65" s="2" t="s">
        <v>539</v>
      </c>
      <c r="P65" s="2" t="s">
        <v>59</v>
      </c>
      <c r="Q65" s="2" t="s">
        <v>60</v>
      </c>
      <c r="R65" s="2" t="s">
        <v>60</v>
      </c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2" t="s">
        <v>52</v>
      </c>
      <c r="AW65" s="2" t="s">
        <v>540</v>
      </c>
      <c r="AX65" s="2" t="s">
        <v>52</v>
      </c>
      <c r="AY65" s="2" t="s">
        <v>52</v>
      </c>
    </row>
    <row r="66" spans="1:51" ht="30" customHeight="1" x14ac:dyDescent="0.3">
      <c r="A66" s="8" t="s">
        <v>421</v>
      </c>
      <c r="B66" s="8" t="s">
        <v>52</v>
      </c>
      <c r="C66" s="8" t="s">
        <v>52</v>
      </c>
      <c r="D66" s="9"/>
      <c r="E66" s="13"/>
      <c r="F66" s="14">
        <f>TRUNC(SUMIF(N64:N65, N63, F64:F65),0)</f>
        <v>238</v>
      </c>
      <c r="G66" s="13"/>
      <c r="H66" s="14">
        <f>TRUNC(SUMIF(N64:N65, N63, H64:H65),0)</f>
        <v>7617</v>
      </c>
      <c r="I66" s="13"/>
      <c r="J66" s="14">
        <f>TRUNC(SUMIF(N64:N65, N63, J64:J65),0)</f>
        <v>468</v>
      </c>
      <c r="K66" s="13"/>
      <c r="L66" s="14">
        <f>F66+H66+J66</f>
        <v>8323</v>
      </c>
      <c r="M66" s="8" t="s">
        <v>52</v>
      </c>
      <c r="N66" s="2" t="s">
        <v>68</v>
      </c>
      <c r="O66" s="2" t="s">
        <v>68</v>
      </c>
      <c r="P66" s="2" t="s">
        <v>52</v>
      </c>
      <c r="Q66" s="2" t="s">
        <v>52</v>
      </c>
      <c r="R66" s="2" t="s">
        <v>52</v>
      </c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2" t="s">
        <v>52</v>
      </c>
      <c r="AW66" s="2" t="s">
        <v>52</v>
      </c>
      <c r="AX66" s="2" t="s">
        <v>52</v>
      </c>
      <c r="AY66" s="2" t="s">
        <v>52</v>
      </c>
    </row>
    <row r="67" spans="1:51" ht="30" customHeight="1" x14ac:dyDescent="0.3">
      <c r="A67" s="9"/>
      <c r="B67" s="9"/>
      <c r="C67" s="9"/>
      <c r="D67" s="9"/>
      <c r="E67" s="13"/>
      <c r="F67" s="14"/>
      <c r="G67" s="13"/>
      <c r="H67" s="14"/>
      <c r="I67" s="13"/>
      <c r="J67" s="14"/>
      <c r="K67" s="13"/>
      <c r="L67" s="14"/>
      <c r="M67" s="9"/>
    </row>
    <row r="68" spans="1:51" ht="30" customHeight="1" x14ac:dyDescent="0.3">
      <c r="A68" s="190" t="s">
        <v>541</v>
      </c>
      <c r="B68" s="190"/>
      <c r="C68" s="190"/>
      <c r="D68" s="190"/>
      <c r="E68" s="191"/>
      <c r="F68" s="192"/>
      <c r="G68" s="191"/>
      <c r="H68" s="192"/>
      <c r="I68" s="191"/>
      <c r="J68" s="192"/>
      <c r="K68" s="191"/>
      <c r="L68" s="192"/>
      <c r="M68" s="190"/>
      <c r="N68" s="1" t="s">
        <v>158</v>
      </c>
    </row>
    <row r="69" spans="1:51" ht="30" customHeight="1" x14ac:dyDescent="0.3">
      <c r="A69" s="8" t="s">
        <v>544</v>
      </c>
      <c r="B69" s="8" t="s">
        <v>545</v>
      </c>
      <c r="C69" s="8" t="s">
        <v>397</v>
      </c>
      <c r="D69" s="9">
        <v>45.3</v>
      </c>
      <c r="E69" s="13">
        <f>단가대비표!O105</f>
        <v>3200</v>
      </c>
      <c r="F69" s="14">
        <f t="shared" ref="F69:F74" si="8">TRUNC(E69*D69,1)</f>
        <v>144960</v>
      </c>
      <c r="G69" s="13">
        <f>단가대비표!P105</f>
        <v>0</v>
      </c>
      <c r="H69" s="14">
        <f t="shared" ref="H69:H74" si="9">TRUNC(G69*D69,1)</f>
        <v>0</v>
      </c>
      <c r="I69" s="13">
        <f>단가대비표!S105</f>
        <v>0</v>
      </c>
      <c r="J69" s="14">
        <f t="shared" ref="J69:J74" si="10">TRUNC(I69*D69,1)</f>
        <v>0</v>
      </c>
      <c r="K69" s="13">
        <f t="shared" ref="K69:L74" si="11">TRUNC(E69+G69+I69,1)</f>
        <v>3200</v>
      </c>
      <c r="L69" s="14">
        <f t="shared" si="11"/>
        <v>144960</v>
      </c>
      <c r="M69" s="8" t="s">
        <v>52</v>
      </c>
      <c r="N69" s="2" t="s">
        <v>158</v>
      </c>
      <c r="O69" s="2" t="s">
        <v>546</v>
      </c>
      <c r="P69" s="2" t="s">
        <v>60</v>
      </c>
      <c r="Q69" s="2" t="s">
        <v>60</v>
      </c>
      <c r="R69" s="2" t="s">
        <v>59</v>
      </c>
      <c r="S69" s="3"/>
      <c r="T69" s="3"/>
      <c r="U69" s="3"/>
      <c r="V69" s="3">
        <v>1</v>
      </c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2" t="s">
        <v>52</v>
      </c>
      <c r="AW69" s="2" t="s">
        <v>547</v>
      </c>
      <c r="AX69" s="2" t="s">
        <v>52</v>
      </c>
      <c r="AY69" s="2" t="s">
        <v>52</v>
      </c>
    </row>
    <row r="70" spans="1:51" ht="30" customHeight="1" x14ac:dyDescent="0.3">
      <c r="A70" s="8" t="s">
        <v>544</v>
      </c>
      <c r="B70" s="8" t="s">
        <v>548</v>
      </c>
      <c r="C70" s="8" t="s">
        <v>549</v>
      </c>
      <c r="D70" s="9">
        <v>2</v>
      </c>
      <c r="E70" s="13">
        <f>단가대비표!O107</f>
        <v>4550</v>
      </c>
      <c r="F70" s="14">
        <f t="shared" si="8"/>
        <v>9100</v>
      </c>
      <c r="G70" s="13">
        <f>단가대비표!P107</f>
        <v>0</v>
      </c>
      <c r="H70" s="14">
        <f t="shared" si="9"/>
        <v>0</v>
      </c>
      <c r="I70" s="13">
        <f>단가대비표!S107</f>
        <v>0</v>
      </c>
      <c r="J70" s="14">
        <f t="shared" si="10"/>
        <v>0</v>
      </c>
      <c r="K70" s="13">
        <f t="shared" si="11"/>
        <v>4550</v>
      </c>
      <c r="L70" s="14">
        <f t="shared" si="11"/>
        <v>9100</v>
      </c>
      <c r="M70" s="8" t="s">
        <v>52</v>
      </c>
      <c r="N70" s="2" t="s">
        <v>158</v>
      </c>
      <c r="O70" s="2" t="s">
        <v>550</v>
      </c>
      <c r="P70" s="2" t="s">
        <v>60</v>
      </c>
      <c r="Q70" s="2" t="s">
        <v>60</v>
      </c>
      <c r="R70" s="2" t="s">
        <v>59</v>
      </c>
      <c r="S70" s="3"/>
      <c r="T70" s="3"/>
      <c r="U70" s="3"/>
      <c r="V70" s="3">
        <v>1</v>
      </c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2" t="s">
        <v>52</v>
      </c>
      <c r="AW70" s="2" t="s">
        <v>551</v>
      </c>
      <c r="AX70" s="2" t="s">
        <v>52</v>
      </c>
      <c r="AY70" s="2" t="s">
        <v>52</v>
      </c>
    </row>
    <row r="71" spans="1:51" ht="30" customHeight="1" x14ac:dyDescent="0.3">
      <c r="A71" s="8" t="s">
        <v>552</v>
      </c>
      <c r="B71" s="8" t="s">
        <v>52</v>
      </c>
      <c r="C71" s="8" t="s">
        <v>397</v>
      </c>
      <c r="D71" s="9">
        <v>2</v>
      </c>
      <c r="E71" s="13">
        <f>단가대비표!O42</f>
        <v>1167</v>
      </c>
      <c r="F71" s="14">
        <f t="shared" si="8"/>
        <v>2334</v>
      </c>
      <c r="G71" s="13">
        <f>단가대비표!P42</f>
        <v>0</v>
      </c>
      <c r="H71" s="14">
        <f t="shared" si="9"/>
        <v>0</v>
      </c>
      <c r="I71" s="13">
        <f>단가대비표!S42</f>
        <v>0</v>
      </c>
      <c r="J71" s="14">
        <f t="shared" si="10"/>
        <v>0</v>
      </c>
      <c r="K71" s="13">
        <f t="shared" si="11"/>
        <v>1167</v>
      </c>
      <c r="L71" s="14">
        <f t="shared" si="11"/>
        <v>2334</v>
      </c>
      <c r="M71" s="8" t="s">
        <v>52</v>
      </c>
      <c r="N71" s="2" t="s">
        <v>158</v>
      </c>
      <c r="O71" s="2" t="s">
        <v>553</v>
      </c>
      <c r="P71" s="2" t="s">
        <v>60</v>
      </c>
      <c r="Q71" s="2" t="s">
        <v>60</v>
      </c>
      <c r="R71" s="2" t="s">
        <v>59</v>
      </c>
      <c r="S71" s="3"/>
      <c r="T71" s="3"/>
      <c r="U71" s="3"/>
      <c r="V71" s="3">
        <v>1</v>
      </c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2" t="s">
        <v>52</v>
      </c>
      <c r="AW71" s="2" t="s">
        <v>554</v>
      </c>
      <c r="AX71" s="2" t="s">
        <v>52</v>
      </c>
      <c r="AY71" s="2" t="s">
        <v>52</v>
      </c>
    </row>
    <row r="72" spans="1:51" ht="30" customHeight="1" x14ac:dyDescent="0.3">
      <c r="A72" s="8" t="s">
        <v>555</v>
      </c>
      <c r="B72" s="8" t="s">
        <v>556</v>
      </c>
      <c r="C72" s="8" t="s">
        <v>397</v>
      </c>
      <c r="D72" s="9">
        <v>3.1</v>
      </c>
      <c r="E72" s="13">
        <f>단가대비표!O108</f>
        <v>1700</v>
      </c>
      <c r="F72" s="14">
        <f t="shared" si="8"/>
        <v>5270</v>
      </c>
      <c r="G72" s="13">
        <f>단가대비표!P108</f>
        <v>0</v>
      </c>
      <c r="H72" s="14">
        <f t="shared" si="9"/>
        <v>0</v>
      </c>
      <c r="I72" s="13">
        <f>단가대비표!S108</f>
        <v>0</v>
      </c>
      <c r="J72" s="14">
        <f t="shared" si="10"/>
        <v>0</v>
      </c>
      <c r="K72" s="13">
        <f t="shared" si="11"/>
        <v>1700</v>
      </c>
      <c r="L72" s="14">
        <f t="shared" si="11"/>
        <v>5270</v>
      </c>
      <c r="M72" s="8" t="s">
        <v>52</v>
      </c>
      <c r="N72" s="2" t="s">
        <v>158</v>
      </c>
      <c r="O72" s="2" t="s">
        <v>557</v>
      </c>
      <c r="P72" s="2" t="s">
        <v>60</v>
      </c>
      <c r="Q72" s="2" t="s">
        <v>60</v>
      </c>
      <c r="R72" s="2" t="s">
        <v>59</v>
      </c>
      <c r="S72" s="3"/>
      <c r="T72" s="3"/>
      <c r="U72" s="3"/>
      <c r="V72" s="3">
        <v>1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2" t="s">
        <v>52</v>
      </c>
      <c r="AW72" s="2" t="s">
        <v>558</v>
      </c>
      <c r="AX72" s="2" t="s">
        <v>52</v>
      </c>
      <c r="AY72" s="2" t="s">
        <v>52</v>
      </c>
    </row>
    <row r="73" spans="1:51" ht="30" customHeight="1" x14ac:dyDescent="0.3">
      <c r="A73" s="8" t="s">
        <v>559</v>
      </c>
      <c r="B73" s="8" t="s">
        <v>560</v>
      </c>
      <c r="C73" s="8" t="s">
        <v>327</v>
      </c>
      <c r="D73" s="9">
        <v>1</v>
      </c>
      <c r="E73" s="13">
        <f>TRUNC(SUMIF(V69:V74, RIGHTB(O73, 1), F69:F74)*U73, 2)</f>
        <v>1616.64</v>
      </c>
      <c r="F73" s="14">
        <f t="shared" si="8"/>
        <v>1616.6</v>
      </c>
      <c r="G73" s="13">
        <v>0</v>
      </c>
      <c r="H73" s="14">
        <f t="shared" si="9"/>
        <v>0</v>
      </c>
      <c r="I73" s="13">
        <v>0</v>
      </c>
      <c r="J73" s="14">
        <f t="shared" si="10"/>
        <v>0</v>
      </c>
      <c r="K73" s="13">
        <f t="shared" si="11"/>
        <v>1616.6</v>
      </c>
      <c r="L73" s="14">
        <f t="shared" si="11"/>
        <v>1616.6</v>
      </c>
      <c r="M73" s="8" t="s">
        <v>52</v>
      </c>
      <c r="N73" s="2" t="s">
        <v>158</v>
      </c>
      <c r="O73" s="2" t="s">
        <v>328</v>
      </c>
      <c r="P73" s="2" t="s">
        <v>60</v>
      </c>
      <c r="Q73" s="2" t="s">
        <v>60</v>
      </c>
      <c r="R73" s="2" t="s">
        <v>60</v>
      </c>
      <c r="S73" s="3">
        <v>0</v>
      </c>
      <c r="T73" s="3">
        <v>0</v>
      </c>
      <c r="U73" s="3">
        <v>0.01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2" t="s">
        <v>52</v>
      </c>
      <c r="AW73" s="2" t="s">
        <v>561</v>
      </c>
      <c r="AX73" s="2" t="s">
        <v>52</v>
      </c>
      <c r="AY73" s="2" t="s">
        <v>52</v>
      </c>
    </row>
    <row r="74" spans="1:51" ht="30" customHeight="1" x14ac:dyDescent="0.3">
      <c r="A74" s="8" t="s">
        <v>155</v>
      </c>
      <c r="B74" s="8" t="s">
        <v>562</v>
      </c>
      <c r="C74" s="8" t="s">
        <v>119</v>
      </c>
      <c r="D74" s="9">
        <v>10</v>
      </c>
      <c r="E74" s="13" t="str">
        <f>중기단가목록!E18</f>
        <v>328</v>
      </c>
      <c r="F74" s="14">
        <f t="shared" si="8"/>
        <v>3280</v>
      </c>
      <c r="G74" s="13" t="str">
        <f>중기단가목록!F18</f>
        <v>3,561</v>
      </c>
      <c r="H74" s="14">
        <f t="shared" si="9"/>
        <v>35610</v>
      </c>
      <c r="I74" s="13" t="str">
        <f>중기단가목록!G18</f>
        <v>477</v>
      </c>
      <c r="J74" s="14">
        <f t="shared" si="10"/>
        <v>4770</v>
      </c>
      <c r="K74" s="13">
        <f t="shared" si="11"/>
        <v>4366</v>
      </c>
      <c r="L74" s="14">
        <f t="shared" si="11"/>
        <v>43660</v>
      </c>
      <c r="M74" s="8" t="s">
        <v>52</v>
      </c>
      <c r="N74" s="2" t="s">
        <v>158</v>
      </c>
      <c r="O74" s="2" t="s">
        <v>563</v>
      </c>
      <c r="P74" s="2" t="s">
        <v>60</v>
      </c>
      <c r="Q74" s="2" t="s">
        <v>59</v>
      </c>
      <c r="R74" s="2" t="s">
        <v>60</v>
      </c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2" t="s">
        <v>52</v>
      </c>
      <c r="AW74" s="2" t="s">
        <v>564</v>
      </c>
      <c r="AX74" s="2" t="s">
        <v>52</v>
      </c>
      <c r="AY74" s="2" t="s">
        <v>52</v>
      </c>
    </row>
    <row r="75" spans="1:51" ht="30" customHeight="1" x14ac:dyDescent="0.3">
      <c r="A75" s="8" t="s">
        <v>421</v>
      </c>
      <c r="B75" s="8" t="s">
        <v>52</v>
      </c>
      <c r="C75" s="8" t="s">
        <v>52</v>
      </c>
      <c r="D75" s="9"/>
      <c r="E75" s="13"/>
      <c r="F75" s="14">
        <f>TRUNC(SUMIF(N69:N74, N68, F69:F74),0)</f>
        <v>166560</v>
      </c>
      <c r="G75" s="13"/>
      <c r="H75" s="14">
        <f>TRUNC(SUMIF(N69:N74, N68, H69:H74),0)</f>
        <v>35610</v>
      </c>
      <c r="I75" s="13"/>
      <c r="J75" s="14">
        <f>TRUNC(SUMIF(N69:N74, N68, J69:J74),0)</f>
        <v>4770</v>
      </c>
      <c r="K75" s="13"/>
      <c r="L75" s="14">
        <f>F75+H75+J75</f>
        <v>206940</v>
      </c>
      <c r="M75" s="8" t="s">
        <v>52</v>
      </c>
      <c r="N75" s="2" t="s">
        <v>68</v>
      </c>
      <c r="O75" s="2" t="s">
        <v>68</v>
      </c>
      <c r="P75" s="2" t="s">
        <v>52</v>
      </c>
      <c r="Q75" s="2" t="s">
        <v>52</v>
      </c>
      <c r="R75" s="2" t="s">
        <v>52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2" t="s">
        <v>52</v>
      </c>
      <c r="AW75" s="2" t="s">
        <v>52</v>
      </c>
      <c r="AX75" s="2" t="s">
        <v>52</v>
      </c>
      <c r="AY75" s="2" t="s">
        <v>52</v>
      </c>
    </row>
    <row r="76" spans="1:51" ht="30" customHeight="1" x14ac:dyDescent="0.3">
      <c r="A76" s="9"/>
      <c r="B76" s="9"/>
      <c r="C76" s="9"/>
      <c r="D76" s="9"/>
      <c r="E76" s="13"/>
      <c r="F76" s="14"/>
      <c r="G76" s="13"/>
      <c r="H76" s="14"/>
      <c r="I76" s="13"/>
      <c r="J76" s="14"/>
      <c r="K76" s="13"/>
      <c r="L76" s="14"/>
      <c r="M76" s="9"/>
    </row>
    <row r="77" spans="1:51" ht="30" customHeight="1" x14ac:dyDescent="0.3">
      <c r="A77" s="190" t="s">
        <v>565</v>
      </c>
      <c r="B77" s="190"/>
      <c r="C77" s="190"/>
      <c r="D77" s="190"/>
      <c r="E77" s="191"/>
      <c r="F77" s="192"/>
      <c r="G77" s="191"/>
      <c r="H77" s="192"/>
      <c r="I77" s="191"/>
      <c r="J77" s="192"/>
      <c r="K77" s="191"/>
      <c r="L77" s="192"/>
      <c r="M77" s="190"/>
      <c r="N77" s="1" t="s">
        <v>161</v>
      </c>
    </row>
    <row r="78" spans="1:51" ht="30" customHeight="1" x14ac:dyDescent="0.3">
      <c r="A78" s="8" t="s">
        <v>544</v>
      </c>
      <c r="B78" s="8" t="s">
        <v>545</v>
      </c>
      <c r="C78" s="8" t="s">
        <v>397</v>
      </c>
      <c r="D78" s="9">
        <v>45.3</v>
      </c>
      <c r="E78" s="13">
        <f>단가대비표!O105</f>
        <v>3200</v>
      </c>
      <c r="F78" s="14">
        <f t="shared" ref="F78:F83" si="12">TRUNC(E78*D78,1)</f>
        <v>144960</v>
      </c>
      <c r="G78" s="13">
        <f>단가대비표!P105</f>
        <v>0</v>
      </c>
      <c r="H78" s="14">
        <f t="shared" ref="H78:H83" si="13">TRUNC(G78*D78,1)</f>
        <v>0</v>
      </c>
      <c r="I78" s="13">
        <f>단가대비표!S105</f>
        <v>0</v>
      </c>
      <c r="J78" s="14">
        <f t="shared" ref="J78:J83" si="14">TRUNC(I78*D78,1)</f>
        <v>0</v>
      </c>
      <c r="K78" s="13">
        <f t="shared" ref="K78:L83" si="15">TRUNC(E78+G78+I78,1)</f>
        <v>3200</v>
      </c>
      <c r="L78" s="14">
        <f t="shared" si="15"/>
        <v>144960</v>
      </c>
      <c r="M78" s="8" t="s">
        <v>52</v>
      </c>
      <c r="N78" s="2" t="s">
        <v>161</v>
      </c>
      <c r="O78" s="2" t="s">
        <v>546</v>
      </c>
      <c r="P78" s="2" t="s">
        <v>60</v>
      </c>
      <c r="Q78" s="2" t="s">
        <v>60</v>
      </c>
      <c r="R78" s="2" t="s">
        <v>59</v>
      </c>
      <c r="S78" s="3"/>
      <c r="T78" s="3"/>
      <c r="U78" s="3"/>
      <c r="V78" s="3">
        <v>1</v>
      </c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2" t="s">
        <v>52</v>
      </c>
      <c r="AW78" s="2" t="s">
        <v>567</v>
      </c>
      <c r="AX78" s="2" t="s">
        <v>52</v>
      </c>
      <c r="AY78" s="2" t="s">
        <v>52</v>
      </c>
    </row>
    <row r="79" spans="1:51" ht="30" customHeight="1" x14ac:dyDescent="0.3">
      <c r="A79" s="8" t="s">
        <v>544</v>
      </c>
      <c r="B79" s="8" t="s">
        <v>548</v>
      </c>
      <c r="C79" s="8" t="s">
        <v>549</v>
      </c>
      <c r="D79" s="9">
        <v>2</v>
      </c>
      <c r="E79" s="13">
        <f>단가대비표!O107</f>
        <v>4550</v>
      </c>
      <c r="F79" s="14">
        <f t="shared" si="12"/>
        <v>9100</v>
      </c>
      <c r="G79" s="13">
        <f>단가대비표!P107</f>
        <v>0</v>
      </c>
      <c r="H79" s="14">
        <f t="shared" si="13"/>
        <v>0</v>
      </c>
      <c r="I79" s="13">
        <f>단가대비표!S107</f>
        <v>0</v>
      </c>
      <c r="J79" s="14">
        <f t="shared" si="14"/>
        <v>0</v>
      </c>
      <c r="K79" s="13">
        <f t="shared" si="15"/>
        <v>4550</v>
      </c>
      <c r="L79" s="14">
        <f t="shared" si="15"/>
        <v>9100</v>
      </c>
      <c r="M79" s="8" t="s">
        <v>52</v>
      </c>
      <c r="N79" s="2" t="s">
        <v>161</v>
      </c>
      <c r="O79" s="2" t="s">
        <v>550</v>
      </c>
      <c r="P79" s="2" t="s">
        <v>60</v>
      </c>
      <c r="Q79" s="2" t="s">
        <v>60</v>
      </c>
      <c r="R79" s="2" t="s">
        <v>59</v>
      </c>
      <c r="S79" s="3"/>
      <c r="T79" s="3"/>
      <c r="U79" s="3"/>
      <c r="V79" s="3">
        <v>1</v>
      </c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2" t="s">
        <v>52</v>
      </c>
      <c r="AW79" s="2" t="s">
        <v>568</v>
      </c>
      <c r="AX79" s="2" t="s">
        <v>52</v>
      </c>
      <c r="AY79" s="2" t="s">
        <v>52</v>
      </c>
    </row>
    <row r="80" spans="1:51" ht="30" customHeight="1" x14ac:dyDescent="0.3">
      <c r="A80" s="8" t="s">
        <v>552</v>
      </c>
      <c r="B80" s="8" t="s">
        <v>52</v>
      </c>
      <c r="C80" s="8" t="s">
        <v>397</v>
      </c>
      <c r="D80" s="9">
        <v>2</v>
      </c>
      <c r="E80" s="13">
        <f>단가대비표!O42</f>
        <v>1167</v>
      </c>
      <c r="F80" s="14">
        <f t="shared" si="12"/>
        <v>2334</v>
      </c>
      <c r="G80" s="13">
        <f>단가대비표!P42</f>
        <v>0</v>
      </c>
      <c r="H80" s="14">
        <f t="shared" si="13"/>
        <v>0</v>
      </c>
      <c r="I80" s="13">
        <f>단가대비표!S42</f>
        <v>0</v>
      </c>
      <c r="J80" s="14">
        <f t="shared" si="14"/>
        <v>0</v>
      </c>
      <c r="K80" s="13">
        <f t="shared" si="15"/>
        <v>1167</v>
      </c>
      <c r="L80" s="14">
        <f t="shared" si="15"/>
        <v>2334</v>
      </c>
      <c r="M80" s="8" t="s">
        <v>52</v>
      </c>
      <c r="N80" s="2" t="s">
        <v>161</v>
      </c>
      <c r="O80" s="2" t="s">
        <v>553</v>
      </c>
      <c r="P80" s="2" t="s">
        <v>60</v>
      </c>
      <c r="Q80" s="2" t="s">
        <v>60</v>
      </c>
      <c r="R80" s="2" t="s">
        <v>59</v>
      </c>
      <c r="S80" s="3"/>
      <c r="T80" s="3"/>
      <c r="U80" s="3"/>
      <c r="V80" s="3">
        <v>1</v>
      </c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2" t="s">
        <v>52</v>
      </c>
      <c r="AW80" s="2" t="s">
        <v>569</v>
      </c>
      <c r="AX80" s="2" t="s">
        <v>52</v>
      </c>
      <c r="AY80" s="2" t="s">
        <v>52</v>
      </c>
    </row>
    <row r="81" spans="1:51" ht="30" customHeight="1" x14ac:dyDescent="0.3">
      <c r="A81" s="8" t="s">
        <v>555</v>
      </c>
      <c r="B81" s="8" t="s">
        <v>556</v>
      </c>
      <c r="C81" s="8" t="s">
        <v>397</v>
      </c>
      <c r="D81" s="114">
        <v>3.1</v>
      </c>
      <c r="E81" s="13">
        <f>단가대비표!O108</f>
        <v>1700</v>
      </c>
      <c r="F81" s="14">
        <f t="shared" si="12"/>
        <v>5270</v>
      </c>
      <c r="G81" s="13">
        <f>단가대비표!P108</f>
        <v>0</v>
      </c>
      <c r="H81" s="14">
        <f t="shared" si="13"/>
        <v>0</v>
      </c>
      <c r="I81" s="13">
        <f>단가대비표!S108</f>
        <v>0</v>
      </c>
      <c r="J81" s="14">
        <f t="shared" si="14"/>
        <v>0</v>
      </c>
      <c r="K81" s="13">
        <f t="shared" si="15"/>
        <v>1700</v>
      </c>
      <c r="L81" s="14">
        <f t="shared" si="15"/>
        <v>5270</v>
      </c>
      <c r="M81" s="8" t="s">
        <v>52</v>
      </c>
      <c r="N81" s="2" t="s">
        <v>161</v>
      </c>
      <c r="O81" s="2" t="s">
        <v>557</v>
      </c>
      <c r="P81" s="2" t="s">
        <v>60</v>
      </c>
      <c r="Q81" s="2" t="s">
        <v>60</v>
      </c>
      <c r="R81" s="2" t="s">
        <v>59</v>
      </c>
      <c r="S81" s="3"/>
      <c r="T81" s="3"/>
      <c r="U81" s="3"/>
      <c r="V81" s="3">
        <v>1</v>
      </c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2" t="s">
        <v>52</v>
      </c>
      <c r="AW81" s="2" t="s">
        <v>570</v>
      </c>
      <c r="AX81" s="2" t="s">
        <v>52</v>
      </c>
      <c r="AY81" s="2" t="s">
        <v>52</v>
      </c>
    </row>
    <row r="82" spans="1:51" ht="30" customHeight="1" x14ac:dyDescent="0.3">
      <c r="A82" s="8" t="s">
        <v>559</v>
      </c>
      <c r="B82" s="8" t="s">
        <v>560</v>
      </c>
      <c r="C82" s="8" t="s">
        <v>327</v>
      </c>
      <c r="D82" s="9">
        <v>1</v>
      </c>
      <c r="E82" s="13">
        <f>TRUNC(SUMIF(V78:V83, RIGHTB(O82, 1), F78:F83)*U82, 2)</f>
        <v>1616.64</v>
      </c>
      <c r="F82" s="14">
        <f t="shared" si="12"/>
        <v>1616.6</v>
      </c>
      <c r="G82" s="13">
        <v>0</v>
      </c>
      <c r="H82" s="14">
        <f t="shared" si="13"/>
        <v>0</v>
      </c>
      <c r="I82" s="13">
        <v>0</v>
      </c>
      <c r="J82" s="14">
        <f t="shared" si="14"/>
        <v>0</v>
      </c>
      <c r="K82" s="13">
        <f t="shared" si="15"/>
        <v>1616.6</v>
      </c>
      <c r="L82" s="14">
        <f t="shared" si="15"/>
        <v>1616.6</v>
      </c>
      <c r="M82" s="8" t="s">
        <v>52</v>
      </c>
      <c r="N82" s="2" t="s">
        <v>161</v>
      </c>
      <c r="O82" s="2" t="s">
        <v>328</v>
      </c>
      <c r="P82" s="2" t="s">
        <v>60</v>
      </c>
      <c r="Q82" s="2" t="s">
        <v>60</v>
      </c>
      <c r="R82" s="2" t="s">
        <v>60</v>
      </c>
      <c r="S82" s="3">
        <v>0</v>
      </c>
      <c r="T82" s="3">
        <v>0</v>
      </c>
      <c r="U82" s="3">
        <v>0.01</v>
      </c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2" t="s">
        <v>52</v>
      </c>
      <c r="AW82" s="2" t="s">
        <v>571</v>
      </c>
      <c r="AX82" s="2" t="s">
        <v>52</v>
      </c>
      <c r="AY82" s="2" t="s">
        <v>52</v>
      </c>
    </row>
    <row r="83" spans="1:51" ht="30" customHeight="1" x14ac:dyDescent="0.3">
      <c r="A83" s="8" t="s">
        <v>155</v>
      </c>
      <c r="B83" s="8" t="s">
        <v>572</v>
      </c>
      <c r="C83" s="8" t="s">
        <v>119</v>
      </c>
      <c r="D83" s="9">
        <v>10</v>
      </c>
      <c r="E83" s="13" t="str">
        <f>중기단가목록!E19</f>
        <v>164</v>
      </c>
      <c r="F83" s="14">
        <f t="shared" si="12"/>
        <v>1640</v>
      </c>
      <c r="G83" s="13" t="str">
        <f>중기단가목록!F19</f>
        <v>1,780</v>
      </c>
      <c r="H83" s="14">
        <f t="shared" si="13"/>
        <v>17800</v>
      </c>
      <c r="I83" s="13" t="str">
        <f>중기단가목록!G19</f>
        <v>238</v>
      </c>
      <c r="J83" s="14">
        <f t="shared" si="14"/>
        <v>2380</v>
      </c>
      <c r="K83" s="13">
        <f t="shared" si="15"/>
        <v>2182</v>
      </c>
      <c r="L83" s="14">
        <f t="shared" si="15"/>
        <v>21820</v>
      </c>
      <c r="M83" s="8" t="s">
        <v>52</v>
      </c>
      <c r="N83" s="2" t="s">
        <v>161</v>
      </c>
      <c r="O83" s="2" t="s">
        <v>573</v>
      </c>
      <c r="P83" s="2" t="s">
        <v>60</v>
      </c>
      <c r="Q83" s="2" t="s">
        <v>59</v>
      </c>
      <c r="R83" s="2" t="s">
        <v>60</v>
      </c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2" t="s">
        <v>52</v>
      </c>
      <c r="AW83" s="2" t="s">
        <v>574</v>
      </c>
      <c r="AX83" s="2" t="s">
        <v>52</v>
      </c>
      <c r="AY83" s="2" t="s">
        <v>52</v>
      </c>
    </row>
    <row r="84" spans="1:51" ht="30" customHeight="1" x14ac:dyDescent="0.3">
      <c r="A84" s="8" t="s">
        <v>421</v>
      </c>
      <c r="B84" s="8" t="s">
        <v>52</v>
      </c>
      <c r="C84" s="8" t="s">
        <v>52</v>
      </c>
      <c r="D84" s="9"/>
      <c r="E84" s="13"/>
      <c r="F84" s="14">
        <f>TRUNC(SUMIF(N78:N83, N77, F78:F83),0)</f>
        <v>164920</v>
      </c>
      <c r="G84" s="13"/>
      <c r="H84" s="14">
        <f>TRUNC(SUMIF(N78:N83, N77, H78:H83),0)</f>
        <v>17800</v>
      </c>
      <c r="I84" s="13"/>
      <c r="J84" s="14">
        <f>TRUNC(SUMIF(N78:N83, N77, J78:J83),0)</f>
        <v>2380</v>
      </c>
      <c r="K84" s="13"/>
      <c r="L84" s="14">
        <f>F84+H84+J84</f>
        <v>185100</v>
      </c>
      <c r="M84" s="8" t="s">
        <v>52</v>
      </c>
      <c r="N84" s="2" t="s">
        <v>68</v>
      </c>
      <c r="O84" s="2" t="s">
        <v>68</v>
      </c>
      <c r="P84" s="2" t="s">
        <v>52</v>
      </c>
      <c r="Q84" s="2" t="s">
        <v>52</v>
      </c>
      <c r="R84" s="2" t="s">
        <v>52</v>
      </c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2" t="s">
        <v>52</v>
      </c>
      <c r="AW84" s="2" t="s">
        <v>52</v>
      </c>
      <c r="AX84" s="2" t="s">
        <v>52</v>
      </c>
      <c r="AY84" s="2" t="s">
        <v>52</v>
      </c>
    </row>
    <row r="85" spans="1:51" ht="30" customHeight="1" x14ac:dyDescent="0.3">
      <c r="A85" s="9"/>
      <c r="B85" s="9"/>
      <c r="C85" s="9"/>
      <c r="D85" s="9"/>
      <c r="E85" s="13"/>
      <c r="F85" s="14"/>
      <c r="G85" s="13"/>
      <c r="H85" s="14"/>
      <c r="I85" s="13"/>
      <c r="J85" s="14"/>
      <c r="K85" s="13"/>
      <c r="L85" s="14"/>
      <c r="M85" s="9"/>
    </row>
    <row r="86" spans="1:51" ht="30" customHeight="1" x14ac:dyDescent="0.3">
      <c r="A86" s="190" t="s">
        <v>2420</v>
      </c>
      <c r="B86" s="190"/>
      <c r="C86" s="190"/>
      <c r="D86" s="190"/>
      <c r="E86" s="191"/>
      <c r="F86" s="192"/>
      <c r="G86" s="191"/>
      <c r="H86" s="192"/>
      <c r="I86" s="191"/>
      <c r="J86" s="192"/>
      <c r="K86" s="191"/>
      <c r="L86" s="192"/>
      <c r="M86" s="190"/>
      <c r="N86" s="1" t="s">
        <v>164</v>
      </c>
    </row>
    <row r="87" spans="1:51" ht="30" customHeight="1" x14ac:dyDescent="0.3">
      <c r="A87" s="8" t="s">
        <v>544</v>
      </c>
      <c r="B87" s="8" t="s">
        <v>545</v>
      </c>
      <c r="C87" s="8" t="s">
        <v>397</v>
      </c>
      <c r="D87" s="9">
        <v>45.3</v>
      </c>
      <c r="E87" s="13">
        <f>단가대비표!O105</f>
        <v>3200</v>
      </c>
      <c r="F87" s="14">
        <f t="shared" ref="F87:F92" si="16">TRUNC(E87*D87,1)</f>
        <v>144960</v>
      </c>
      <c r="G87" s="13">
        <f>단가대비표!P105</f>
        <v>0</v>
      </c>
      <c r="H87" s="14">
        <f t="shared" ref="H87:H92" si="17">TRUNC(G87*D87,1)</f>
        <v>0</v>
      </c>
      <c r="I87" s="13">
        <f>단가대비표!S105</f>
        <v>0</v>
      </c>
      <c r="J87" s="14">
        <f t="shared" ref="J87:J92" si="18">TRUNC(I87*D87,1)</f>
        <v>0</v>
      </c>
      <c r="K87" s="13">
        <f t="shared" ref="K87:L92" si="19">TRUNC(E87+G87+I87,1)</f>
        <v>3200</v>
      </c>
      <c r="L87" s="14">
        <f t="shared" si="19"/>
        <v>144960</v>
      </c>
      <c r="M87" s="8" t="s">
        <v>52</v>
      </c>
      <c r="N87" s="2" t="s">
        <v>164</v>
      </c>
      <c r="O87" s="2" t="s">
        <v>546</v>
      </c>
      <c r="P87" s="2" t="s">
        <v>60</v>
      </c>
      <c r="Q87" s="2" t="s">
        <v>60</v>
      </c>
      <c r="R87" s="2" t="s">
        <v>59</v>
      </c>
      <c r="S87" s="3"/>
      <c r="T87" s="3"/>
      <c r="U87" s="3"/>
      <c r="V87" s="3">
        <v>1</v>
      </c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2" t="s">
        <v>52</v>
      </c>
      <c r="AW87" s="2" t="s">
        <v>576</v>
      </c>
      <c r="AX87" s="2" t="s">
        <v>52</v>
      </c>
      <c r="AY87" s="2" t="s">
        <v>52</v>
      </c>
    </row>
    <row r="88" spans="1:51" ht="30" customHeight="1" x14ac:dyDescent="0.3">
      <c r="A88" s="8" t="s">
        <v>544</v>
      </c>
      <c r="B88" s="8" t="s">
        <v>548</v>
      </c>
      <c r="C88" s="8" t="s">
        <v>549</v>
      </c>
      <c r="D88" s="9">
        <v>2</v>
      </c>
      <c r="E88" s="13">
        <f>단가대비표!O107</f>
        <v>4550</v>
      </c>
      <c r="F88" s="14">
        <f t="shared" si="16"/>
        <v>9100</v>
      </c>
      <c r="G88" s="13">
        <f>단가대비표!P107</f>
        <v>0</v>
      </c>
      <c r="H88" s="14">
        <f t="shared" si="17"/>
        <v>0</v>
      </c>
      <c r="I88" s="13">
        <f>단가대비표!S107</f>
        <v>0</v>
      </c>
      <c r="J88" s="14">
        <f t="shared" si="18"/>
        <v>0</v>
      </c>
      <c r="K88" s="13">
        <f t="shared" si="19"/>
        <v>4550</v>
      </c>
      <c r="L88" s="14">
        <f t="shared" si="19"/>
        <v>9100</v>
      </c>
      <c r="M88" s="8" t="s">
        <v>52</v>
      </c>
      <c r="N88" s="2" t="s">
        <v>164</v>
      </c>
      <c r="O88" s="2" t="s">
        <v>550</v>
      </c>
      <c r="P88" s="2" t="s">
        <v>60</v>
      </c>
      <c r="Q88" s="2" t="s">
        <v>60</v>
      </c>
      <c r="R88" s="2" t="s">
        <v>59</v>
      </c>
      <c r="S88" s="3"/>
      <c r="T88" s="3"/>
      <c r="U88" s="3"/>
      <c r="V88" s="3">
        <v>1</v>
      </c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2" t="s">
        <v>52</v>
      </c>
      <c r="AW88" s="2" t="s">
        <v>577</v>
      </c>
      <c r="AX88" s="2" t="s">
        <v>52</v>
      </c>
      <c r="AY88" s="2" t="s">
        <v>52</v>
      </c>
    </row>
    <row r="89" spans="1:51" ht="30" customHeight="1" x14ac:dyDescent="0.3">
      <c r="A89" s="8" t="s">
        <v>552</v>
      </c>
      <c r="B89" s="8" t="s">
        <v>52</v>
      </c>
      <c r="C89" s="8" t="s">
        <v>397</v>
      </c>
      <c r="D89" s="9">
        <v>2</v>
      </c>
      <c r="E89" s="13">
        <f>단가대비표!O42</f>
        <v>1167</v>
      </c>
      <c r="F89" s="14">
        <f t="shared" si="16"/>
        <v>2334</v>
      </c>
      <c r="G89" s="13">
        <f>단가대비표!P42</f>
        <v>0</v>
      </c>
      <c r="H89" s="14">
        <f t="shared" si="17"/>
        <v>0</v>
      </c>
      <c r="I89" s="13">
        <f>단가대비표!S42</f>
        <v>0</v>
      </c>
      <c r="J89" s="14">
        <f t="shared" si="18"/>
        <v>0</v>
      </c>
      <c r="K89" s="13">
        <f t="shared" si="19"/>
        <v>1167</v>
      </c>
      <c r="L89" s="14">
        <f t="shared" si="19"/>
        <v>2334</v>
      </c>
      <c r="M89" s="8" t="s">
        <v>52</v>
      </c>
      <c r="N89" s="2" t="s">
        <v>164</v>
      </c>
      <c r="O89" s="2" t="s">
        <v>553</v>
      </c>
      <c r="P89" s="2" t="s">
        <v>60</v>
      </c>
      <c r="Q89" s="2" t="s">
        <v>60</v>
      </c>
      <c r="R89" s="2" t="s">
        <v>59</v>
      </c>
      <c r="S89" s="3"/>
      <c r="T89" s="3"/>
      <c r="U89" s="3"/>
      <c r="V89" s="3">
        <v>1</v>
      </c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2" t="s">
        <v>52</v>
      </c>
      <c r="AW89" s="2" t="s">
        <v>578</v>
      </c>
      <c r="AX89" s="2" t="s">
        <v>52</v>
      </c>
      <c r="AY89" s="2" t="s">
        <v>52</v>
      </c>
    </row>
    <row r="90" spans="1:51" ht="30" customHeight="1" x14ac:dyDescent="0.3">
      <c r="A90" s="8" t="s">
        <v>555</v>
      </c>
      <c r="B90" s="8" t="s">
        <v>556</v>
      </c>
      <c r="C90" s="8" t="s">
        <v>397</v>
      </c>
      <c r="D90" s="9">
        <v>3.1</v>
      </c>
      <c r="E90" s="13">
        <f>단가대비표!O108</f>
        <v>1700</v>
      </c>
      <c r="F90" s="14">
        <f t="shared" si="16"/>
        <v>5270</v>
      </c>
      <c r="G90" s="13">
        <f>단가대비표!P108</f>
        <v>0</v>
      </c>
      <c r="H90" s="14">
        <f t="shared" si="17"/>
        <v>0</v>
      </c>
      <c r="I90" s="13">
        <f>단가대비표!S108</f>
        <v>0</v>
      </c>
      <c r="J90" s="14">
        <f t="shared" si="18"/>
        <v>0</v>
      </c>
      <c r="K90" s="13">
        <f t="shared" si="19"/>
        <v>1700</v>
      </c>
      <c r="L90" s="14">
        <f t="shared" si="19"/>
        <v>5270</v>
      </c>
      <c r="M90" s="8" t="s">
        <v>52</v>
      </c>
      <c r="N90" s="2" t="s">
        <v>164</v>
      </c>
      <c r="O90" s="2" t="s">
        <v>557</v>
      </c>
      <c r="P90" s="2" t="s">
        <v>60</v>
      </c>
      <c r="Q90" s="2" t="s">
        <v>60</v>
      </c>
      <c r="R90" s="2" t="s">
        <v>59</v>
      </c>
      <c r="S90" s="3"/>
      <c r="T90" s="3"/>
      <c r="U90" s="3"/>
      <c r="V90" s="3">
        <v>1</v>
      </c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2" t="s">
        <v>52</v>
      </c>
      <c r="AW90" s="2" t="s">
        <v>579</v>
      </c>
      <c r="AX90" s="2" t="s">
        <v>52</v>
      </c>
      <c r="AY90" s="2" t="s">
        <v>52</v>
      </c>
    </row>
    <row r="91" spans="1:51" ht="30" customHeight="1" x14ac:dyDescent="0.3">
      <c r="A91" s="8" t="s">
        <v>559</v>
      </c>
      <c r="B91" s="8" t="s">
        <v>560</v>
      </c>
      <c r="C91" s="8" t="s">
        <v>327</v>
      </c>
      <c r="D91" s="9">
        <v>1</v>
      </c>
      <c r="E91" s="13">
        <f>TRUNC(SUMIF(V87:V92, RIGHTB(O91, 1), F87:F92)*U91, 2)</f>
        <v>1616.64</v>
      </c>
      <c r="F91" s="14">
        <f t="shared" si="16"/>
        <v>1616.6</v>
      </c>
      <c r="G91" s="13">
        <v>0</v>
      </c>
      <c r="H91" s="14">
        <f t="shared" si="17"/>
        <v>0</v>
      </c>
      <c r="I91" s="13">
        <v>0</v>
      </c>
      <c r="J91" s="14">
        <f t="shared" si="18"/>
        <v>0</v>
      </c>
      <c r="K91" s="13">
        <f t="shared" si="19"/>
        <v>1616.6</v>
      </c>
      <c r="L91" s="14">
        <f t="shared" si="19"/>
        <v>1616.6</v>
      </c>
      <c r="M91" s="8" t="s">
        <v>52</v>
      </c>
      <c r="N91" s="2" t="s">
        <v>164</v>
      </c>
      <c r="O91" s="2" t="s">
        <v>328</v>
      </c>
      <c r="P91" s="2" t="s">
        <v>60</v>
      </c>
      <c r="Q91" s="2" t="s">
        <v>60</v>
      </c>
      <c r="R91" s="2" t="s">
        <v>60</v>
      </c>
      <c r="S91" s="3">
        <v>0</v>
      </c>
      <c r="T91" s="3">
        <v>0</v>
      </c>
      <c r="U91" s="3">
        <v>0.01</v>
      </c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2" t="s">
        <v>52</v>
      </c>
      <c r="AW91" s="2" t="s">
        <v>580</v>
      </c>
      <c r="AX91" s="2" t="s">
        <v>52</v>
      </c>
      <c r="AY91" s="2" t="s">
        <v>52</v>
      </c>
    </row>
    <row r="92" spans="1:51" ht="30" customHeight="1" x14ac:dyDescent="0.3">
      <c r="A92" s="8" t="s">
        <v>155</v>
      </c>
      <c r="B92" s="8" t="s">
        <v>581</v>
      </c>
      <c r="C92" s="8" t="s">
        <v>119</v>
      </c>
      <c r="D92" s="9">
        <v>10</v>
      </c>
      <c r="E92" s="13" t="str">
        <f>중기단가목록!E20</f>
        <v>431</v>
      </c>
      <c r="F92" s="14">
        <f t="shared" si="16"/>
        <v>4310</v>
      </c>
      <c r="G92" s="13" t="str">
        <f>중기단가목록!F20</f>
        <v>4,686</v>
      </c>
      <c r="H92" s="14">
        <f t="shared" si="17"/>
        <v>46860</v>
      </c>
      <c r="I92" s="13" t="str">
        <f>중기단가목록!G20</f>
        <v>628</v>
      </c>
      <c r="J92" s="14">
        <f t="shared" si="18"/>
        <v>6280</v>
      </c>
      <c r="K92" s="13">
        <f t="shared" si="19"/>
        <v>5745</v>
      </c>
      <c r="L92" s="14">
        <f t="shared" si="19"/>
        <v>57450</v>
      </c>
      <c r="M92" s="8" t="s">
        <v>52</v>
      </c>
      <c r="N92" s="2" t="s">
        <v>164</v>
      </c>
      <c r="O92" s="2" t="s">
        <v>582</v>
      </c>
      <c r="P92" s="2" t="s">
        <v>60</v>
      </c>
      <c r="Q92" s="2" t="s">
        <v>59</v>
      </c>
      <c r="R92" s="2" t="s">
        <v>60</v>
      </c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2" t="s">
        <v>52</v>
      </c>
      <c r="AW92" s="2" t="s">
        <v>583</v>
      </c>
      <c r="AX92" s="2" t="s">
        <v>52</v>
      </c>
      <c r="AY92" s="2" t="s">
        <v>52</v>
      </c>
    </row>
    <row r="93" spans="1:51" ht="30" customHeight="1" x14ac:dyDescent="0.3">
      <c r="A93" s="8" t="s">
        <v>421</v>
      </c>
      <c r="B93" s="8" t="s">
        <v>52</v>
      </c>
      <c r="C93" s="8" t="s">
        <v>52</v>
      </c>
      <c r="D93" s="9"/>
      <c r="E93" s="13"/>
      <c r="F93" s="14">
        <f>TRUNC(SUMIF(N87:N92, N86, F87:F92),0)</f>
        <v>167590</v>
      </c>
      <c r="G93" s="13"/>
      <c r="H93" s="14">
        <f>TRUNC(SUMIF(N87:N92, N86, H87:H92),0)</f>
        <v>46860</v>
      </c>
      <c r="I93" s="13"/>
      <c r="J93" s="14">
        <f>TRUNC(SUMIF(N87:N92, N86, J87:J92),0)</f>
        <v>6280</v>
      </c>
      <c r="K93" s="13"/>
      <c r="L93" s="14">
        <f>F93+H93+J93</f>
        <v>220730</v>
      </c>
      <c r="M93" s="8" t="s">
        <v>52</v>
      </c>
      <c r="N93" s="2" t="s">
        <v>68</v>
      </c>
      <c r="O93" s="2" t="s">
        <v>68</v>
      </c>
      <c r="P93" s="2" t="s">
        <v>52</v>
      </c>
      <c r="Q93" s="2" t="s">
        <v>52</v>
      </c>
      <c r="R93" s="2" t="s">
        <v>52</v>
      </c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2" t="s">
        <v>52</v>
      </c>
      <c r="AW93" s="2" t="s">
        <v>52</v>
      </c>
      <c r="AX93" s="2" t="s">
        <v>52</v>
      </c>
      <c r="AY93" s="2" t="s">
        <v>52</v>
      </c>
    </row>
    <row r="94" spans="1:51" ht="30" customHeight="1" x14ac:dyDescent="0.3">
      <c r="A94" s="9"/>
      <c r="B94" s="9"/>
      <c r="C94" s="9"/>
      <c r="D94" s="9"/>
      <c r="E94" s="13"/>
      <c r="F94" s="14"/>
      <c r="G94" s="13"/>
      <c r="H94" s="14"/>
      <c r="I94" s="13"/>
      <c r="J94" s="14"/>
      <c r="K94" s="13"/>
      <c r="L94" s="14"/>
      <c r="M94" s="9"/>
    </row>
    <row r="95" spans="1:51" ht="30" customHeight="1" x14ac:dyDescent="0.3">
      <c r="A95" s="190" t="s">
        <v>584</v>
      </c>
      <c r="B95" s="190"/>
      <c r="C95" s="190"/>
      <c r="D95" s="190"/>
      <c r="E95" s="191"/>
      <c r="F95" s="192"/>
      <c r="G95" s="191"/>
      <c r="H95" s="192"/>
      <c r="I95" s="191"/>
      <c r="J95" s="192"/>
      <c r="K95" s="191"/>
      <c r="L95" s="192"/>
      <c r="M95" s="190"/>
      <c r="N95" s="1" t="s">
        <v>167</v>
      </c>
    </row>
    <row r="96" spans="1:51" ht="30" customHeight="1" x14ac:dyDescent="0.3">
      <c r="A96" s="8" t="s">
        <v>544</v>
      </c>
      <c r="B96" s="8" t="s">
        <v>545</v>
      </c>
      <c r="C96" s="8" t="s">
        <v>397</v>
      </c>
      <c r="D96" s="9">
        <v>45.3</v>
      </c>
      <c r="E96" s="13">
        <f>단가대비표!O105</f>
        <v>3200</v>
      </c>
      <c r="F96" s="14">
        <f t="shared" ref="F96:F101" si="20">TRUNC(E96*D96,1)</f>
        <v>144960</v>
      </c>
      <c r="G96" s="13">
        <f>단가대비표!P105</f>
        <v>0</v>
      </c>
      <c r="H96" s="14">
        <f t="shared" ref="H96:H101" si="21">TRUNC(G96*D96,1)</f>
        <v>0</v>
      </c>
      <c r="I96" s="13">
        <f>단가대비표!S105</f>
        <v>0</v>
      </c>
      <c r="J96" s="14">
        <f t="shared" ref="J96:J101" si="22">TRUNC(I96*D96,1)</f>
        <v>0</v>
      </c>
      <c r="K96" s="13">
        <f t="shared" ref="K96:L101" si="23">TRUNC(E96+G96+I96,1)</f>
        <v>3200</v>
      </c>
      <c r="L96" s="14">
        <f t="shared" si="23"/>
        <v>144960</v>
      </c>
      <c r="M96" s="8" t="s">
        <v>52</v>
      </c>
      <c r="N96" s="2" t="s">
        <v>167</v>
      </c>
      <c r="O96" s="2" t="s">
        <v>546</v>
      </c>
      <c r="P96" s="2" t="s">
        <v>60</v>
      </c>
      <c r="Q96" s="2" t="s">
        <v>60</v>
      </c>
      <c r="R96" s="2" t="s">
        <v>59</v>
      </c>
      <c r="S96" s="3"/>
      <c r="T96" s="3"/>
      <c r="U96" s="3"/>
      <c r="V96" s="3">
        <v>1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2" t="s">
        <v>52</v>
      </c>
      <c r="AW96" s="2" t="s">
        <v>586</v>
      </c>
      <c r="AX96" s="2" t="s">
        <v>52</v>
      </c>
      <c r="AY96" s="2" t="s">
        <v>52</v>
      </c>
    </row>
    <row r="97" spans="1:51" ht="30" customHeight="1" x14ac:dyDescent="0.3">
      <c r="A97" s="8" t="s">
        <v>544</v>
      </c>
      <c r="B97" s="8" t="s">
        <v>548</v>
      </c>
      <c r="C97" s="8" t="s">
        <v>549</v>
      </c>
      <c r="D97" s="9">
        <v>2</v>
      </c>
      <c r="E97" s="13">
        <f>단가대비표!O107</f>
        <v>4550</v>
      </c>
      <c r="F97" s="14">
        <f t="shared" si="20"/>
        <v>9100</v>
      </c>
      <c r="G97" s="13">
        <f>단가대비표!P107</f>
        <v>0</v>
      </c>
      <c r="H97" s="14">
        <f t="shared" si="21"/>
        <v>0</v>
      </c>
      <c r="I97" s="13">
        <f>단가대비표!S107</f>
        <v>0</v>
      </c>
      <c r="J97" s="14">
        <f t="shared" si="22"/>
        <v>0</v>
      </c>
      <c r="K97" s="13">
        <f t="shared" si="23"/>
        <v>4550</v>
      </c>
      <c r="L97" s="14">
        <f t="shared" si="23"/>
        <v>9100</v>
      </c>
      <c r="M97" s="8" t="s">
        <v>52</v>
      </c>
      <c r="N97" s="2" t="s">
        <v>167</v>
      </c>
      <c r="O97" s="2" t="s">
        <v>550</v>
      </c>
      <c r="P97" s="2" t="s">
        <v>60</v>
      </c>
      <c r="Q97" s="2" t="s">
        <v>60</v>
      </c>
      <c r="R97" s="2" t="s">
        <v>59</v>
      </c>
      <c r="S97" s="3"/>
      <c r="T97" s="3"/>
      <c r="U97" s="3"/>
      <c r="V97" s="3">
        <v>1</v>
      </c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2" t="s">
        <v>52</v>
      </c>
      <c r="AW97" s="2" t="s">
        <v>587</v>
      </c>
      <c r="AX97" s="2" t="s">
        <v>52</v>
      </c>
      <c r="AY97" s="2" t="s">
        <v>52</v>
      </c>
    </row>
    <row r="98" spans="1:51" ht="30" customHeight="1" x14ac:dyDescent="0.3">
      <c r="A98" s="8" t="s">
        <v>552</v>
      </c>
      <c r="B98" s="8" t="s">
        <v>52</v>
      </c>
      <c r="C98" s="8" t="s">
        <v>397</v>
      </c>
      <c r="D98" s="9">
        <v>2</v>
      </c>
      <c r="E98" s="13">
        <f>단가대비표!O42</f>
        <v>1167</v>
      </c>
      <c r="F98" s="14">
        <f t="shared" si="20"/>
        <v>2334</v>
      </c>
      <c r="G98" s="13">
        <f>단가대비표!P42</f>
        <v>0</v>
      </c>
      <c r="H98" s="14">
        <f t="shared" si="21"/>
        <v>0</v>
      </c>
      <c r="I98" s="13">
        <f>단가대비표!S42</f>
        <v>0</v>
      </c>
      <c r="J98" s="14">
        <f t="shared" si="22"/>
        <v>0</v>
      </c>
      <c r="K98" s="13">
        <f t="shared" si="23"/>
        <v>1167</v>
      </c>
      <c r="L98" s="14">
        <f t="shared" si="23"/>
        <v>2334</v>
      </c>
      <c r="M98" s="8" t="s">
        <v>52</v>
      </c>
      <c r="N98" s="2" t="s">
        <v>167</v>
      </c>
      <c r="O98" s="2" t="s">
        <v>553</v>
      </c>
      <c r="P98" s="2" t="s">
        <v>60</v>
      </c>
      <c r="Q98" s="2" t="s">
        <v>60</v>
      </c>
      <c r="R98" s="2" t="s">
        <v>59</v>
      </c>
      <c r="S98" s="3"/>
      <c r="T98" s="3"/>
      <c r="U98" s="3"/>
      <c r="V98" s="3">
        <v>1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2" t="s">
        <v>52</v>
      </c>
      <c r="AW98" s="2" t="s">
        <v>588</v>
      </c>
      <c r="AX98" s="2" t="s">
        <v>52</v>
      </c>
      <c r="AY98" s="2" t="s">
        <v>52</v>
      </c>
    </row>
    <row r="99" spans="1:51" ht="30" customHeight="1" x14ac:dyDescent="0.3">
      <c r="A99" s="8" t="s">
        <v>555</v>
      </c>
      <c r="B99" s="8" t="s">
        <v>556</v>
      </c>
      <c r="C99" s="8" t="s">
        <v>397</v>
      </c>
      <c r="D99" s="9">
        <v>3.1</v>
      </c>
      <c r="E99" s="13">
        <f>단가대비표!O108</f>
        <v>1700</v>
      </c>
      <c r="F99" s="14">
        <f t="shared" si="20"/>
        <v>5270</v>
      </c>
      <c r="G99" s="13">
        <f>단가대비표!P108</f>
        <v>0</v>
      </c>
      <c r="H99" s="14">
        <f t="shared" si="21"/>
        <v>0</v>
      </c>
      <c r="I99" s="13">
        <f>단가대비표!S108</f>
        <v>0</v>
      </c>
      <c r="J99" s="14">
        <f t="shared" si="22"/>
        <v>0</v>
      </c>
      <c r="K99" s="13">
        <f t="shared" si="23"/>
        <v>1700</v>
      </c>
      <c r="L99" s="14">
        <f t="shared" si="23"/>
        <v>5270</v>
      </c>
      <c r="M99" s="8" t="s">
        <v>52</v>
      </c>
      <c r="N99" s="2" t="s">
        <v>167</v>
      </c>
      <c r="O99" s="2" t="s">
        <v>557</v>
      </c>
      <c r="P99" s="2" t="s">
        <v>60</v>
      </c>
      <c r="Q99" s="2" t="s">
        <v>60</v>
      </c>
      <c r="R99" s="2" t="s">
        <v>59</v>
      </c>
      <c r="S99" s="3"/>
      <c r="T99" s="3"/>
      <c r="U99" s="3"/>
      <c r="V99" s="3">
        <v>1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2" t="s">
        <v>52</v>
      </c>
      <c r="AW99" s="2" t="s">
        <v>589</v>
      </c>
      <c r="AX99" s="2" t="s">
        <v>52</v>
      </c>
      <c r="AY99" s="2" t="s">
        <v>52</v>
      </c>
    </row>
    <row r="100" spans="1:51" ht="30" customHeight="1" x14ac:dyDescent="0.3">
      <c r="A100" s="8" t="s">
        <v>559</v>
      </c>
      <c r="B100" s="8" t="s">
        <v>560</v>
      </c>
      <c r="C100" s="8" t="s">
        <v>327</v>
      </c>
      <c r="D100" s="9">
        <v>1</v>
      </c>
      <c r="E100" s="13">
        <f>TRUNC(SUMIF(V96:V101, RIGHTB(O100, 1), F96:F101)*U100, 2)</f>
        <v>1616.64</v>
      </c>
      <c r="F100" s="14">
        <f t="shared" si="20"/>
        <v>1616.6</v>
      </c>
      <c r="G100" s="13">
        <v>0</v>
      </c>
      <c r="H100" s="14">
        <f t="shared" si="21"/>
        <v>0</v>
      </c>
      <c r="I100" s="13">
        <v>0</v>
      </c>
      <c r="J100" s="14">
        <f t="shared" si="22"/>
        <v>0</v>
      </c>
      <c r="K100" s="13">
        <f t="shared" si="23"/>
        <v>1616.6</v>
      </c>
      <c r="L100" s="14">
        <f t="shared" si="23"/>
        <v>1616.6</v>
      </c>
      <c r="M100" s="8" t="s">
        <v>52</v>
      </c>
      <c r="N100" s="2" t="s">
        <v>167</v>
      </c>
      <c r="O100" s="2" t="s">
        <v>328</v>
      </c>
      <c r="P100" s="2" t="s">
        <v>60</v>
      </c>
      <c r="Q100" s="2" t="s">
        <v>60</v>
      </c>
      <c r="R100" s="2" t="s">
        <v>60</v>
      </c>
      <c r="S100" s="3">
        <v>0</v>
      </c>
      <c r="T100" s="3">
        <v>0</v>
      </c>
      <c r="U100" s="3">
        <v>0.01</v>
      </c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2" t="s">
        <v>52</v>
      </c>
      <c r="AW100" s="2" t="s">
        <v>590</v>
      </c>
      <c r="AX100" s="2" t="s">
        <v>52</v>
      </c>
      <c r="AY100" s="2" t="s">
        <v>52</v>
      </c>
    </row>
    <row r="101" spans="1:51" ht="30" customHeight="1" x14ac:dyDescent="0.3">
      <c r="A101" s="8" t="s">
        <v>155</v>
      </c>
      <c r="B101" s="8" t="s">
        <v>591</v>
      </c>
      <c r="C101" s="8" t="s">
        <v>119</v>
      </c>
      <c r="D101" s="9">
        <v>10</v>
      </c>
      <c r="E101" s="13" t="str">
        <f>중기단가목록!E21</f>
        <v>911</v>
      </c>
      <c r="F101" s="14">
        <f t="shared" si="20"/>
        <v>9110</v>
      </c>
      <c r="G101" s="13" t="str">
        <f>중기단가목록!F21</f>
        <v>9,892</v>
      </c>
      <c r="H101" s="14">
        <f t="shared" si="21"/>
        <v>98920</v>
      </c>
      <c r="I101" s="13" t="str">
        <f>중기단가목록!G21</f>
        <v>1,327</v>
      </c>
      <c r="J101" s="14">
        <f t="shared" si="22"/>
        <v>13270</v>
      </c>
      <c r="K101" s="13">
        <f t="shared" si="23"/>
        <v>12130</v>
      </c>
      <c r="L101" s="14">
        <f t="shared" si="23"/>
        <v>121300</v>
      </c>
      <c r="M101" s="8" t="s">
        <v>52</v>
      </c>
      <c r="N101" s="2" t="s">
        <v>167</v>
      </c>
      <c r="O101" s="2" t="s">
        <v>592</v>
      </c>
      <c r="P101" s="2" t="s">
        <v>60</v>
      </c>
      <c r="Q101" s="2" t="s">
        <v>59</v>
      </c>
      <c r="R101" s="2" t="s">
        <v>60</v>
      </c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2" t="s">
        <v>52</v>
      </c>
      <c r="AW101" s="2" t="s">
        <v>593</v>
      </c>
      <c r="AX101" s="2" t="s">
        <v>52</v>
      </c>
      <c r="AY101" s="2" t="s">
        <v>52</v>
      </c>
    </row>
    <row r="102" spans="1:51" ht="30" customHeight="1" x14ac:dyDescent="0.3">
      <c r="A102" s="8" t="s">
        <v>421</v>
      </c>
      <c r="B102" s="8" t="s">
        <v>52</v>
      </c>
      <c r="C102" s="8" t="s">
        <v>52</v>
      </c>
      <c r="D102" s="9"/>
      <c r="E102" s="13"/>
      <c r="F102" s="14">
        <f>TRUNC(SUMIF(N96:N101, N95, F96:F101),0)</f>
        <v>172390</v>
      </c>
      <c r="G102" s="13"/>
      <c r="H102" s="14">
        <f>TRUNC(SUMIF(N96:N101, N95, H96:H101),0)</f>
        <v>98920</v>
      </c>
      <c r="I102" s="13"/>
      <c r="J102" s="14">
        <f>TRUNC(SUMIF(N96:N101, N95, J96:J101),0)</f>
        <v>13270</v>
      </c>
      <c r="K102" s="13"/>
      <c r="L102" s="14">
        <f>F102+H102+J102</f>
        <v>284580</v>
      </c>
      <c r="M102" s="8" t="s">
        <v>52</v>
      </c>
      <c r="N102" s="2" t="s">
        <v>68</v>
      </c>
      <c r="O102" s="2" t="s">
        <v>68</v>
      </c>
      <c r="P102" s="2" t="s">
        <v>52</v>
      </c>
      <c r="Q102" s="2" t="s">
        <v>52</v>
      </c>
      <c r="R102" s="2" t="s">
        <v>52</v>
      </c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2" t="s">
        <v>52</v>
      </c>
      <c r="AW102" s="2" t="s">
        <v>52</v>
      </c>
      <c r="AX102" s="2" t="s">
        <v>52</v>
      </c>
      <c r="AY102" s="2" t="s">
        <v>52</v>
      </c>
    </row>
    <row r="103" spans="1:51" ht="30" customHeight="1" x14ac:dyDescent="0.3">
      <c r="A103" s="9"/>
      <c r="B103" s="9"/>
      <c r="C103" s="9"/>
      <c r="D103" s="9"/>
      <c r="E103" s="13"/>
      <c r="F103" s="14"/>
      <c r="G103" s="13"/>
      <c r="H103" s="14"/>
      <c r="I103" s="13"/>
      <c r="J103" s="14"/>
      <c r="K103" s="13"/>
      <c r="L103" s="14"/>
      <c r="M103" s="9"/>
    </row>
    <row r="104" spans="1:51" ht="30" customHeight="1" x14ac:dyDescent="0.3">
      <c r="A104" s="190" t="s">
        <v>594</v>
      </c>
      <c r="B104" s="190"/>
      <c r="C104" s="190"/>
      <c r="D104" s="190"/>
      <c r="E104" s="191"/>
      <c r="F104" s="192"/>
      <c r="G104" s="191"/>
      <c r="H104" s="192"/>
      <c r="I104" s="191"/>
      <c r="J104" s="192"/>
      <c r="K104" s="191"/>
      <c r="L104" s="192"/>
      <c r="M104" s="190"/>
      <c r="N104" s="1" t="s">
        <v>170</v>
      </c>
    </row>
    <row r="105" spans="1:51" ht="30" customHeight="1" x14ac:dyDescent="0.3">
      <c r="A105" s="8" t="s">
        <v>544</v>
      </c>
      <c r="B105" s="8" t="s">
        <v>596</v>
      </c>
      <c r="C105" s="8" t="s">
        <v>397</v>
      </c>
      <c r="D105" s="9">
        <v>45.3</v>
      </c>
      <c r="E105" s="13">
        <f>단가대비표!O106</f>
        <v>4100</v>
      </c>
      <c r="F105" s="14">
        <f t="shared" ref="F105:F110" si="24">TRUNC(E105*D105,1)</f>
        <v>185730</v>
      </c>
      <c r="G105" s="13">
        <f>단가대비표!P106</f>
        <v>0</v>
      </c>
      <c r="H105" s="14">
        <f t="shared" ref="H105:H110" si="25">TRUNC(G105*D105,1)</f>
        <v>0</v>
      </c>
      <c r="I105" s="13">
        <f>단가대비표!S106</f>
        <v>0</v>
      </c>
      <c r="J105" s="14">
        <f t="shared" ref="J105:J110" si="26">TRUNC(I105*D105,1)</f>
        <v>0</v>
      </c>
      <c r="K105" s="13">
        <f t="shared" ref="K105:L110" si="27">TRUNC(E105+G105+I105,1)</f>
        <v>4100</v>
      </c>
      <c r="L105" s="14">
        <f t="shared" si="27"/>
        <v>185730</v>
      </c>
      <c r="M105" s="8" t="s">
        <v>52</v>
      </c>
      <c r="N105" s="2" t="s">
        <v>170</v>
      </c>
      <c r="O105" s="2" t="s">
        <v>597</v>
      </c>
      <c r="P105" s="2" t="s">
        <v>60</v>
      </c>
      <c r="Q105" s="2" t="s">
        <v>60</v>
      </c>
      <c r="R105" s="2" t="s">
        <v>59</v>
      </c>
      <c r="S105" s="3"/>
      <c r="T105" s="3"/>
      <c r="U105" s="3"/>
      <c r="V105" s="3">
        <v>1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2" t="s">
        <v>52</v>
      </c>
      <c r="AW105" s="2" t="s">
        <v>598</v>
      </c>
      <c r="AX105" s="2" t="s">
        <v>52</v>
      </c>
      <c r="AY105" s="2" t="s">
        <v>52</v>
      </c>
    </row>
    <row r="106" spans="1:51" ht="30" customHeight="1" x14ac:dyDescent="0.3">
      <c r="A106" s="8" t="s">
        <v>544</v>
      </c>
      <c r="B106" s="8" t="s">
        <v>548</v>
      </c>
      <c r="C106" s="8" t="s">
        <v>549</v>
      </c>
      <c r="D106" s="9">
        <v>2</v>
      </c>
      <c r="E106" s="13">
        <f>단가대비표!O107</f>
        <v>4550</v>
      </c>
      <c r="F106" s="14">
        <f t="shared" si="24"/>
        <v>9100</v>
      </c>
      <c r="G106" s="13">
        <f>단가대비표!P107</f>
        <v>0</v>
      </c>
      <c r="H106" s="14">
        <f t="shared" si="25"/>
        <v>0</v>
      </c>
      <c r="I106" s="13">
        <f>단가대비표!S107</f>
        <v>0</v>
      </c>
      <c r="J106" s="14">
        <f t="shared" si="26"/>
        <v>0</v>
      </c>
      <c r="K106" s="13">
        <f t="shared" si="27"/>
        <v>4550</v>
      </c>
      <c r="L106" s="14">
        <f t="shared" si="27"/>
        <v>9100</v>
      </c>
      <c r="M106" s="8" t="s">
        <v>52</v>
      </c>
      <c r="N106" s="2" t="s">
        <v>170</v>
      </c>
      <c r="O106" s="2" t="s">
        <v>550</v>
      </c>
      <c r="P106" s="2" t="s">
        <v>60</v>
      </c>
      <c r="Q106" s="2" t="s">
        <v>60</v>
      </c>
      <c r="R106" s="2" t="s">
        <v>59</v>
      </c>
      <c r="S106" s="3"/>
      <c r="T106" s="3"/>
      <c r="U106" s="3"/>
      <c r="V106" s="3">
        <v>1</v>
      </c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2" t="s">
        <v>52</v>
      </c>
      <c r="AW106" s="2" t="s">
        <v>599</v>
      </c>
      <c r="AX106" s="2" t="s">
        <v>52</v>
      </c>
      <c r="AY106" s="2" t="s">
        <v>52</v>
      </c>
    </row>
    <row r="107" spans="1:51" ht="30" customHeight="1" x14ac:dyDescent="0.3">
      <c r="A107" s="8" t="s">
        <v>552</v>
      </c>
      <c r="B107" s="8" t="s">
        <v>52</v>
      </c>
      <c r="C107" s="8" t="s">
        <v>397</v>
      </c>
      <c r="D107" s="9">
        <v>2</v>
      </c>
      <c r="E107" s="13">
        <f>단가대비표!O42</f>
        <v>1167</v>
      </c>
      <c r="F107" s="14">
        <f t="shared" si="24"/>
        <v>2334</v>
      </c>
      <c r="G107" s="13">
        <f>단가대비표!P42</f>
        <v>0</v>
      </c>
      <c r="H107" s="14">
        <f t="shared" si="25"/>
        <v>0</v>
      </c>
      <c r="I107" s="13">
        <f>단가대비표!S42</f>
        <v>0</v>
      </c>
      <c r="J107" s="14">
        <f t="shared" si="26"/>
        <v>0</v>
      </c>
      <c r="K107" s="13">
        <f t="shared" si="27"/>
        <v>1167</v>
      </c>
      <c r="L107" s="14">
        <f t="shared" si="27"/>
        <v>2334</v>
      </c>
      <c r="M107" s="8" t="s">
        <v>52</v>
      </c>
      <c r="N107" s="2" t="s">
        <v>170</v>
      </c>
      <c r="O107" s="2" t="s">
        <v>553</v>
      </c>
      <c r="P107" s="2" t="s">
        <v>60</v>
      </c>
      <c r="Q107" s="2" t="s">
        <v>60</v>
      </c>
      <c r="R107" s="2" t="s">
        <v>59</v>
      </c>
      <c r="S107" s="3"/>
      <c r="T107" s="3"/>
      <c r="U107" s="3"/>
      <c r="V107" s="3">
        <v>1</v>
      </c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2" t="s">
        <v>52</v>
      </c>
      <c r="AW107" s="2" t="s">
        <v>600</v>
      </c>
      <c r="AX107" s="2" t="s">
        <v>52</v>
      </c>
      <c r="AY107" s="2" t="s">
        <v>52</v>
      </c>
    </row>
    <row r="108" spans="1:51" ht="30" customHeight="1" x14ac:dyDescent="0.3">
      <c r="A108" s="8" t="s">
        <v>555</v>
      </c>
      <c r="B108" s="8" t="s">
        <v>556</v>
      </c>
      <c r="C108" s="8" t="s">
        <v>397</v>
      </c>
      <c r="D108" s="9">
        <v>3.1</v>
      </c>
      <c r="E108" s="13">
        <f>단가대비표!O108</f>
        <v>1700</v>
      </c>
      <c r="F108" s="14">
        <f t="shared" si="24"/>
        <v>5270</v>
      </c>
      <c r="G108" s="13">
        <f>단가대비표!P108</f>
        <v>0</v>
      </c>
      <c r="H108" s="14">
        <f t="shared" si="25"/>
        <v>0</v>
      </c>
      <c r="I108" s="13">
        <f>단가대비표!S108</f>
        <v>0</v>
      </c>
      <c r="J108" s="14">
        <f t="shared" si="26"/>
        <v>0</v>
      </c>
      <c r="K108" s="13">
        <f t="shared" si="27"/>
        <v>1700</v>
      </c>
      <c r="L108" s="14">
        <f t="shared" si="27"/>
        <v>5270</v>
      </c>
      <c r="M108" s="8" t="s">
        <v>52</v>
      </c>
      <c r="N108" s="2" t="s">
        <v>170</v>
      </c>
      <c r="O108" s="2" t="s">
        <v>557</v>
      </c>
      <c r="P108" s="2" t="s">
        <v>60</v>
      </c>
      <c r="Q108" s="2" t="s">
        <v>60</v>
      </c>
      <c r="R108" s="2" t="s">
        <v>59</v>
      </c>
      <c r="S108" s="3"/>
      <c r="T108" s="3"/>
      <c r="U108" s="3"/>
      <c r="V108" s="3">
        <v>1</v>
      </c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2" t="s">
        <v>52</v>
      </c>
      <c r="AW108" s="2" t="s">
        <v>601</v>
      </c>
      <c r="AX108" s="2" t="s">
        <v>52</v>
      </c>
      <c r="AY108" s="2" t="s">
        <v>52</v>
      </c>
    </row>
    <row r="109" spans="1:51" ht="30" customHeight="1" x14ac:dyDescent="0.3">
      <c r="A109" s="8" t="s">
        <v>559</v>
      </c>
      <c r="B109" s="8" t="s">
        <v>560</v>
      </c>
      <c r="C109" s="8" t="s">
        <v>327</v>
      </c>
      <c r="D109" s="9">
        <v>1</v>
      </c>
      <c r="E109" s="13">
        <f>TRUNC(SUMIF(V105:V110, RIGHTB(O109, 1), F105:F110)*U109, 2)</f>
        <v>2024.34</v>
      </c>
      <c r="F109" s="14">
        <f t="shared" si="24"/>
        <v>2024.3</v>
      </c>
      <c r="G109" s="13">
        <v>0</v>
      </c>
      <c r="H109" s="14">
        <f t="shared" si="25"/>
        <v>0</v>
      </c>
      <c r="I109" s="13">
        <v>0</v>
      </c>
      <c r="J109" s="14">
        <f t="shared" si="26"/>
        <v>0</v>
      </c>
      <c r="K109" s="13">
        <f t="shared" si="27"/>
        <v>2024.3</v>
      </c>
      <c r="L109" s="14">
        <f t="shared" si="27"/>
        <v>2024.3</v>
      </c>
      <c r="M109" s="8" t="s">
        <v>52</v>
      </c>
      <c r="N109" s="2" t="s">
        <v>170</v>
      </c>
      <c r="O109" s="2" t="s">
        <v>328</v>
      </c>
      <c r="P109" s="2" t="s">
        <v>60</v>
      </c>
      <c r="Q109" s="2" t="s">
        <v>60</v>
      </c>
      <c r="R109" s="2" t="s">
        <v>60</v>
      </c>
      <c r="S109" s="3">
        <v>0</v>
      </c>
      <c r="T109" s="3">
        <v>0</v>
      </c>
      <c r="U109" s="3">
        <v>0.01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2" t="s">
        <v>52</v>
      </c>
      <c r="AW109" s="2" t="s">
        <v>602</v>
      </c>
      <c r="AX109" s="2" t="s">
        <v>52</v>
      </c>
      <c r="AY109" s="2" t="s">
        <v>52</v>
      </c>
    </row>
    <row r="110" spans="1:51" ht="30" customHeight="1" x14ac:dyDescent="0.3">
      <c r="A110" s="8" t="s">
        <v>155</v>
      </c>
      <c r="B110" s="8" t="s">
        <v>572</v>
      </c>
      <c r="C110" s="8" t="s">
        <v>119</v>
      </c>
      <c r="D110" s="9">
        <v>10</v>
      </c>
      <c r="E110" s="13" t="str">
        <f>중기단가목록!E19</f>
        <v>164</v>
      </c>
      <c r="F110" s="14">
        <f t="shared" si="24"/>
        <v>1640</v>
      </c>
      <c r="G110" s="13" t="str">
        <f>중기단가목록!F19</f>
        <v>1,780</v>
      </c>
      <c r="H110" s="14">
        <f t="shared" si="25"/>
        <v>17800</v>
      </c>
      <c r="I110" s="13" t="str">
        <f>중기단가목록!G19</f>
        <v>238</v>
      </c>
      <c r="J110" s="14">
        <f t="shared" si="26"/>
        <v>2380</v>
      </c>
      <c r="K110" s="13">
        <f t="shared" si="27"/>
        <v>2182</v>
      </c>
      <c r="L110" s="14">
        <f t="shared" si="27"/>
        <v>21820</v>
      </c>
      <c r="M110" s="8" t="s">
        <v>52</v>
      </c>
      <c r="N110" s="2" t="s">
        <v>170</v>
      </c>
      <c r="O110" s="2" t="s">
        <v>573</v>
      </c>
      <c r="P110" s="2" t="s">
        <v>60</v>
      </c>
      <c r="Q110" s="2" t="s">
        <v>59</v>
      </c>
      <c r="R110" s="2" t="s">
        <v>60</v>
      </c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2" t="s">
        <v>52</v>
      </c>
      <c r="AW110" s="2" t="s">
        <v>603</v>
      </c>
      <c r="AX110" s="2" t="s">
        <v>52</v>
      </c>
      <c r="AY110" s="2" t="s">
        <v>52</v>
      </c>
    </row>
    <row r="111" spans="1:51" ht="30" customHeight="1" x14ac:dyDescent="0.3">
      <c r="A111" s="8" t="s">
        <v>421</v>
      </c>
      <c r="B111" s="8" t="s">
        <v>52</v>
      </c>
      <c r="C111" s="8" t="s">
        <v>52</v>
      </c>
      <c r="D111" s="9"/>
      <c r="E111" s="13"/>
      <c r="F111" s="14">
        <f>TRUNC(SUMIF(N105:N110, N104, F105:F110),0)</f>
        <v>206098</v>
      </c>
      <c r="G111" s="13"/>
      <c r="H111" s="14">
        <f>TRUNC(SUMIF(N105:N110, N104, H105:H110),0)</f>
        <v>17800</v>
      </c>
      <c r="I111" s="13"/>
      <c r="J111" s="14">
        <f>TRUNC(SUMIF(N105:N110, N104, J105:J110),0)</f>
        <v>2380</v>
      </c>
      <c r="K111" s="13"/>
      <c r="L111" s="14">
        <f>F111+H111+J111</f>
        <v>226278</v>
      </c>
      <c r="M111" s="8" t="s">
        <v>52</v>
      </c>
      <c r="N111" s="2" t="s">
        <v>68</v>
      </c>
      <c r="O111" s="2" t="s">
        <v>68</v>
      </c>
      <c r="P111" s="2" t="s">
        <v>52</v>
      </c>
      <c r="Q111" s="2" t="s">
        <v>52</v>
      </c>
      <c r="R111" s="2" t="s">
        <v>52</v>
      </c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2" t="s">
        <v>52</v>
      </c>
      <c r="AW111" s="2" t="s">
        <v>52</v>
      </c>
      <c r="AX111" s="2" t="s">
        <v>52</v>
      </c>
      <c r="AY111" s="2" t="s">
        <v>52</v>
      </c>
    </row>
    <row r="112" spans="1:51" ht="30" customHeight="1" x14ac:dyDescent="0.3">
      <c r="A112" s="9"/>
      <c r="B112" s="9"/>
      <c r="C112" s="9"/>
      <c r="D112" s="9"/>
      <c r="E112" s="13"/>
      <c r="F112" s="14"/>
      <c r="G112" s="13"/>
      <c r="H112" s="14"/>
      <c r="I112" s="13"/>
      <c r="J112" s="14"/>
      <c r="K112" s="13"/>
      <c r="L112" s="14"/>
      <c r="M112" s="9"/>
    </row>
    <row r="113" spans="1:51" ht="30" customHeight="1" x14ac:dyDescent="0.3">
      <c r="A113" s="190" t="s">
        <v>604</v>
      </c>
      <c r="B113" s="190"/>
      <c r="C113" s="190"/>
      <c r="D113" s="190"/>
      <c r="E113" s="191"/>
      <c r="F113" s="192"/>
      <c r="G113" s="191"/>
      <c r="H113" s="192"/>
      <c r="I113" s="191"/>
      <c r="J113" s="192"/>
      <c r="K113" s="191"/>
      <c r="L113" s="192"/>
      <c r="M113" s="190"/>
      <c r="N113" s="1" t="s">
        <v>176</v>
      </c>
    </row>
    <row r="114" spans="1:51" ht="30" customHeight="1" x14ac:dyDescent="0.3">
      <c r="A114" s="8" t="s">
        <v>606</v>
      </c>
      <c r="B114" s="8" t="s">
        <v>607</v>
      </c>
      <c r="C114" s="8" t="s">
        <v>57</v>
      </c>
      <c r="D114" s="9">
        <v>1</v>
      </c>
      <c r="E114" s="13">
        <f>단가대비표!O74</f>
        <v>45000</v>
      </c>
      <c r="F114" s="14">
        <f>TRUNC(E114*D114,1)</f>
        <v>45000</v>
      </c>
      <c r="G114" s="13">
        <f>단가대비표!P74</f>
        <v>0</v>
      </c>
      <c r="H114" s="14">
        <f>TRUNC(G114*D114,1)</f>
        <v>0</v>
      </c>
      <c r="I114" s="13">
        <f>단가대비표!S74</f>
        <v>0</v>
      </c>
      <c r="J114" s="14">
        <f>TRUNC(I114*D114,1)</f>
        <v>0</v>
      </c>
      <c r="K114" s="13">
        <f>TRUNC(E114+G114+I114,1)</f>
        <v>45000</v>
      </c>
      <c r="L114" s="14">
        <f>TRUNC(F114+H114+J114,1)</f>
        <v>45000</v>
      </c>
      <c r="M114" s="8" t="s">
        <v>52</v>
      </c>
      <c r="N114" s="2" t="s">
        <v>176</v>
      </c>
      <c r="O114" s="2" t="s">
        <v>608</v>
      </c>
      <c r="P114" s="2" t="s">
        <v>60</v>
      </c>
      <c r="Q114" s="2" t="s">
        <v>60</v>
      </c>
      <c r="R114" s="2" t="s">
        <v>59</v>
      </c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2" t="s">
        <v>52</v>
      </c>
      <c r="AW114" s="2" t="s">
        <v>609</v>
      </c>
      <c r="AX114" s="2" t="s">
        <v>52</v>
      </c>
      <c r="AY114" s="2" t="s">
        <v>52</v>
      </c>
    </row>
    <row r="115" spans="1:51" ht="30" customHeight="1" x14ac:dyDescent="0.3">
      <c r="A115" s="8" t="s">
        <v>610</v>
      </c>
      <c r="B115" s="8" t="s">
        <v>611</v>
      </c>
      <c r="C115" s="8" t="s">
        <v>64</v>
      </c>
      <c r="D115" s="9">
        <v>1</v>
      </c>
      <c r="E115" s="13">
        <f>중기단가목록!E22</f>
        <v>0</v>
      </c>
      <c r="F115" s="14">
        <f>TRUNC(E115*D115,1)</f>
        <v>0</v>
      </c>
      <c r="G115" s="13" t="str">
        <f>중기단가목록!F22</f>
        <v>5,634</v>
      </c>
      <c r="H115" s="14">
        <f>TRUNC(G115*D115,1)</f>
        <v>5634</v>
      </c>
      <c r="I115" s="13" t="str">
        <f>중기단가목록!G22</f>
        <v>281</v>
      </c>
      <c r="J115" s="14">
        <f>TRUNC(I115*D115,1)</f>
        <v>281</v>
      </c>
      <c r="K115" s="13">
        <f>TRUNC(E115+G115+I115,1)</f>
        <v>5915</v>
      </c>
      <c r="L115" s="14">
        <f>TRUNC(F115+H115+J115,1)</f>
        <v>5915</v>
      </c>
      <c r="M115" s="8" t="s">
        <v>52</v>
      </c>
      <c r="N115" s="2" t="s">
        <v>176</v>
      </c>
      <c r="O115" s="2" t="s">
        <v>612</v>
      </c>
      <c r="P115" s="2" t="s">
        <v>60</v>
      </c>
      <c r="Q115" s="2" t="s">
        <v>59</v>
      </c>
      <c r="R115" s="2" t="s">
        <v>60</v>
      </c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2" t="s">
        <v>52</v>
      </c>
      <c r="AW115" s="2" t="s">
        <v>613</v>
      </c>
      <c r="AX115" s="2" t="s">
        <v>52</v>
      </c>
      <c r="AY115" s="2" t="s">
        <v>52</v>
      </c>
    </row>
    <row r="116" spans="1:51" ht="30" customHeight="1" x14ac:dyDescent="0.3">
      <c r="A116" s="8" t="s">
        <v>421</v>
      </c>
      <c r="B116" s="8" t="s">
        <v>52</v>
      </c>
      <c r="C116" s="8" t="s">
        <v>52</v>
      </c>
      <c r="D116" s="9"/>
      <c r="E116" s="13"/>
      <c r="F116" s="14">
        <f>TRUNC(SUMIF(N114:N115, N113, F114:F115),0)</f>
        <v>45000</v>
      </c>
      <c r="G116" s="13"/>
      <c r="H116" s="14">
        <f>TRUNC(SUMIF(N114:N115, N113, H114:H115),0)</f>
        <v>5634</v>
      </c>
      <c r="I116" s="13"/>
      <c r="J116" s="14">
        <f>TRUNC(SUMIF(N114:N115, N113, J114:J115),0)</f>
        <v>281</v>
      </c>
      <c r="K116" s="13"/>
      <c r="L116" s="14">
        <f>F116+H116+J116</f>
        <v>50915</v>
      </c>
      <c r="M116" s="8" t="s">
        <v>52</v>
      </c>
      <c r="N116" s="2" t="s">
        <v>68</v>
      </c>
      <c r="O116" s="2" t="s">
        <v>68</v>
      </c>
      <c r="P116" s="2" t="s">
        <v>52</v>
      </c>
      <c r="Q116" s="2" t="s">
        <v>52</v>
      </c>
      <c r="R116" s="2" t="s">
        <v>52</v>
      </c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2" t="s">
        <v>52</v>
      </c>
      <c r="AW116" s="2" t="s">
        <v>52</v>
      </c>
      <c r="AX116" s="2" t="s">
        <v>52</v>
      </c>
      <c r="AY116" s="2" t="s">
        <v>52</v>
      </c>
    </row>
    <row r="117" spans="1:51" ht="30" customHeight="1" x14ac:dyDescent="0.3">
      <c r="A117" s="9"/>
      <c r="B117" s="9"/>
      <c r="C117" s="9"/>
      <c r="D117" s="9"/>
      <c r="E117" s="13"/>
      <c r="F117" s="14"/>
      <c r="G117" s="13"/>
      <c r="H117" s="14"/>
      <c r="I117" s="13"/>
      <c r="J117" s="14"/>
      <c r="K117" s="13"/>
      <c r="L117" s="14"/>
      <c r="M117" s="9"/>
    </row>
    <row r="118" spans="1:51" ht="30" customHeight="1" x14ac:dyDescent="0.3">
      <c r="A118" s="190" t="s">
        <v>614</v>
      </c>
      <c r="B118" s="190"/>
      <c r="C118" s="190"/>
      <c r="D118" s="190"/>
      <c r="E118" s="191"/>
      <c r="F118" s="192"/>
      <c r="G118" s="191"/>
      <c r="H118" s="192"/>
      <c r="I118" s="191"/>
      <c r="J118" s="192"/>
      <c r="K118" s="191"/>
      <c r="L118" s="192"/>
      <c r="M118" s="190"/>
      <c r="N118" s="1" t="s">
        <v>182</v>
      </c>
    </row>
    <row r="119" spans="1:51" ht="30" customHeight="1" x14ac:dyDescent="0.3">
      <c r="A119" s="8" t="s">
        <v>616</v>
      </c>
      <c r="B119" s="8" t="s">
        <v>617</v>
      </c>
      <c r="C119" s="8" t="s">
        <v>618</v>
      </c>
      <c r="D119" s="9">
        <v>0.16700000000000001</v>
      </c>
      <c r="E119" s="13">
        <f>일위대가목록!E76</f>
        <v>0</v>
      </c>
      <c r="F119" s="14">
        <f>TRUNC(E119*D119,1)</f>
        <v>0</v>
      </c>
      <c r="G119" s="13">
        <f>일위대가목록!F76</f>
        <v>100888</v>
      </c>
      <c r="H119" s="14">
        <f>TRUNC(G119*D119,1)</f>
        <v>16848.2</v>
      </c>
      <c r="I119" s="13">
        <f>일위대가목록!G76</f>
        <v>7062</v>
      </c>
      <c r="J119" s="14">
        <f>TRUNC(I119*D119,1)</f>
        <v>1179.3</v>
      </c>
      <c r="K119" s="13">
        <f>TRUNC(E119+G119+I119,1)</f>
        <v>107950</v>
      </c>
      <c r="L119" s="14">
        <f>TRUNC(F119+H119+J119,1)</f>
        <v>18027.5</v>
      </c>
      <c r="M119" s="8" t="s">
        <v>52</v>
      </c>
      <c r="N119" s="2" t="s">
        <v>182</v>
      </c>
      <c r="O119" s="2" t="s">
        <v>619</v>
      </c>
      <c r="P119" s="2" t="s">
        <v>59</v>
      </c>
      <c r="Q119" s="2" t="s">
        <v>60</v>
      </c>
      <c r="R119" s="2" t="s">
        <v>60</v>
      </c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2" t="s">
        <v>52</v>
      </c>
      <c r="AW119" s="2" t="s">
        <v>620</v>
      </c>
      <c r="AX119" s="2" t="s">
        <v>52</v>
      </c>
      <c r="AY119" s="2" t="s">
        <v>52</v>
      </c>
    </row>
    <row r="120" spans="1:51" ht="30" customHeight="1" x14ac:dyDescent="0.3">
      <c r="A120" s="8" t="s">
        <v>621</v>
      </c>
      <c r="B120" s="8" t="s">
        <v>622</v>
      </c>
      <c r="C120" s="8" t="s">
        <v>57</v>
      </c>
      <c r="D120" s="9">
        <v>1</v>
      </c>
      <c r="E120" s="13">
        <f>단가대비표!O115</f>
        <v>35300</v>
      </c>
      <c r="F120" s="14">
        <f>TRUNC(E120*D120,1)</f>
        <v>35300</v>
      </c>
      <c r="G120" s="13">
        <f>단가대비표!P115</f>
        <v>0</v>
      </c>
      <c r="H120" s="14">
        <f>TRUNC(G120*D120,1)</f>
        <v>0</v>
      </c>
      <c r="I120" s="13">
        <f>단가대비표!S115</f>
        <v>0</v>
      </c>
      <c r="J120" s="14">
        <f>TRUNC(I120*D120,1)</f>
        <v>0</v>
      </c>
      <c r="K120" s="13">
        <f>TRUNC(E120+G120+I120,1)</f>
        <v>35300</v>
      </c>
      <c r="L120" s="14">
        <f>TRUNC(F120+H120+J120,1)</f>
        <v>35300</v>
      </c>
      <c r="M120" s="8" t="s">
        <v>298</v>
      </c>
      <c r="N120" s="2" t="s">
        <v>182</v>
      </c>
      <c r="O120" s="2" t="s">
        <v>623</v>
      </c>
      <c r="P120" s="2" t="s">
        <v>60</v>
      </c>
      <c r="Q120" s="2" t="s">
        <v>60</v>
      </c>
      <c r="R120" s="2" t="s">
        <v>59</v>
      </c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2" t="s">
        <v>52</v>
      </c>
      <c r="AW120" s="2" t="s">
        <v>624</v>
      </c>
      <c r="AX120" s="2" t="s">
        <v>52</v>
      </c>
      <c r="AY120" s="2" t="s">
        <v>52</v>
      </c>
    </row>
    <row r="121" spans="1:51" ht="30" customHeight="1" x14ac:dyDescent="0.3">
      <c r="A121" s="8" t="s">
        <v>421</v>
      </c>
      <c r="B121" s="8" t="s">
        <v>52</v>
      </c>
      <c r="C121" s="8" t="s">
        <v>52</v>
      </c>
      <c r="D121" s="9"/>
      <c r="E121" s="13"/>
      <c r="F121" s="14">
        <f>TRUNC(SUMIF(N119:N120, N118, F119:F120),0)</f>
        <v>35300</v>
      </c>
      <c r="G121" s="13"/>
      <c r="H121" s="14">
        <f>TRUNC(SUMIF(N119:N120, N118, H119:H120),0)</f>
        <v>16848</v>
      </c>
      <c r="I121" s="13"/>
      <c r="J121" s="14">
        <f>TRUNC(SUMIF(N119:N120, N118, J119:J120),0)</f>
        <v>1179</v>
      </c>
      <c r="K121" s="13"/>
      <c r="L121" s="14">
        <f>F121+H121+J121</f>
        <v>53327</v>
      </c>
      <c r="M121" s="8" t="s">
        <v>52</v>
      </c>
      <c r="N121" s="2" t="s">
        <v>68</v>
      </c>
      <c r="O121" s="2" t="s">
        <v>68</v>
      </c>
      <c r="P121" s="2" t="s">
        <v>52</v>
      </c>
      <c r="Q121" s="2" t="s">
        <v>52</v>
      </c>
      <c r="R121" s="2" t="s">
        <v>52</v>
      </c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2" t="s">
        <v>52</v>
      </c>
      <c r="AW121" s="2" t="s">
        <v>52</v>
      </c>
      <c r="AX121" s="2" t="s">
        <v>52</v>
      </c>
      <c r="AY121" s="2" t="s">
        <v>52</v>
      </c>
    </row>
    <row r="122" spans="1:51" ht="30" customHeight="1" x14ac:dyDescent="0.3">
      <c r="A122" s="9"/>
      <c r="B122" s="9"/>
      <c r="C122" s="9"/>
      <c r="D122" s="9"/>
      <c r="E122" s="13"/>
      <c r="F122" s="14"/>
      <c r="G122" s="13"/>
      <c r="H122" s="14"/>
      <c r="I122" s="13"/>
      <c r="J122" s="14"/>
      <c r="K122" s="13"/>
      <c r="L122" s="14"/>
      <c r="M122" s="9"/>
    </row>
    <row r="123" spans="1:51" ht="30" customHeight="1" x14ac:dyDescent="0.3">
      <c r="A123" s="190" t="s">
        <v>625</v>
      </c>
      <c r="B123" s="190"/>
      <c r="C123" s="190"/>
      <c r="D123" s="190"/>
      <c r="E123" s="191"/>
      <c r="F123" s="192"/>
      <c r="G123" s="191"/>
      <c r="H123" s="192"/>
      <c r="I123" s="191"/>
      <c r="J123" s="192"/>
      <c r="K123" s="191"/>
      <c r="L123" s="192"/>
      <c r="M123" s="190"/>
      <c r="N123" s="1" t="s">
        <v>185</v>
      </c>
    </row>
    <row r="124" spans="1:51" ht="30" customHeight="1" x14ac:dyDescent="0.3">
      <c r="A124" s="8" t="s">
        <v>616</v>
      </c>
      <c r="B124" s="8" t="s">
        <v>627</v>
      </c>
      <c r="C124" s="8" t="s">
        <v>618</v>
      </c>
      <c r="D124" s="9">
        <v>0.16700000000000001</v>
      </c>
      <c r="E124" s="13">
        <f>일위대가목록!E77</f>
        <v>0</v>
      </c>
      <c r="F124" s="14">
        <f>TRUNC(E124*D124,1)</f>
        <v>0</v>
      </c>
      <c r="G124" s="13">
        <f>일위대가목록!F77</f>
        <v>58129</v>
      </c>
      <c r="H124" s="14">
        <f>TRUNC(G124*D124,1)</f>
        <v>9707.5</v>
      </c>
      <c r="I124" s="13">
        <f>일위대가목록!G77</f>
        <v>4069</v>
      </c>
      <c r="J124" s="14">
        <f>TRUNC(I124*D124,1)</f>
        <v>679.5</v>
      </c>
      <c r="K124" s="13">
        <f>TRUNC(E124+G124+I124,1)</f>
        <v>62198</v>
      </c>
      <c r="L124" s="14">
        <f>TRUNC(F124+H124+J124,1)</f>
        <v>10387</v>
      </c>
      <c r="M124" s="8" t="s">
        <v>52</v>
      </c>
      <c r="N124" s="2" t="s">
        <v>185</v>
      </c>
      <c r="O124" s="2" t="s">
        <v>628</v>
      </c>
      <c r="P124" s="2" t="s">
        <v>59</v>
      </c>
      <c r="Q124" s="2" t="s">
        <v>60</v>
      </c>
      <c r="R124" s="2" t="s">
        <v>60</v>
      </c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2" t="s">
        <v>52</v>
      </c>
      <c r="AW124" s="2" t="s">
        <v>629</v>
      </c>
      <c r="AX124" s="2" t="s">
        <v>52</v>
      </c>
      <c r="AY124" s="2" t="s">
        <v>52</v>
      </c>
    </row>
    <row r="125" spans="1:51" ht="30" customHeight="1" x14ac:dyDescent="0.3">
      <c r="A125" s="8" t="s">
        <v>621</v>
      </c>
      <c r="B125" s="8" t="s">
        <v>630</v>
      </c>
      <c r="C125" s="8" t="s">
        <v>57</v>
      </c>
      <c r="D125" s="9">
        <v>1</v>
      </c>
      <c r="E125" s="13">
        <f>단가대비표!O114</f>
        <v>13600</v>
      </c>
      <c r="F125" s="14">
        <f>TRUNC(E125*D125,1)</f>
        <v>13600</v>
      </c>
      <c r="G125" s="13">
        <f>단가대비표!P114</f>
        <v>0</v>
      </c>
      <c r="H125" s="14">
        <f>TRUNC(G125*D125,1)</f>
        <v>0</v>
      </c>
      <c r="I125" s="13">
        <f>단가대비표!S114</f>
        <v>0</v>
      </c>
      <c r="J125" s="14">
        <f>TRUNC(I125*D125,1)</f>
        <v>0</v>
      </c>
      <c r="K125" s="13">
        <f>TRUNC(E125+G125+I125,1)</f>
        <v>13600</v>
      </c>
      <c r="L125" s="14">
        <f>TRUNC(F125+H125+J125,1)</f>
        <v>13600</v>
      </c>
      <c r="M125" s="8" t="s">
        <v>298</v>
      </c>
      <c r="N125" s="2" t="s">
        <v>185</v>
      </c>
      <c r="O125" s="2" t="s">
        <v>631</v>
      </c>
      <c r="P125" s="2" t="s">
        <v>60</v>
      </c>
      <c r="Q125" s="2" t="s">
        <v>60</v>
      </c>
      <c r="R125" s="2" t="s">
        <v>59</v>
      </c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2" t="s">
        <v>52</v>
      </c>
      <c r="AW125" s="2" t="s">
        <v>632</v>
      </c>
      <c r="AX125" s="2" t="s">
        <v>52</v>
      </c>
      <c r="AY125" s="2" t="s">
        <v>52</v>
      </c>
    </row>
    <row r="126" spans="1:51" ht="30" customHeight="1" x14ac:dyDescent="0.3">
      <c r="A126" s="8" t="s">
        <v>421</v>
      </c>
      <c r="B126" s="8" t="s">
        <v>52</v>
      </c>
      <c r="C126" s="8" t="s">
        <v>52</v>
      </c>
      <c r="D126" s="9"/>
      <c r="E126" s="13"/>
      <c r="F126" s="14">
        <f>TRUNC(SUMIF(N124:N125, N123, F124:F125),0)</f>
        <v>13600</v>
      </c>
      <c r="G126" s="13"/>
      <c r="H126" s="14">
        <f>TRUNC(SUMIF(N124:N125, N123, H124:H125),0)</f>
        <v>9707</v>
      </c>
      <c r="I126" s="13"/>
      <c r="J126" s="14">
        <f>TRUNC(SUMIF(N124:N125, N123, J124:J125),0)</f>
        <v>679</v>
      </c>
      <c r="K126" s="13"/>
      <c r="L126" s="14">
        <f>F126+H126+J126</f>
        <v>23986</v>
      </c>
      <c r="M126" s="8" t="s">
        <v>52</v>
      </c>
      <c r="N126" s="2" t="s">
        <v>68</v>
      </c>
      <c r="O126" s="2" t="s">
        <v>68</v>
      </c>
      <c r="P126" s="2" t="s">
        <v>52</v>
      </c>
      <c r="Q126" s="2" t="s">
        <v>52</v>
      </c>
      <c r="R126" s="2" t="s">
        <v>52</v>
      </c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2" t="s">
        <v>52</v>
      </c>
      <c r="AW126" s="2" t="s">
        <v>52</v>
      </c>
      <c r="AX126" s="2" t="s">
        <v>52</v>
      </c>
      <c r="AY126" s="2" t="s">
        <v>52</v>
      </c>
    </row>
    <row r="127" spans="1:51" ht="30" customHeight="1" x14ac:dyDescent="0.3">
      <c r="A127" s="9"/>
      <c r="B127" s="9"/>
      <c r="C127" s="9"/>
      <c r="D127" s="9"/>
      <c r="E127" s="13"/>
      <c r="F127" s="14"/>
      <c r="G127" s="13"/>
      <c r="H127" s="14"/>
      <c r="I127" s="13"/>
      <c r="J127" s="14"/>
      <c r="K127" s="13"/>
      <c r="L127" s="14"/>
      <c r="M127" s="9"/>
    </row>
    <row r="128" spans="1:51" ht="30" customHeight="1" x14ac:dyDescent="0.3">
      <c r="A128" s="190" t="s">
        <v>633</v>
      </c>
      <c r="B128" s="190"/>
      <c r="C128" s="190"/>
      <c r="D128" s="190"/>
      <c r="E128" s="191"/>
      <c r="F128" s="192"/>
      <c r="G128" s="191"/>
      <c r="H128" s="192"/>
      <c r="I128" s="191"/>
      <c r="J128" s="192"/>
      <c r="K128" s="191"/>
      <c r="L128" s="192"/>
      <c r="M128" s="190"/>
      <c r="N128" s="1" t="s">
        <v>193</v>
      </c>
    </row>
    <row r="129" spans="1:51" ht="30" customHeight="1" x14ac:dyDescent="0.3">
      <c r="A129" s="8" t="s">
        <v>635</v>
      </c>
      <c r="B129" s="8" t="s">
        <v>636</v>
      </c>
      <c r="C129" s="8" t="s">
        <v>75</v>
      </c>
      <c r="D129" s="9">
        <v>0.51200000000000001</v>
      </c>
      <c r="E129" s="13">
        <f>일위대가목록!E78</f>
        <v>835</v>
      </c>
      <c r="F129" s="14">
        <f t="shared" ref="F129:F137" si="28">TRUNC(E129*D129,1)</f>
        <v>427.5</v>
      </c>
      <c r="G129" s="13">
        <f>일위대가목록!F78</f>
        <v>8258</v>
      </c>
      <c r="H129" s="14">
        <f t="shared" ref="H129:H137" si="29">TRUNC(G129*D129,1)</f>
        <v>4228</v>
      </c>
      <c r="I129" s="13">
        <f>일위대가목록!G78</f>
        <v>1022</v>
      </c>
      <c r="J129" s="14">
        <f t="shared" ref="J129:J137" si="30">TRUNC(I129*D129,1)</f>
        <v>523.20000000000005</v>
      </c>
      <c r="K129" s="13">
        <f t="shared" ref="K129:K137" si="31">TRUNC(E129+G129+I129,1)</f>
        <v>10115</v>
      </c>
      <c r="L129" s="14">
        <f t="shared" ref="L129:L137" si="32">TRUNC(F129+H129+J129,1)</f>
        <v>5178.7</v>
      </c>
      <c r="M129" s="8" t="s">
        <v>52</v>
      </c>
      <c r="N129" s="2" t="s">
        <v>193</v>
      </c>
      <c r="O129" s="2" t="s">
        <v>637</v>
      </c>
      <c r="P129" s="2" t="s">
        <v>59</v>
      </c>
      <c r="Q129" s="2" t="s">
        <v>60</v>
      </c>
      <c r="R129" s="2" t="s">
        <v>60</v>
      </c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2" t="s">
        <v>52</v>
      </c>
      <c r="AW129" s="2" t="s">
        <v>638</v>
      </c>
      <c r="AX129" s="2" t="s">
        <v>52</v>
      </c>
      <c r="AY129" s="2" t="s">
        <v>52</v>
      </c>
    </row>
    <row r="130" spans="1:51" ht="30" customHeight="1" x14ac:dyDescent="0.3">
      <c r="A130" s="8" t="s">
        <v>639</v>
      </c>
      <c r="B130" s="8" t="s">
        <v>636</v>
      </c>
      <c r="C130" s="8" t="s">
        <v>75</v>
      </c>
      <c r="D130" s="9">
        <v>0.51200000000000001</v>
      </c>
      <c r="E130" s="13">
        <f>일위대가목록!E79</f>
        <v>40000</v>
      </c>
      <c r="F130" s="14">
        <f t="shared" si="28"/>
        <v>20480</v>
      </c>
      <c r="G130" s="13">
        <f>일위대가목록!F79</f>
        <v>0</v>
      </c>
      <c r="H130" s="14">
        <f t="shared" si="29"/>
        <v>0</v>
      </c>
      <c r="I130" s="13">
        <f>일위대가목록!G79</f>
        <v>0</v>
      </c>
      <c r="J130" s="14">
        <f t="shared" si="30"/>
        <v>0</v>
      </c>
      <c r="K130" s="13">
        <f t="shared" si="31"/>
        <v>40000</v>
      </c>
      <c r="L130" s="14">
        <f t="shared" si="32"/>
        <v>20480</v>
      </c>
      <c r="M130" s="8" t="s">
        <v>52</v>
      </c>
      <c r="N130" s="2" t="s">
        <v>193</v>
      </c>
      <c r="O130" s="2" t="s">
        <v>640</v>
      </c>
      <c r="P130" s="2" t="s">
        <v>59</v>
      </c>
      <c r="Q130" s="2" t="s">
        <v>60</v>
      </c>
      <c r="R130" s="2" t="s">
        <v>60</v>
      </c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2" t="s">
        <v>52</v>
      </c>
      <c r="AW130" s="2" t="s">
        <v>641</v>
      </c>
      <c r="AX130" s="2" t="s">
        <v>52</v>
      </c>
      <c r="AY130" s="2" t="s">
        <v>52</v>
      </c>
    </row>
    <row r="131" spans="1:51" ht="30" customHeight="1" x14ac:dyDescent="0.3">
      <c r="A131" s="8" t="s">
        <v>642</v>
      </c>
      <c r="B131" s="8" t="s">
        <v>643</v>
      </c>
      <c r="C131" s="8" t="s">
        <v>57</v>
      </c>
      <c r="D131" s="9">
        <v>1</v>
      </c>
      <c r="E131" s="13">
        <f>일위대가목록!E80</f>
        <v>6789</v>
      </c>
      <c r="F131" s="14">
        <f t="shared" si="28"/>
        <v>6789</v>
      </c>
      <c r="G131" s="13">
        <f>일위대가목록!F80</f>
        <v>164316</v>
      </c>
      <c r="H131" s="14">
        <f t="shared" si="29"/>
        <v>164316</v>
      </c>
      <c r="I131" s="13">
        <f>일위대가목록!G80</f>
        <v>27654</v>
      </c>
      <c r="J131" s="14">
        <f t="shared" si="30"/>
        <v>27654</v>
      </c>
      <c r="K131" s="13">
        <f t="shared" si="31"/>
        <v>198759</v>
      </c>
      <c r="L131" s="14">
        <f t="shared" si="32"/>
        <v>198759</v>
      </c>
      <c r="M131" s="8" t="s">
        <v>52</v>
      </c>
      <c r="N131" s="2" t="s">
        <v>193</v>
      </c>
      <c r="O131" s="2" t="s">
        <v>644</v>
      </c>
      <c r="P131" s="2" t="s">
        <v>59</v>
      </c>
      <c r="Q131" s="2" t="s">
        <v>60</v>
      </c>
      <c r="R131" s="2" t="s">
        <v>60</v>
      </c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2" t="s">
        <v>52</v>
      </c>
      <c r="AW131" s="2" t="s">
        <v>645</v>
      </c>
      <c r="AX131" s="2" t="s">
        <v>52</v>
      </c>
      <c r="AY131" s="2" t="s">
        <v>52</v>
      </c>
    </row>
    <row r="132" spans="1:51" ht="30" customHeight="1" x14ac:dyDescent="0.3">
      <c r="A132" s="8" t="s">
        <v>642</v>
      </c>
      <c r="B132" s="8" t="s">
        <v>646</v>
      </c>
      <c r="C132" s="8" t="s">
        <v>57</v>
      </c>
      <c r="D132" s="9">
        <v>1</v>
      </c>
      <c r="E132" s="13">
        <f>일위대가목록!E81</f>
        <v>3464</v>
      </c>
      <c r="F132" s="14">
        <f t="shared" si="28"/>
        <v>3464</v>
      </c>
      <c r="G132" s="13">
        <f>일위대가목록!F81</f>
        <v>85143</v>
      </c>
      <c r="H132" s="14">
        <f t="shared" si="29"/>
        <v>85143</v>
      </c>
      <c r="I132" s="13">
        <f>일위대가목록!G81</f>
        <v>14109</v>
      </c>
      <c r="J132" s="14">
        <f t="shared" si="30"/>
        <v>14109</v>
      </c>
      <c r="K132" s="13">
        <f t="shared" si="31"/>
        <v>102716</v>
      </c>
      <c r="L132" s="14">
        <f t="shared" si="32"/>
        <v>102716</v>
      </c>
      <c r="M132" s="8" t="s">
        <v>52</v>
      </c>
      <c r="N132" s="2" t="s">
        <v>193</v>
      </c>
      <c r="O132" s="2" t="s">
        <v>647</v>
      </c>
      <c r="P132" s="2" t="s">
        <v>59</v>
      </c>
      <c r="Q132" s="2" t="s">
        <v>60</v>
      </c>
      <c r="R132" s="2" t="s">
        <v>60</v>
      </c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2" t="s">
        <v>52</v>
      </c>
      <c r="AW132" s="2" t="s">
        <v>648</v>
      </c>
      <c r="AX132" s="2" t="s">
        <v>52</v>
      </c>
      <c r="AY132" s="2" t="s">
        <v>52</v>
      </c>
    </row>
    <row r="133" spans="1:51" ht="30" customHeight="1" x14ac:dyDescent="0.3">
      <c r="A133" s="8" t="s">
        <v>649</v>
      </c>
      <c r="B133" s="8" t="s">
        <v>650</v>
      </c>
      <c r="C133" s="8" t="s">
        <v>57</v>
      </c>
      <c r="D133" s="9">
        <v>1</v>
      </c>
      <c r="E133" s="13">
        <f>단가대비표!O45</f>
        <v>395400</v>
      </c>
      <c r="F133" s="14">
        <f t="shared" si="28"/>
        <v>395400</v>
      </c>
      <c r="G133" s="13">
        <f>단가대비표!P45</f>
        <v>0</v>
      </c>
      <c r="H133" s="14">
        <f t="shared" si="29"/>
        <v>0</v>
      </c>
      <c r="I133" s="13">
        <f>단가대비표!S45</f>
        <v>0</v>
      </c>
      <c r="J133" s="14">
        <f t="shared" si="30"/>
        <v>0</v>
      </c>
      <c r="K133" s="13">
        <f t="shared" si="31"/>
        <v>395400</v>
      </c>
      <c r="L133" s="14">
        <f t="shared" si="32"/>
        <v>395400</v>
      </c>
      <c r="M133" s="8" t="s">
        <v>52</v>
      </c>
      <c r="N133" s="2" t="s">
        <v>193</v>
      </c>
      <c r="O133" s="2" t="s">
        <v>651</v>
      </c>
      <c r="P133" s="2" t="s">
        <v>60</v>
      </c>
      <c r="Q133" s="2" t="s">
        <v>60</v>
      </c>
      <c r="R133" s="2" t="s">
        <v>59</v>
      </c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2" t="s">
        <v>52</v>
      </c>
      <c r="AW133" s="2" t="s">
        <v>652</v>
      </c>
      <c r="AX133" s="2" t="s">
        <v>52</v>
      </c>
      <c r="AY133" s="2" t="s">
        <v>52</v>
      </c>
    </row>
    <row r="134" spans="1:51" ht="30" customHeight="1" x14ac:dyDescent="0.3">
      <c r="A134" s="8" t="s">
        <v>653</v>
      </c>
      <c r="B134" s="8" t="s">
        <v>654</v>
      </c>
      <c r="C134" s="8" t="s">
        <v>57</v>
      </c>
      <c r="D134" s="9">
        <v>1</v>
      </c>
      <c r="E134" s="13">
        <f>단가대비표!O46</f>
        <v>175500</v>
      </c>
      <c r="F134" s="14">
        <f t="shared" si="28"/>
        <v>175500</v>
      </c>
      <c r="G134" s="13">
        <f>단가대비표!P46</f>
        <v>0</v>
      </c>
      <c r="H134" s="14">
        <f t="shared" si="29"/>
        <v>0</v>
      </c>
      <c r="I134" s="13">
        <f>단가대비표!S46</f>
        <v>0</v>
      </c>
      <c r="J134" s="14">
        <f t="shared" si="30"/>
        <v>0</v>
      </c>
      <c r="K134" s="13">
        <f t="shared" si="31"/>
        <v>175500</v>
      </c>
      <c r="L134" s="14">
        <f t="shared" si="32"/>
        <v>175500</v>
      </c>
      <c r="M134" s="8" t="s">
        <v>52</v>
      </c>
      <c r="N134" s="2" t="s">
        <v>193</v>
      </c>
      <c r="O134" s="2" t="s">
        <v>655</v>
      </c>
      <c r="P134" s="2" t="s">
        <v>60</v>
      </c>
      <c r="Q134" s="2" t="s">
        <v>60</v>
      </c>
      <c r="R134" s="2" t="s">
        <v>59</v>
      </c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2" t="s">
        <v>52</v>
      </c>
      <c r="AW134" s="2" t="s">
        <v>656</v>
      </c>
      <c r="AX134" s="2" t="s">
        <v>52</v>
      </c>
      <c r="AY134" s="2" t="s">
        <v>52</v>
      </c>
    </row>
    <row r="135" spans="1:51" ht="30" customHeight="1" x14ac:dyDescent="0.3">
      <c r="A135" s="8" t="s">
        <v>657</v>
      </c>
      <c r="B135" s="8" t="s">
        <v>654</v>
      </c>
      <c r="C135" s="8" t="s">
        <v>57</v>
      </c>
      <c r="D135" s="9">
        <v>1</v>
      </c>
      <c r="E135" s="13">
        <f>단가대비표!O47</f>
        <v>183600</v>
      </c>
      <c r="F135" s="14">
        <f t="shared" si="28"/>
        <v>183600</v>
      </c>
      <c r="G135" s="13">
        <f>단가대비표!P47</f>
        <v>0</v>
      </c>
      <c r="H135" s="14">
        <f t="shared" si="29"/>
        <v>0</v>
      </c>
      <c r="I135" s="13">
        <f>단가대비표!S47</f>
        <v>0</v>
      </c>
      <c r="J135" s="14">
        <f t="shared" si="30"/>
        <v>0</v>
      </c>
      <c r="K135" s="13">
        <f t="shared" si="31"/>
        <v>183600</v>
      </c>
      <c r="L135" s="14">
        <f t="shared" si="32"/>
        <v>183600</v>
      </c>
      <c r="M135" s="8" t="s">
        <v>52</v>
      </c>
      <c r="N135" s="2" t="s">
        <v>193</v>
      </c>
      <c r="O135" s="2" t="s">
        <v>658</v>
      </c>
      <c r="P135" s="2" t="s">
        <v>60</v>
      </c>
      <c r="Q135" s="2" t="s">
        <v>60</v>
      </c>
      <c r="R135" s="2" t="s">
        <v>59</v>
      </c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2" t="s">
        <v>52</v>
      </c>
      <c r="AW135" s="2" t="s">
        <v>659</v>
      </c>
      <c r="AX135" s="2" t="s">
        <v>52</v>
      </c>
      <c r="AY135" s="2" t="s">
        <v>52</v>
      </c>
    </row>
    <row r="136" spans="1:51" ht="30" customHeight="1" x14ac:dyDescent="0.3">
      <c r="A136" s="8" t="s">
        <v>660</v>
      </c>
      <c r="B136" s="8" t="s">
        <v>192</v>
      </c>
      <c r="C136" s="8" t="s">
        <v>57</v>
      </c>
      <c r="D136" s="9">
        <v>2</v>
      </c>
      <c r="E136" s="13">
        <f>단가대비표!O48</f>
        <v>26000</v>
      </c>
      <c r="F136" s="14">
        <f t="shared" si="28"/>
        <v>52000</v>
      </c>
      <c r="G136" s="13">
        <f>단가대비표!P48</f>
        <v>0</v>
      </c>
      <c r="H136" s="14">
        <f t="shared" si="29"/>
        <v>0</v>
      </c>
      <c r="I136" s="13">
        <f>단가대비표!S48</f>
        <v>0</v>
      </c>
      <c r="J136" s="14">
        <f t="shared" si="30"/>
        <v>0</v>
      </c>
      <c r="K136" s="13">
        <f t="shared" si="31"/>
        <v>26000</v>
      </c>
      <c r="L136" s="14">
        <f t="shared" si="32"/>
        <v>52000</v>
      </c>
      <c r="M136" s="8" t="s">
        <v>52</v>
      </c>
      <c r="N136" s="2" t="s">
        <v>193</v>
      </c>
      <c r="O136" s="2" t="s">
        <v>661</v>
      </c>
      <c r="P136" s="2" t="s">
        <v>60</v>
      </c>
      <c r="Q136" s="2" t="s">
        <v>60</v>
      </c>
      <c r="R136" s="2" t="s">
        <v>59</v>
      </c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2" t="s">
        <v>52</v>
      </c>
      <c r="AW136" s="2" t="s">
        <v>662</v>
      </c>
      <c r="AX136" s="2" t="s">
        <v>52</v>
      </c>
      <c r="AY136" s="2" t="s">
        <v>52</v>
      </c>
    </row>
    <row r="137" spans="1:51" ht="30" customHeight="1" x14ac:dyDescent="0.3">
      <c r="A137" s="8" t="s">
        <v>663</v>
      </c>
      <c r="B137" s="8" t="s">
        <v>664</v>
      </c>
      <c r="C137" s="8" t="s">
        <v>665</v>
      </c>
      <c r="D137" s="9">
        <v>1</v>
      </c>
      <c r="E137" s="13">
        <f>단가대비표!O68</f>
        <v>380000</v>
      </c>
      <c r="F137" s="14">
        <f t="shared" si="28"/>
        <v>380000</v>
      </c>
      <c r="G137" s="13">
        <f>단가대비표!P68</f>
        <v>0</v>
      </c>
      <c r="H137" s="14">
        <f t="shared" si="29"/>
        <v>0</v>
      </c>
      <c r="I137" s="13">
        <f>단가대비표!S68</f>
        <v>0</v>
      </c>
      <c r="J137" s="14">
        <f t="shared" si="30"/>
        <v>0</v>
      </c>
      <c r="K137" s="13">
        <f t="shared" si="31"/>
        <v>380000</v>
      </c>
      <c r="L137" s="14">
        <f t="shared" si="32"/>
        <v>380000</v>
      </c>
      <c r="M137" s="8" t="s">
        <v>298</v>
      </c>
      <c r="N137" s="2" t="s">
        <v>193</v>
      </c>
      <c r="O137" s="2" t="s">
        <v>666</v>
      </c>
      <c r="P137" s="2" t="s">
        <v>60</v>
      </c>
      <c r="Q137" s="2" t="s">
        <v>60</v>
      </c>
      <c r="R137" s="2" t="s">
        <v>59</v>
      </c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2" t="s">
        <v>52</v>
      </c>
      <c r="AW137" s="2" t="s">
        <v>667</v>
      </c>
      <c r="AX137" s="2" t="s">
        <v>52</v>
      </c>
      <c r="AY137" s="2" t="s">
        <v>52</v>
      </c>
    </row>
    <row r="138" spans="1:51" ht="30" customHeight="1" x14ac:dyDescent="0.3">
      <c r="A138" s="8" t="s">
        <v>421</v>
      </c>
      <c r="B138" s="8" t="s">
        <v>52</v>
      </c>
      <c r="C138" s="8" t="s">
        <v>52</v>
      </c>
      <c r="D138" s="9"/>
      <c r="E138" s="13"/>
      <c r="F138" s="14">
        <f>TRUNC(SUMIF(N129:N137, N128, F129:F137),0)</f>
        <v>1217660</v>
      </c>
      <c r="G138" s="13"/>
      <c r="H138" s="14">
        <f>TRUNC(SUMIF(N129:N137, N128, H129:H137),0)</f>
        <v>253687</v>
      </c>
      <c r="I138" s="13"/>
      <c r="J138" s="14">
        <f>TRUNC(SUMIF(N129:N137, N128, J129:J137),0)</f>
        <v>42286</v>
      </c>
      <c r="K138" s="13"/>
      <c r="L138" s="14">
        <f>F138+H138+J138</f>
        <v>1513633</v>
      </c>
      <c r="M138" s="8" t="s">
        <v>52</v>
      </c>
      <c r="N138" s="2" t="s">
        <v>68</v>
      </c>
      <c r="O138" s="2" t="s">
        <v>68</v>
      </c>
      <c r="P138" s="2" t="s">
        <v>52</v>
      </c>
      <c r="Q138" s="2" t="s">
        <v>52</v>
      </c>
      <c r="R138" s="2" t="s">
        <v>52</v>
      </c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2" t="s">
        <v>52</v>
      </c>
      <c r="AW138" s="2" t="s">
        <v>52</v>
      </c>
      <c r="AX138" s="2" t="s">
        <v>52</v>
      </c>
      <c r="AY138" s="2" t="s">
        <v>52</v>
      </c>
    </row>
    <row r="139" spans="1:51" ht="30" customHeight="1" x14ac:dyDescent="0.3">
      <c r="A139" s="9"/>
      <c r="B139" s="9"/>
      <c r="C139" s="9"/>
      <c r="D139" s="9"/>
      <c r="E139" s="13"/>
      <c r="F139" s="14"/>
      <c r="G139" s="13"/>
      <c r="H139" s="14"/>
      <c r="I139" s="13"/>
      <c r="J139" s="14"/>
      <c r="K139" s="13"/>
      <c r="L139" s="14"/>
      <c r="M139" s="9"/>
    </row>
    <row r="140" spans="1:51" ht="30" customHeight="1" x14ac:dyDescent="0.3">
      <c r="A140" s="190" t="s">
        <v>668</v>
      </c>
      <c r="B140" s="190"/>
      <c r="C140" s="190"/>
      <c r="D140" s="190"/>
      <c r="E140" s="191"/>
      <c r="F140" s="192"/>
      <c r="G140" s="191"/>
      <c r="H140" s="192"/>
      <c r="I140" s="191"/>
      <c r="J140" s="192"/>
      <c r="K140" s="191"/>
      <c r="L140" s="192"/>
      <c r="M140" s="190"/>
      <c r="N140" s="1" t="s">
        <v>197</v>
      </c>
    </row>
    <row r="141" spans="1:51" ht="30" customHeight="1" x14ac:dyDescent="0.3">
      <c r="A141" s="8" t="s">
        <v>635</v>
      </c>
      <c r="B141" s="8" t="s">
        <v>636</v>
      </c>
      <c r="C141" s="8" t="s">
        <v>75</v>
      </c>
      <c r="D141" s="9">
        <v>0.28799999999999998</v>
      </c>
      <c r="E141" s="13">
        <f>일위대가목록!E78</f>
        <v>835</v>
      </c>
      <c r="F141" s="14">
        <f t="shared" ref="F141:F149" si="33">TRUNC(E141*D141,1)</f>
        <v>240.4</v>
      </c>
      <c r="G141" s="13">
        <f>일위대가목록!F78</f>
        <v>8258</v>
      </c>
      <c r="H141" s="14">
        <f t="shared" ref="H141:H149" si="34">TRUNC(G141*D141,1)</f>
        <v>2378.3000000000002</v>
      </c>
      <c r="I141" s="13">
        <f>일위대가목록!G78</f>
        <v>1022</v>
      </c>
      <c r="J141" s="14">
        <f t="shared" ref="J141:J149" si="35">TRUNC(I141*D141,1)</f>
        <v>294.3</v>
      </c>
      <c r="K141" s="13">
        <f t="shared" ref="K141:K149" si="36">TRUNC(E141+G141+I141,1)</f>
        <v>10115</v>
      </c>
      <c r="L141" s="14">
        <f t="shared" ref="L141:L149" si="37">TRUNC(F141+H141+J141,1)</f>
        <v>2913</v>
      </c>
      <c r="M141" s="8" t="s">
        <v>52</v>
      </c>
      <c r="N141" s="2" t="s">
        <v>197</v>
      </c>
      <c r="O141" s="2" t="s">
        <v>637</v>
      </c>
      <c r="P141" s="2" t="s">
        <v>59</v>
      </c>
      <c r="Q141" s="2" t="s">
        <v>60</v>
      </c>
      <c r="R141" s="2" t="s">
        <v>60</v>
      </c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2" t="s">
        <v>52</v>
      </c>
      <c r="AW141" s="2" t="s">
        <v>670</v>
      </c>
      <c r="AX141" s="2" t="s">
        <v>52</v>
      </c>
      <c r="AY141" s="2" t="s">
        <v>52</v>
      </c>
    </row>
    <row r="142" spans="1:51" ht="30" customHeight="1" x14ac:dyDescent="0.3">
      <c r="A142" s="8" t="s">
        <v>639</v>
      </c>
      <c r="B142" s="8" t="s">
        <v>636</v>
      </c>
      <c r="C142" s="8" t="s">
        <v>75</v>
      </c>
      <c r="D142" s="9">
        <v>0.28799999999999998</v>
      </c>
      <c r="E142" s="13">
        <f>일위대가목록!E79</f>
        <v>40000</v>
      </c>
      <c r="F142" s="14">
        <f t="shared" si="33"/>
        <v>11520</v>
      </c>
      <c r="G142" s="13">
        <f>일위대가목록!F79</f>
        <v>0</v>
      </c>
      <c r="H142" s="14">
        <f t="shared" si="34"/>
        <v>0</v>
      </c>
      <c r="I142" s="13">
        <f>일위대가목록!G79</f>
        <v>0</v>
      </c>
      <c r="J142" s="14">
        <f t="shared" si="35"/>
        <v>0</v>
      </c>
      <c r="K142" s="13">
        <f t="shared" si="36"/>
        <v>40000</v>
      </c>
      <c r="L142" s="14">
        <f t="shared" si="37"/>
        <v>11520</v>
      </c>
      <c r="M142" s="8" t="s">
        <v>52</v>
      </c>
      <c r="N142" s="2" t="s">
        <v>197</v>
      </c>
      <c r="O142" s="2" t="s">
        <v>640</v>
      </c>
      <c r="P142" s="2" t="s">
        <v>59</v>
      </c>
      <c r="Q142" s="2" t="s">
        <v>60</v>
      </c>
      <c r="R142" s="2" t="s">
        <v>60</v>
      </c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2" t="s">
        <v>52</v>
      </c>
      <c r="AW142" s="2" t="s">
        <v>671</v>
      </c>
      <c r="AX142" s="2" t="s">
        <v>52</v>
      </c>
      <c r="AY142" s="2" t="s">
        <v>52</v>
      </c>
    </row>
    <row r="143" spans="1:51" ht="30" customHeight="1" x14ac:dyDescent="0.3">
      <c r="A143" s="8" t="s">
        <v>672</v>
      </c>
      <c r="B143" s="8" t="s">
        <v>673</v>
      </c>
      <c r="C143" s="8" t="s">
        <v>618</v>
      </c>
      <c r="D143" s="9">
        <v>1</v>
      </c>
      <c r="E143" s="13">
        <f>일위대가목록!E84</f>
        <v>6212</v>
      </c>
      <c r="F143" s="14">
        <f t="shared" si="33"/>
        <v>6212</v>
      </c>
      <c r="G143" s="13">
        <f>일위대가목록!F84</f>
        <v>81539</v>
      </c>
      <c r="H143" s="14">
        <f t="shared" si="34"/>
        <v>81539</v>
      </c>
      <c r="I143" s="13">
        <f>일위대가목록!G84</f>
        <v>21446</v>
      </c>
      <c r="J143" s="14">
        <f t="shared" si="35"/>
        <v>21446</v>
      </c>
      <c r="K143" s="13">
        <f t="shared" si="36"/>
        <v>109197</v>
      </c>
      <c r="L143" s="14">
        <f t="shared" si="37"/>
        <v>109197</v>
      </c>
      <c r="M143" s="8" t="s">
        <v>52</v>
      </c>
      <c r="N143" s="2" t="s">
        <v>197</v>
      </c>
      <c r="O143" s="2" t="s">
        <v>674</v>
      </c>
      <c r="P143" s="2" t="s">
        <v>59</v>
      </c>
      <c r="Q143" s="2" t="s">
        <v>60</v>
      </c>
      <c r="R143" s="2" t="s">
        <v>60</v>
      </c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2" t="s">
        <v>52</v>
      </c>
      <c r="AW143" s="2" t="s">
        <v>675</v>
      </c>
      <c r="AX143" s="2" t="s">
        <v>52</v>
      </c>
      <c r="AY143" s="2" t="s">
        <v>52</v>
      </c>
    </row>
    <row r="144" spans="1:51" ht="30" customHeight="1" x14ac:dyDescent="0.3">
      <c r="A144" s="8" t="s">
        <v>676</v>
      </c>
      <c r="B144" s="8" t="s">
        <v>677</v>
      </c>
      <c r="C144" s="8" t="s">
        <v>665</v>
      </c>
      <c r="D144" s="9">
        <v>1</v>
      </c>
      <c r="E144" s="13">
        <f>단가대비표!O70</f>
        <v>100000</v>
      </c>
      <c r="F144" s="14">
        <f t="shared" si="33"/>
        <v>100000</v>
      </c>
      <c r="G144" s="13">
        <f>단가대비표!P70</f>
        <v>0</v>
      </c>
      <c r="H144" s="14">
        <f t="shared" si="34"/>
        <v>0</v>
      </c>
      <c r="I144" s="13">
        <f>단가대비표!S70</f>
        <v>0</v>
      </c>
      <c r="J144" s="14">
        <f t="shared" si="35"/>
        <v>0</v>
      </c>
      <c r="K144" s="13">
        <f t="shared" si="36"/>
        <v>100000</v>
      </c>
      <c r="L144" s="14">
        <f t="shared" si="37"/>
        <v>100000</v>
      </c>
      <c r="M144" s="8" t="s">
        <v>298</v>
      </c>
      <c r="N144" s="2" t="s">
        <v>197</v>
      </c>
      <c r="O144" s="2" t="s">
        <v>678</v>
      </c>
      <c r="P144" s="2" t="s">
        <v>60</v>
      </c>
      <c r="Q144" s="2" t="s">
        <v>60</v>
      </c>
      <c r="R144" s="2" t="s">
        <v>59</v>
      </c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2" t="s">
        <v>52</v>
      </c>
      <c r="AW144" s="2" t="s">
        <v>679</v>
      </c>
      <c r="AX144" s="2" t="s">
        <v>52</v>
      </c>
      <c r="AY144" s="2" t="s">
        <v>52</v>
      </c>
    </row>
    <row r="145" spans="1:51" ht="30" customHeight="1" x14ac:dyDescent="0.3">
      <c r="A145" s="8" t="s">
        <v>680</v>
      </c>
      <c r="B145" s="8" t="s">
        <v>681</v>
      </c>
      <c r="C145" s="8" t="s">
        <v>665</v>
      </c>
      <c r="D145" s="9">
        <v>1</v>
      </c>
      <c r="E145" s="13">
        <f>단가대비표!O69</f>
        <v>304000</v>
      </c>
      <c r="F145" s="14">
        <f t="shared" si="33"/>
        <v>304000</v>
      </c>
      <c r="G145" s="13">
        <f>단가대비표!P69</f>
        <v>0</v>
      </c>
      <c r="H145" s="14">
        <f t="shared" si="34"/>
        <v>0</v>
      </c>
      <c r="I145" s="13">
        <f>단가대비표!S69</f>
        <v>0</v>
      </c>
      <c r="J145" s="14">
        <f t="shared" si="35"/>
        <v>0</v>
      </c>
      <c r="K145" s="13">
        <f t="shared" si="36"/>
        <v>304000</v>
      </c>
      <c r="L145" s="14">
        <f t="shared" si="37"/>
        <v>304000</v>
      </c>
      <c r="M145" s="8" t="s">
        <v>298</v>
      </c>
      <c r="N145" s="2" t="s">
        <v>197</v>
      </c>
      <c r="O145" s="2" t="s">
        <v>682</v>
      </c>
      <c r="P145" s="2" t="s">
        <v>60</v>
      </c>
      <c r="Q145" s="2" t="s">
        <v>60</v>
      </c>
      <c r="R145" s="2" t="s">
        <v>59</v>
      </c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2" t="s">
        <v>52</v>
      </c>
      <c r="AW145" s="2" t="s">
        <v>683</v>
      </c>
      <c r="AX145" s="2" t="s">
        <v>52</v>
      </c>
      <c r="AY145" s="2" t="s">
        <v>52</v>
      </c>
    </row>
    <row r="146" spans="1:51" ht="30" customHeight="1" x14ac:dyDescent="0.3">
      <c r="A146" s="8" t="s">
        <v>684</v>
      </c>
      <c r="B146" s="8" t="s">
        <v>52</v>
      </c>
      <c r="C146" s="8" t="s">
        <v>75</v>
      </c>
      <c r="D146" s="9">
        <v>0.128</v>
      </c>
      <c r="E146" s="13">
        <f>일위대가목록!E85</f>
        <v>56063</v>
      </c>
      <c r="F146" s="14">
        <f t="shared" si="33"/>
        <v>7176</v>
      </c>
      <c r="G146" s="13">
        <f>일위대가목록!F85</f>
        <v>516756</v>
      </c>
      <c r="H146" s="14">
        <f t="shared" si="34"/>
        <v>66144.7</v>
      </c>
      <c r="I146" s="13">
        <f>일위대가목록!G85</f>
        <v>84823</v>
      </c>
      <c r="J146" s="14">
        <f t="shared" si="35"/>
        <v>10857.3</v>
      </c>
      <c r="K146" s="13">
        <f t="shared" si="36"/>
        <v>657642</v>
      </c>
      <c r="L146" s="14">
        <f t="shared" si="37"/>
        <v>84178</v>
      </c>
      <c r="M146" s="8" t="s">
        <v>52</v>
      </c>
      <c r="N146" s="2" t="s">
        <v>197</v>
      </c>
      <c r="O146" s="2" t="s">
        <v>685</v>
      </c>
      <c r="P146" s="2" t="s">
        <v>59</v>
      </c>
      <c r="Q146" s="2" t="s">
        <v>60</v>
      </c>
      <c r="R146" s="2" t="s">
        <v>60</v>
      </c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2" t="s">
        <v>52</v>
      </c>
      <c r="AW146" s="2" t="s">
        <v>686</v>
      </c>
      <c r="AX146" s="2" t="s">
        <v>52</v>
      </c>
      <c r="AY146" s="2" t="s">
        <v>52</v>
      </c>
    </row>
    <row r="147" spans="1:51" ht="30" customHeight="1" x14ac:dyDescent="0.3">
      <c r="A147" s="8" t="s">
        <v>687</v>
      </c>
      <c r="B147" s="8" t="s">
        <v>52</v>
      </c>
      <c r="C147" s="8" t="s">
        <v>119</v>
      </c>
      <c r="D147" s="9">
        <v>1.92</v>
      </c>
      <c r="E147" s="13">
        <f>일위대가목록!E86</f>
        <v>0</v>
      </c>
      <c r="F147" s="14">
        <f t="shared" si="33"/>
        <v>0</v>
      </c>
      <c r="G147" s="13">
        <f>일위대가목록!F86</f>
        <v>40800</v>
      </c>
      <c r="H147" s="14">
        <f t="shared" si="34"/>
        <v>78336</v>
      </c>
      <c r="I147" s="13">
        <f>일위대가목록!G86</f>
        <v>2040</v>
      </c>
      <c r="J147" s="14">
        <f t="shared" si="35"/>
        <v>3916.8</v>
      </c>
      <c r="K147" s="13">
        <f t="shared" si="36"/>
        <v>42840</v>
      </c>
      <c r="L147" s="14">
        <f t="shared" si="37"/>
        <v>82252.800000000003</v>
      </c>
      <c r="M147" s="8" t="s">
        <v>52</v>
      </c>
      <c r="N147" s="2" t="s">
        <v>197</v>
      </c>
      <c r="O147" s="2" t="s">
        <v>688</v>
      </c>
      <c r="P147" s="2" t="s">
        <v>59</v>
      </c>
      <c r="Q147" s="2" t="s">
        <v>60</v>
      </c>
      <c r="R147" s="2" t="s">
        <v>60</v>
      </c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2" t="s">
        <v>52</v>
      </c>
      <c r="AW147" s="2" t="s">
        <v>689</v>
      </c>
      <c r="AX147" s="2" t="s">
        <v>52</v>
      </c>
      <c r="AY147" s="2" t="s">
        <v>52</v>
      </c>
    </row>
    <row r="148" spans="1:51" ht="30" customHeight="1" x14ac:dyDescent="0.3">
      <c r="A148" s="8" t="s">
        <v>690</v>
      </c>
      <c r="B148" s="8" t="s">
        <v>691</v>
      </c>
      <c r="C148" s="8" t="s">
        <v>75</v>
      </c>
      <c r="D148" s="9">
        <v>0.14000000000000001</v>
      </c>
      <c r="E148" s="13">
        <f>단가대비표!O49</f>
        <v>216000</v>
      </c>
      <c r="F148" s="14">
        <f t="shared" si="33"/>
        <v>30240</v>
      </c>
      <c r="G148" s="13">
        <f>단가대비표!P49</f>
        <v>0</v>
      </c>
      <c r="H148" s="14">
        <f t="shared" si="34"/>
        <v>0</v>
      </c>
      <c r="I148" s="13">
        <f>단가대비표!S49</f>
        <v>5237</v>
      </c>
      <c r="J148" s="14">
        <f t="shared" si="35"/>
        <v>733.1</v>
      </c>
      <c r="K148" s="13">
        <f t="shared" si="36"/>
        <v>221237</v>
      </c>
      <c r="L148" s="14">
        <f t="shared" si="37"/>
        <v>30973.1</v>
      </c>
      <c r="M148" s="8" t="s">
        <v>52</v>
      </c>
      <c r="N148" s="2" t="s">
        <v>197</v>
      </c>
      <c r="O148" s="2" t="s">
        <v>692</v>
      </c>
      <c r="P148" s="2" t="s">
        <v>60</v>
      </c>
      <c r="Q148" s="2" t="s">
        <v>60</v>
      </c>
      <c r="R148" s="2" t="s">
        <v>59</v>
      </c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2" t="s">
        <v>52</v>
      </c>
      <c r="AW148" s="2" t="s">
        <v>693</v>
      </c>
      <c r="AX148" s="2" t="s">
        <v>52</v>
      </c>
      <c r="AY148" s="2" t="s">
        <v>52</v>
      </c>
    </row>
    <row r="149" spans="1:51" ht="30" customHeight="1" x14ac:dyDescent="0.3">
      <c r="A149" s="8" t="s">
        <v>526</v>
      </c>
      <c r="B149" s="8" t="s">
        <v>527</v>
      </c>
      <c r="C149" s="8" t="s">
        <v>75</v>
      </c>
      <c r="D149" s="9">
        <v>1.9E-2</v>
      </c>
      <c r="E149" s="13">
        <f>일위대가목록!E72</f>
        <v>85275</v>
      </c>
      <c r="F149" s="14">
        <f t="shared" si="33"/>
        <v>1620.2</v>
      </c>
      <c r="G149" s="13">
        <f>일위대가목록!F72</f>
        <v>62126</v>
      </c>
      <c r="H149" s="14">
        <f t="shared" si="34"/>
        <v>1180.3</v>
      </c>
      <c r="I149" s="13">
        <f>일위대가목록!G72</f>
        <v>0</v>
      </c>
      <c r="J149" s="14">
        <f t="shared" si="35"/>
        <v>0</v>
      </c>
      <c r="K149" s="13">
        <f t="shared" si="36"/>
        <v>147401</v>
      </c>
      <c r="L149" s="14">
        <f t="shared" si="37"/>
        <v>2800.5</v>
      </c>
      <c r="M149" s="8" t="s">
        <v>52</v>
      </c>
      <c r="N149" s="2" t="s">
        <v>197</v>
      </c>
      <c r="O149" s="2" t="s">
        <v>528</v>
      </c>
      <c r="P149" s="2" t="s">
        <v>59</v>
      </c>
      <c r="Q149" s="2" t="s">
        <v>60</v>
      </c>
      <c r="R149" s="2" t="s">
        <v>60</v>
      </c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2" t="s">
        <v>52</v>
      </c>
      <c r="AW149" s="2" t="s">
        <v>694</v>
      </c>
      <c r="AX149" s="2" t="s">
        <v>52</v>
      </c>
      <c r="AY149" s="2" t="s">
        <v>52</v>
      </c>
    </row>
    <row r="150" spans="1:51" ht="30" customHeight="1" x14ac:dyDescent="0.3">
      <c r="A150" s="8" t="s">
        <v>421</v>
      </c>
      <c r="B150" s="8" t="s">
        <v>52</v>
      </c>
      <c r="C150" s="8" t="s">
        <v>52</v>
      </c>
      <c r="D150" s="9"/>
      <c r="E150" s="13"/>
      <c r="F150" s="14">
        <f>TRUNC(SUMIF(N141:N149, N140, F141:F149),0)</f>
        <v>461008</v>
      </c>
      <c r="G150" s="13"/>
      <c r="H150" s="14">
        <f>TRUNC(SUMIF(N141:N149, N140, H141:H149),0)</f>
        <v>229578</v>
      </c>
      <c r="I150" s="13"/>
      <c r="J150" s="14">
        <f>TRUNC(SUMIF(N141:N149, N140, J141:J149),0)</f>
        <v>37247</v>
      </c>
      <c r="K150" s="13"/>
      <c r="L150" s="14">
        <f>F150+H150+J150</f>
        <v>727833</v>
      </c>
      <c r="M150" s="8" t="s">
        <v>52</v>
      </c>
      <c r="N150" s="2" t="s">
        <v>68</v>
      </c>
      <c r="O150" s="2" t="s">
        <v>68</v>
      </c>
      <c r="P150" s="2" t="s">
        <v>52</v>
      </c>
      <c r="Q150" s="2" t="s">
        <v>52</v>
      </c>
      <c r="R150" s="2" t="s">
        <v>52</v>
      </c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2" t="s">
        <v>52</v>
      </c>
      <c r="AW150" s="2" t="s">
        <v>52</v>
      </c>
      <c r="AX150" s="2" t="s">
        <v>52</v>
      </c>
      <c r="AY150" s="2" t="s">
        <v>52</v>
      </c>
    </row>
    <row r="151" spans="1:51" ht="30" customHeight="1" x14ac:dyDescent="0.3">
      <c r="A151" s="9"/>
      <c r="B151" s="9"/>
      <c r="C151" s="9"/>
      <c r="D151" s="9"/>
      <c r="E151" s="13"/>
      <c r="F151" s="14"/>
      <c r="G151" s="13"/>
      <c r="H151" s="14"/>
      <c r="I151" s="13"/>
      <c r="J151" s="14"/>
      <c r="K151" s="13"/>
      <c r="L151" s="14"/>
      <c r="M151" s="9"/>
    </row>
    <row r="152" spans="1:51" ht="30" customHeight="1" x14ac:dyDescent="0.3">
      <c r="A152" s="190" t="s">
        <v>695</v>
      </c>
      <c r="B152" s="190"/>
      <c r="C152" s="190"/>
      <c r="D152" s="190"/>
      <c r="E152" s="191"/>
      <c r="F152" s="192"/>
      <c r="G152" s="191"/>
      <c r="H152" s="192"/>
      <c r="I152" s="191"/>
      <c r="J152" s="192"/>
      <c r="K152" s="191"/>
      <c r="L152" s="192"/>
      <c r="M152" s="190"/>
      <c r="N152" s="1" t="s">
        <v>201</v>
      </c>
    </row>
    <row r="153" spans="1:51" ht="30" customHeight="1" x14ac:dyDescent="0.3">
      <c r="A153" s="8" t="s">
        <v>635</v>
      </c>
      <c r="B153" s="8" t="s">
        <v>636</v>
      </c>
      <c r="C153" s="8" t="s">
        <v>75</v>
      </c>
      <c r="D153" s="9">
        <v>0.18</v>
      </c>
      <c r="E153" s="13">
        <f>일위대가목록!E78</f>
        <v>835</v>
      </c>
      <c r="F153" s="14">
        <f>TRUNC(E153*D153,1)</f>
        <v>150.30000000000001</v>
      </c>
      <c r="G153" s="13">
        <f>일위대가목록!F78</f>
        <v>8258</v>
      </c>
      <c r="H153" s="14">
        <f>TRUNC(G153*D153,1)</f>
        <v>1486.4</v>
      </c>
      <c r="I153" s="13">
        <f>일위대가목록!G78</f>
        <v>1022</v>
      </c>
      <c r="J153" s="14">
        <f>TRUNC(I153*D153,1)</f>
        <v>183.9</v>
      </c>
      <c r="K153" s="13">
        <f t="shared" ref="K153:L157" si="38">TRUNC(E153+G153+I153,1)</f>
        <v>10115</v>
      </c>
      <c r="L153" s="14">
        <f t="shared" si="38"/>
        <v>1820.6</v>
      </c>
      <c r="M153" s="8" t="s">
        <v>52</v>
      </c>
      <c r="N153" s="2" t="s">
        <v>201</v>
      </c>
      <c r="O153" s="2" t="s">
        <v>637</v>
      </c>
      <c r="P153" s="2" t="s">
        <v>59</v>
      </c>
      <c r="Q153" s="2" t="s">
        <v>60</v>
      </c>
      <c r="R153" s="2" t="s">
        <v>60</v>
      </c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2" t="s">
        <v>52</v>
      </c>
      <c r="AW153" s="2" t="s">
        <v>697</v>
      </c>
      <c r="AX153" s="2" t="s">
        <v>52</v>
      </c>
      <c r="AY153" s="2" t="s">
        <v>52</v>
      </c>
    </row>
    <row r="154" spans="1:51" ht="30" customHeight="1" x14ac:dyDescent="0.3">
      <c r="A154" s="8" t="s">
        <v>639</v>
      </c>
      <c r="B154" s="8" t="s">
        <v>636</v>
      </c>
      <c r="C154" s="8" t="s">
        <v>75</v>
      </c>
      <c r="D154" s="9">
        <v>0.18</v>
      </c>
      <c r="E154" s="13">
        <f>일위대가목록!E79</f>
        <v>40000</v>
      </c>
      <c r="F154" s="14">
        <f>TRUNC(E154*D154,1)</f>
        <v>7200</v>
      </c>
      <c r="G154" s="13">
        <f>일위대가목록!F79</f>
        <v>0</v>
      </c>
      <c r="H154" s="14">
        <f>TRUNC(G154*D154,1)</f>
        <v>0</v>
      </c>
      <c r="I154" s="13">
        <f>일위대가목록!G79</f>
        <v>0</v>
      </c>
      <c r="J154" s="14">
        <f>TRUNC(I154*D154,1)</f>
        <v>0</v>
      </c>
      <c r="K154" s="13">
        <f t="shared" si="38"/>
        <v>40000</v>
      </c>
      <c r="L154" s="14">
        <f t="shared" si="38"/>
        <v>7200</v>
      </c>
      <c r="M154" s="8" t="s">
        <v>52</v>
      </c>
      <c r="N154" s="2" t="s">
        <v>201</v>
      </c>
      <c r="O154" s="2" t="s">
        <v>640</v>
      </c>
      <c r="P154" s="2" t="s">
        <v>59</v>
      </c>
      <c r="Q154" s="2" t="s">
        <v>60</v>
      </c>
      <c r="R154" s="2" t="s">
        <v>60</v>
      </c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2" t="s">
        <v>52</v>
      </c>
      <c r="AW154" s="2" t="s">
        <v>698</v>
      </c>
      <c r="AX154" s="2" t="s">
        <v>52</v>
      </c>
      <c r="AY154" s="2" t="s">
        <v>52</v>
      </c>
    </row>
    <row r="155" spans="1:51" ht="30" customHeight="1" x14ac:dyDescent="0.3">
      <c r="A155" s="8" t="s">
        <v>699</v>
      </c>
      <c r="B155" s="8" t="s">
        <v>700</v>
      </c>
      <c r="C155" s="8" t="s">
        <v>618</v>
      </c>
      <c r="D155" s="9">
        <v>1</v>
      </c>
      <c r="E155" s="13">
        <f>일위대가목록!E87</f>
        <v>2741</v>
      </c>
      <c r="F155" s="14">
        <f>TRUNC(E155*D155,1)</f>
        <v>2741</v>
      </c>
      <c r="G155" s="13">
        <f>일위대가목록!F87</f>
        <v>26238</v>
      </c>
      <c r="H155" s="14">
        <f>TRUNC(G155*D155,1)</f>
        <v>26238</v>
      </c>
      <c r="I155" s="13">
        <f>일위대가목록!G87</f>
        <v>5446</v>
      </c>
      <c r="J155" s="14">
        <f>TRUNC(I155*D155,1)</f>
        <v>5446</v>
      </c>
      <c r="K155" s="13">
        <f t="shared" si="38"/>
        <v>34425</v>
      </c>
      <c r="L155" s="14">
        <f t="shared" si="38"/>
        <v>34425</v>
      </c>
      <c r="M155" s="8" t="s">
        <v>52</v>
      </c>
      <c r="N155" s="2" t="s">
        <v>201</v>
      </c>
      <c r="O155" s="2" t="s">
        <v>701</v>
      </c>
      <c r="P155" s="2" t="s">
        <v>59</v>
      </c>
      <c r="Q155" s="2" t="s">
        <v>60</v>
      </c>
      <c r="R155" s="2" t="s">
        <v>60</v>
      </c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2" t="s">
        <v>52</v>
      </c>
      <c r="AW155" s="2" t="s">
        <v>702</v>
      </c>
      <c r="AX155" s="2" t="s">
        <v>52</v>
      </c>
      <c r="AY155" s="2" t="s">
        <v>52</v>
      </c>
    </row>
    <row r="156" spans="1:51" ht="30" customHeight="1" x14ac:dyDescent="0.3">
      <c r="A156" s="8" t="s">
        <v>703</v>
      </c>
      <c r="B156" s="8" t="s">
        <v>704</v>
      </c>
      <c r="C156" s="8" t="s">
        <v>665</v>
      </c>
      <c r="D156" s="9">
        <v>1</v>
      </c>
      <c r="E156" s="13">
        <f>단가대비표!O71</f>
        <v>65000</v>
      </c>
      <c r="F156" s="14">
        <f>TRUNC(E156*D156,1)</f>
        <v>65000</v>
      </c>
      <c r="G156" s="13">
        <f>단가대비표!P71</f>
        <v>0</v>
      </c>
      <c r="H156" s="14">
        <f>TRUNC(G156*D156,1)</f>
        <v>0</v>
      </c>
      <c r="I156" s="13">
        <f>단가대비표!S71</f>
        <v>0</v>
      </c>
      <c r="J156" s="14">
        <f>TRUNC(I156*D156,1)</f>
        <v>0</v>
      </c>
      <c r="K156" s="13">
        <f t="shared" si="38"/>
        <v>65000</v>
      </c>
      <c r="L156" s="14">
        <f t="shared" si="38"/>
        <v>65000</v>
      </c>
      <c r="M156" s="8" t="s">
        <v>298</v>
      </c>
      <c r="N156" s="2" t="s">
        <v>201</v>
      </c>
      <c r="O156" s="2" t="s">
        <v>705</v>
      </c>
      <c r="P156" s="2" t="s">
        <v>60</v>
      </c>
      <c r="Q156" s="2" t="s">
        <v>60</v>
      </c>
      <c r="R156" s="2" t="s">
        <v>59</v>
      </c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2" t="s">
        <v>52</v>
      </c>
      <c r="AW156" s="2" t="s">
        <v>706</v>
      </c>
      <c r="AX156" s="2" t="s">
        <v>52</v>
      </c>
      <c r="AY156" s="2" t="s">
        <v>52</v>
      </c>
    </row>
    <row r="157" spans="1:51" ht="30" customHeight="1" x14ac:dyDescent="0.3">
      <c r="A157" s="8" t="s">
        <v>707</v>
      </c>
      <c r="B157" s="8" t="s">
        <v>708</v>
      </c>
      <c r="C157" s="8" t="s">
        <v>665</v>
      </c>
      <c r="D157" s="9">
        <v>1</v>
      </c>
      <c r="E157" s="13">
        <f>단가대비표!O60</f>
        <v>44000</v>
      </c>
      <c r="F157" s="14">
        <f>TRUNC(E157*D157,1)</f>
        <v>44000</v>
      </c>
      <c r="G157" s="13">
        <f>단가대비표!P60</f>
        <v>0</v>
      </c>
      <c r="H157" s="14">
        <f>TRUNC(G157*D157,1)</f>
        <v>0</v>
      </c>
      <c r="I157" s="13">
        <f>단가대비표!S60</f>
        <v>0</v>
      </c>
      <c r="J157" s="14">
        <f>TRUNC(I157*D157,1)</f>
        <v>0</v>
      </c>
      <c r="K157" s="13">
        <f t="shared" si="38"/>
        <v>44000</v>
      </c>
      <c r="L157" s="14">
        <f t="shared" si="38"/>
        <v>44000</v>
      </c>
      <c r="M157" s="8" t="s">
        <v>298</v>
      </c>
      <c r="N157" s="2" t="s">
        <v>201</v>
      </c>
      <c r="O157" s="2" t="s">
        <v>709</v>
      </c>
      <c r="P157" s="2" t="s">
        <v>60</v>
      </c>
      <c r="Q157" s="2" t="s">
        <v>60</v>
      </c>
      <c r="R157" s="2" t="s">
        <v>59</v>
      </c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2" t="s">
        <v>52</v>
      </c>
      <c r="AW157" s="2" t="s">
        <v>710</v>
      </c>
      <c r="AX157" s="2" t="s">
        <v>52</v>
      </c>
      <c r="AY157" s="2" t="s">
        <v>52</v>
      </c>
    </row>
    <row r="158" spans="1:51" ht="30" customHeight="1" x14ac:dyDescent="0.3">
      <c r="A158" s="8" t="s">
        <v>421</v>
      </c>
      <c r="B158" s="8" t="s">
        <v>52</v>
      </c>
      <c r="C158" s="8" t="s">
        <v>52</v>
      </c>
      <c r="D158" s="9"/>
      <c r="E158" s="13"/>
      <c r="F158" s="14">
        <f>TRUNC(SUMIF(N153:N157, N152, F153:F157),0)</f>
        <v>119091</v>
      </c>
      <c r="G158" s="13"/>
      <c r="H158" s="14">
        <f>TRUNC(SUMIF(N153:N157, N152, H153:H157),0)</f>
        <v>27724</v>
      </c>
      <c r="I158" s="13"/>
      <c r="J158" s="14">
        <f>TRUNC(SUMIF(N153:N157, N152, J153:J157),0)</f>
        <v>5629</v>
      </c>
      <c r="K158" s="13"/>
      <c r="L158" s="14">
        <f>F158+H158+J158</f>
        <v>152444</v>
      </c>
      <c r="M158" s="8" t="s">
        <v>52</v>
      </c>
      <c r="N158" s="2" t="s">
        <v>68</v>
      </c>
      <c r="O158" s="2" t="s">
        <v>68</v>
      </c>
      <c r="P158" s="2" t="s">
        <v>52</v>
      </c>
      <c r="Q158" s="2" t="s">
        <v>52</v>
      </c>
      <c r="R158" s="2" t="s">
        <v>52</v>
      </c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2" t="s">
        <v>52</v>
      </c>
      <c r="AW158" s="2" t="s">
        <v>52</v>
      </c>
      <c r="AX158" s="2" t="s">
        <v>52</v>
      </c>
      <c r="AY158" s="2" t="s">
        <v>52</v>
      </c>
    </row>
    <row r="159" spans="1:51" ht="30" customHeight="1" x14ac:dyDescent="0.3">
      <c r="A159" s="9"/>
      <c r="B159" s="9"/>
      <c r="C159" s="9"/>
      <c r="D159" s="9"/>
      <c r="E159" s="13"/>
      <c r="F159" s="14"/>
      <c r="G159" s="13"/>
      <c r="H159" s="14"/>
      <c r="I159" s="13"/>
      <c r="J159" s="14"/>
      <c r="K159" s="13"/>
      <c r="L159" s="14"/>
      <c r="M159" s="9"/>
    </row>
    <row r="160" spans="1:51" ht="30" customHeight="1" x14ac:dyDescent="0.3">
      <c r="A160" s="190" t="s">
        <v>711</v>
      </c>
      <c r="B160" s="190"/>
      <c r="C160" s="190"/>
      <c r="D160" s="190"/>
      <c r="E160" s="191"/>
      <c r="F160" s="192"/>
      <c r="G160" s="191"/>
      <c r="H160" s="192"/>
      <c r="I160" s="191"/>
      <c r="J160" s="192"/>
      <c r="K160" s="191"/>
      <c r="L160" s="192"/>
      <c r="M160" s="190"/>
      <c r="N160" s="1" t="s">
        <v>205</v>
      </c>
    </row>
    <row r="161" spans="1:51" ht="30" customHeight="1" x14ac:dyDescent="0.3">
      <c r="A161" s="8" t="s">
        <v>463</v>
      </c>
      <c r="B161" s="8" t="s">
        <v>464</v>
      </c>
      <c r="C161" s="8" t="s">
        <v>75</v>
      </c>
      <c r="D161" s="9">
        <v>2.8000000000000001E-2</v>
      </c>
      <c r="E161" s="13">
        <f>일위대가목록!E59</f>
        <v>1670</v>
      </c>
      <c r="F161" s="14">
        <f>TRUNC(E161*D161,1)</f>
        <v>46.7</v>
      </c>
      <c r="G161" s="13">
        <f>일위대가목록!F59</f>
        <v>20181</v>
      </c>
      <c r="H161" s="14">
        <f>TRUNC(G161*D161,1)</f>
        <v>565</v>
      </c>
      <c r="I161" s="13">
        <f>일위대가목록!G59</f>
        <v>2282</v>
      </c>
      <c r="J161" s="14">
        <f>TRUNC(I161*D161,1)</f>
        <v>63.8</v>
      </c>
      <c r="K161" s="13">
        <f t="shared" ref="K161:L164" si="39">TRUNC(E161+G161+I161,1)</f>
        <v>24133</v>
      </c>
      <c r="L161" s="14">
        <f t="shared" si="39"/>
        <v>675.5</v>
      </c>
      <c r="M161" s="8" t="s">
        <v>52</v>
      </c>
      <c r="N161" s="2" t="s">
        <v>205</v>
      </c>
      <c r="O161" s="2" t="s">
        <v>465</v>
      </c>
      <c r="P161" s="2" t="s">
        <v>59</v>
      </c>
      <c r="Q161" s="2" t="s">
        <v>60</v>
      </c>
      <c r="R161" s="2" t="s">
        <v>60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2" t="s">
        <v>52</v>
      </c>
      <c r="AW161" s="2" t="s">
        <v>713</v>
      </c>
      <c r="AX161" s="2" t="s">
        <v>52</v>
      </c>
      <c r="AY161" s="2" t="s">
        <v>52</v>
      </c>
    </row>
    <row r="162" spans="1:51" ht="30" customHeight="1" x14ac:dyDescent="0.3">
      <c r="A162" s="8" t="s">
        <v>699</v>
      </c>
      <c r="B162" s="8" t="s">
        <v>714</v>
      </c>
      <c r="C162" s="8" t="s">
        <v>618</v>
      </c>
      <c r="D162" s="9">
        <v>0.5</v>
      </c>
      <c r="E162" s="13">
        <f>일위대가목록!E88</f>
        <v>1941</v>
      </c>
      <c r="F162" s="14">
        <f>TRUNC(E162*D162,1)</f>
        <v>970.5</v>
      </c>
      <c r="G162" s="13">
        <f>일위대가목록!F88</f>
        <v>17859</v>
      </c>
      <c r="H162" s="14">
        <f>TRUNC(G162*D162,1)</f>
        <v>8929.5</v>
      </c>
      <c r="I162" s="13">
        <f>일위대가목록!G88</f>
        <v>4345</v>
      </c>
      <c r="J162" s="14">
        <f>TRUNC(I162*D162,1)</f>
        <v>2172.5</v>
      </c>
      <c r="K162" s="13">
        <f t="shared" si="39"/>
        <v>24145</v>
      </c>
      <c r="L162" s="14">
        <f t="shared" si="39"/>
        <v>12072.5</v>
      </c>
      <c r="M162" s="8" t="s">
        <v>52</v>
      </c>
      <c r="N162" s="2" t="s">
        <v>205</v>
      </c>
      <c r="O162" s="2" t="s">
        <v>715</v>
      </c>
      <c r="P162" s="2" t="s">
        <v>59</v>
      </c>
      <c r="Q162" s="2" t="s">
        <v>60</v>
      </c>
      <c r="R162" s="2" t="s">
        <v>60</v>
      </c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2" t="s">
        <v>52</v>
      </c>
      <c r="AW162" s="2" t="s">
        <v>716</v>
      </c>
      <c r="AX162" s="2" t="s">
        <v>52</v>
      </c>
      <c r="AY162" s="2" t="s">
        <v>52</v>
      </c>
    </row>
    <row r="163" spans="1:51" ht="30" customHeight="1" x14ac:dyDescent="0.3">
      <c r="A163" s="8" t="s">
        <v>203</v>
      </c>
      <c r="B163" s="8" t="s">
        <v>717</v>
      </c>
      <c r="C163" s="8" t="s">
        <v>618</v>
      </c>
      <c r="D163" s="9">
        <v>0.5</v>
      </c>
      <c r="E163" s="13">
        <f>단가대비표!O110</f>
        <v>100000</v>
      </c>
      <c r="F163" s="14">
        <f>TRUNC(E163*D163,1)</f>
        <v>50000</v>
      </c>
      <c r="G163" s="13">
        <f>단가대비표!P110</f>
        <v>0</v>
      </c>
      <c r="H163" s="14">
        <f>TRUNC(G163*D163,1)</f>
        <v>0</v>
      </c>
      <c r="I163" s="13">
        <f>단가대비표!S110</f>
        <v>0</v>
      </c>
      <c r="J163" s="14">
        <f>TRUNC(I163*D163,1)</f>
        <v>0</v>
      </c>
      <c r="K163" s="13">
        <f t="shared" si="39"/>
        <v>100000</v>
      </c>
      <c r="L163" s="14">
        <f t="shared" si="39"/>
        <v>50000</v>
      </c>
      <c r="M163" s="8" t="s">
        <v>298</v>
      </c>
      <c r="N163" s="2" t="s">
        <v>205</v>
      </c>
      <c r="O163" s="2" t="s">
        <v>718</v>
      </c>
      <c r="P163" s="2" t="s">
        <v>60</v>
      </c>
      <c r="Q163" s="2" t="s">
        <v>60</v>
      </c>
      <c r="R163" s="2" t="s">
        <v>59</v>
      </c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2" t="s">
        <v>52</v>
      </c>
      <c r="AW163" s="2" t="s">
        <v>719</v>
      </c>
      <c r="AX163" s="2" t="s">
        <v>52</v>
      </c>
      <c r="AY163" s="2" t="s">
        <v>52</v>
      </c>
    </row>
    <row r="164" spans="1:51" ht="30" customHeight="1" x14ac:dyDescent="0.3">
      <c r="A164" s="8" t="s">
        <v>720</v>
      </c>
      <c r="B164" s="8" t="s">
        <v>721</v>
      </c>
      <c r="C164" s="8" t="s">
        <v>57</v>
      </c>
      <c r="D164" s="9">
        <v>1</v>
      </c>
      <c r="E164" s="13">
        <f>단가대비표!O61</f>
        <v>200000</v>
      </c>
      <c r="F164" s="14">
        <f>TRUNC(E164*D164,1)</f>
        <v>200000</v>
      </c>
      <c r="G164" s="13">
        <f>단가대비표!P61</f>
        <v>0</v>
      </c>
      <c r="H164" s="14">
        <f>TRUNC(G164*D164,1)</f>
        <v>0</v>
      </c>
      <c r="I164" s="13">
        <f>단가대비표!S61</f>
        <v>0</v>
      </c>
      <c r="J164" s="14">
        <f>TRUNC(I164*D164,1)</f>
        <v>0</v>
      </c>
      <c r="K164" s="13">
        <f t="shared" si="39"/>
        <v>200000</v>
      </c>
      <c r="L164" s="14">
        <f t="shared" si="39"/>
        <v>200000</v>
      </c>
      <c r="M164" s="8" t="s">
        <v>298</v>
      </c>
      <c r="N164" s="2" t="s">
        <v>205</v>
      </c>
      <c r="O164" s="2" t="s">
        <v>722</v>
      </c>
      <c r="P164" s="2" t="s">
        <v>60</v>
      </c>
      <c r="Q164" s="2" t="s">
        <v>60</v>
      </c>
      <c r="R164" s="2" t="s">
        <v>59</v>
      </c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2" t="s">
        <v>52</v>
      </c>
      <c r="AW164" s="2" t="s">
        <v>723</v>
      </c>
      <c r="AX164" s="2" t="s">
        <v>52</v>
      </c>
      <c r="AY164" s="2" t="s">
        <v>52</v>
      </c>
    </row>
    <row r="165" spans="1:51" ht="30" customHeight="1" x14ac:dyDescent="0.3">
      <c r="A165" s="8" t="s">
        <v>421</v>
      </c>
      <c r="B165" s="8" t="s">
        <v>52</v>
      </c>
      <c r="C165" s="8" t="s">
        <v>52</v>
      </c>
      <c r="D165" s="9"/>
      <c r="E165" s="13"/>
      <c r="F165" s="14">
        <f>TRUNC(SUMIF(N161:N164, N160, F161:F164),0)</f>
        <v>251017</v>
      </c>
      <c r="G165" s="13"/>
      <c r="H165" s="14">
        <f>TRUNC(SUMIF(N161:N164, N160, H161:H164),0)</f>
        <v>9494</v>
      </c>
      <c r="I165" s="13"/>
      <c r="J165" s="14">
        <f>TRUNC(SUMIF(N161:N164, N160, J161:J164),0)</f>
        <v>2236</v>
      </c>
      <c r="K165" s="13"/>
      <c r="L165" s="14">
        <f>F165+H165+J165</f>
        <v>262747</v>
      </c>
      <c r="M165" s="8" t="s">
        <v>52</v>
      </c>
      <c r="N165" s="2" t="s">
        <v>68</v>
      </c>
      <c r="O165" s="2" t="s">
        <v>68</v>
      </c>
      <c r="P165" s="2" t="s">
        <v>52</v>
      </c>
      <c r="Q165" s="2" t="s">
        <v>52</v>
      </c>
      <c r="R165" s="2" t="s">
        <v>52</v>
      </c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2" t="s">
        <v>52</v>
      </c>
      <c r="AW165" s="2" t="s">
        <v>52</v>
      </c>
      <c r="AX165" s="2" t="s">
        <v>52</v>
      </c>
      <c r="AY165" s="2" t="s">
        <v>52</v>
      </c>
    </row>
    <row r="166" spans="1:51" ht="30" customHeight="1" x14ac:dyDescent="0.3">
      <c r="A166" s="9"/>
      <c r="B166" s="9"/>
      <c r="C166" s="9"/>
      <c r="D166" s="9"/>
      <c r="E166" s="13"/>
      <c r="F166" s="14"/>
      <c r="G166" s="13"/>
      <c r="H166" s="14"/>
      <c r="I166" s="13"/>
      <c r="J166" s="14"/>
      <c r="K166" s="13"/>
      <c r="L166" s="14"/>
      <c r="M166" s="9"/>
    </row>
    <row r="167" spans="1:51" ht="30" customHeight="1" x14ac:dyDescent="0.3">
      <c r="A167" s="190" t="s">
        <v>724</v>
      </c>
      <c r="B167" s="190"/>
      <c r="C167" s="190"/>
      <c r="D167" s="190"/>
      <c r="E167" s="191"/>
      <c r="F167" s="192"/>
      <c r="G167" s="191"/>
      <c r="H167" s="192"/>
      <c r="I167" s="191"/>
      <c r="J167" s="192"/>
      <c r="K167" s="191"/>
      <c r="L167" s="192"/>
      <c r="M167" s="190"/>
      <c r="N167" s="1" t="s">
        <v>209</v>
      </c>
    </row>
    <row r="168" spans="1:51" ht="30" customHeight="1" x14ac:dyDescent="0.3">
      <c r="A168" s="8" t="s">
        <v>621</v>
      </c>
      <c r="B168" s="8" t="s">
        <v>622</v>
      </c>
      <c r="C168" s="8" t="s">
        <v>57</v>
      </c>
      <c r="D168" s="9">
        <v>1</v>
      </c>
      <c r="E168" s="13">
        <f>단가대비표!O115</f>
        <v>35300</v>
      </c>
      <c r="F168" s="14">
        <f>TRUNC(E168*D168,1)</f>
        <v>35300</v>
      </c>
      <c r="G168" s="13">
        <f>단가대비표!P115</f>
        <v>0</v>
      </c>
      <c r="H168" s="14">
        <f>TRUNC(G168*D168,1)</f>
        <v>0</v>
      </c>
      <c r="I168" s="13">
        <f>단가대비표!S115</f>
        <v>0</v>
      </c>
      <c r="J168" s="14">
        <f>TRUNC(I168*D168,1)</f>
        <v>0</v>
      </c>
      <c r="K168" s="13">
        <f t="shared" ref="K168:L170" si="40">TRUNC(E168+G168+I168,1)</f>
        <v>35300</v>
      </c>
      <c r="L168" s="14">
        <f t="shared" si="40"/>
        <v>35300</v>
      </c>
      <c r="M168" s="8" t="s">
        <v>298</v>
      </c>
      <c r="N168" s="2" t="s">
        <v>209</v>
      </c>
      <c r="O168" s="2" t="s">
        <v>623</v>
      </c>
      <c r="P168" s="2" t="s">
        <v>60</v>
      </c>
      <c r="Q168" s="2" t="s">
        <v>60</v>
      </c>
      <c r="R168" s="2" t="s">
        <v>59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2" t="s">
        <v>52</v>
      </c>
      <c r="AW168" s="2" t="s">
        <v>726</v>
      </c>
      <c r="AX168" s="2" t="s">
        <v>52</v>
      </c>
      <c r="AY168" s="2" t="s">
        <v>52</v>
      </c>
    </row>
    <row r="169" spans="1:51" ht="30" customHeight="1" x14ac:dyDescent="0.3">
      <c r="A169" s="8" t="s">
        <v>621</v>
      </c>
      <c r="B169" s="8" t="s">
        <v>630</v>
      </c>
      <c r="C169" s="8" t="s">
        <v>57</v>
      </c>
      <c r="D169" s="9">
        <v>1</v>
      </c>
      <c r="E169" s="13">
        <f>단가대비표!O114</f>
        <v>13600</v>
      </c>
      <c r="F169" s="14">
        <f>TRUNC(E169*D169,1)</f>
        <v>13600</v>
      </c>
      <c r="G169" s="13">
        <f>단가대비표!P114</f>
        <v>0</v>
      </c>
      <c r="H169" s="14">
        <f>TRUNC(G169*D169,1)</f>
        <v>0</v>
      </c>
      <c r="I169" s="13">
        <f>단가대비표!S114</f>
        <v>0</v>
      </c>
      <c r="J169" s="14">
        <f>TRUNC(I169*D169,1)</f>
        <v>0</v>
      </c>
      <c r="K169" s="13">
        <f t="shared" si="40"/>
        <v>13600</v>
      </c>
      <c r="L169" s="14">
        <f t="shared" si="40"/>
        <v>13600</v>
      </c>
      <c r="M169" s="8" t="s">
        <v>298</v>
      </c>
      <c r="N169" s="2" t="s">
        <v>209</v>
      </c>
      <c r="O169" s="2" t="s">
        <v>631</v>
      </c>
      <c r="P169" s="2" t="s">
        <v>60</v>
      </c>
      <c r="Q169" s="2" t="s">
        <v>60</v>
      </c>
      <c r="R169" s="2" t="s">
        <v>59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2" t="s">
        <v>52</v>
      </c>
      <c r="AW169" s="2" t="s">
        <v>727</v>
      </c>
      <c r="AX169" s="2" t="s">
        <v>52</v>
      </c>
      <c r="AY169" s="2" t="s">
        <v>52</v>
      </c>
    </row>
    <row r="170" spans="1:51" ht="30" customHeight="1" x14ac:dyDescent="0.3">
      <c r="A170" s="8" t="s">
        <v>728</v>
      </c>
      <c r="B170" s="8" t="s">
        <v>208</v>
      </c>
      <c r="C170" s="8" t="s">
        <v>57</v>
      </c>
      <c r="D170" s="9">
        <v>1</v>
      </c>
      <c r="E170" s="13">
        <f>단가대비표!O50</f>
        <v>102470</v>
      </c>
      <c r="F170" s="14">
        <f>TRUNC(E170*D170,1)</f>
        <v>102470</v>
      </c>
      <c r="G170" s="13">
        <f>단가대비표!P50</f>
        <v>0</v>
      </c>
      <c r="H170" s="14">
        <f>TRUNC(G170*D170,1)</f>
        <v>0</v>
      </c>
      <c r="I170" s="13">
        <f>단가대비표!S50</f>
        <v>0</v>
      </c>
      <c r="J170" s="14">
        <f>TRUNC(I170*D170,1)</f>
        <v>0</v>
      </c>
      <c r="K170" s="13">
        <f t="shared" si="40"/>
        <v>102470</v>
      </c>
      <c r="L170" s="14">
        <f t="shared" si="40"/>
        <v>102470</v>
      </c>
      <c r="M170" s="8" t="s">
        <v>52</v>
      </c>
      <c r="N170" s="2" t="s">
        <v>209</v>
      </c>
      <c r="O170" s="2" t="s">
        <v>729</v>
      </c>
      <c r="P170" s="2" t="s">
        <v>60</v>
      </c>
      <c r="Q170" s="2" t="s">
        <v>60</v>
      </c>
      <c r="R170" s="2" t="s">
        <v>59</v>
      </c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2" t="s">
        <v>52</v>
      </c>
      <c r="AW170" s="2" t="s">
        <v>730</v>
      </c>
      <c r="AX170" s="2" t="s">
        <v>52</v>
      </c>
      <c r="AY170" s="2" t="s">
        <v>52</v>
      </c>
    </row>
    <row r="171" spans="1:51" ht="30" customHeight="1" x14ac:dyDescent="0.3">
      <c r="A171" s="8" t="s">
        <v>421</v>
      </c>
      <c r="B171" s="8" t="s">
        <v>52</v>
      </c>
      <c r="C171" s="8" t="s">
        <v>52</v>
      </c>
      <c r="D171" s="9"/>
      <c r="E171" s="13"/>
      <c r="F171" s="14">
        <f>TRUNC(SUMIF(N168:N170, N167, F168:F170),0)</f>
        <v>151370</v>
      </c>
      <c r="G171" s="13"/>
      <c r="H171" s="14">
        <f>TRUNC(SUMIF(N168:N170, N167, H168:H170),0)</f>
        <v>0</v>
      </c>
      <c r="I171" s="13"/>
      <c r="J171" s="14">
        <f>TRUNC(SUMIF(N168:N170, N167, J168:J170),0)</f>
        <v>0</v>
      </c>
      <c r="K171" s="13"/>
      <c r="L171" s="14">
        <f>F171+H171+J171</f>
        <v>151370</v>
      </c>
      <c r="M171" s="8" t="s">
        <v>52</v>
      </c>
      <c r="N171" s="2" t="s">
        <v>68</v>
      </c>
      <c r="O171" s="2" t="s">
        <v>68</v>
      </c>
      <c r="P171" s="2" t="s">
        <v>52</v>
      </c>
      <c r="Q171" s="2" t="s">
        <v>52</v>
      </c>
      <c r="R171" s="2" t="s">
        <v>52</v>
      </c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2" t="s">
        <v>52</v>
      </c>
      <c r="AW171" s="2" t="s">
        <v>52</v>
      </c>
      <c r="AX171" s="2" t="s">
        <v>52</v>
      </c>
      <c r="AY171" s="2" t="s">
        <v>52</v>
      </c>
    </row>
    <row r="172" spans="1:51" ht="30" customHeight="1" x14ac:dyDescent="0.3">
      <c r="A172" s="9"/>
      <c r="B172" s="9"/>
      <c r="C172" s="9"/>
      <c r="D172" s="9"/>
      <c r="E172" s="13"/>
      <c r="F172" s="14"/>
      <c r="G172" s="13"/>
      <c r="H172" s="14"/>
      <c r="I172" s="13"/>
      <c r="J172" s="14"/>
      <c r="K172" s="13"/>
      <c r="L172" s="14"/>
      <c r="M172" s="9"/>
    </row>
    <row r="173" spans="1:51" ht="30" customHeight="1" x14ac:dyDescent="0.3">
      <c r="A173" s="190" t="s">
        <v>731</v>
      </c>
      <c r="B173" s="190"/>
      <c r="C173" s="190"/>
      <c r="D173" s="190"/>
      <c r="E173" s="191"/>
      <c r="F173" s="192"/>
      <c r="G173" s="191"/>
      <c r="H173" s="192"/>
      <c r="I173" s="191"/>
      <c r="J173" s="192"/>
      <c r="K173" s="191"/>
      <c r="L173" s="192"/>
      <c r="M173" s="190"/>
      <c r="N173" s="1" t="s">
        <v>215</v>
      </c>
    </row>
    <row r="174" spans="1:51" ht="30" customHeight="1" x14ac:dyDescent="0.3">
      <c r="A174" s="8" t="s">
        <v>463</v>
      </c>
      <c r="B174" s="8" t="s">
        <v>733</v>
      </c>
      <c r="C174" s="8" t="s">
        <v>75</v>
      </c>
      <c r="D174" s="9">
        <v>2.46</v>
      </c>
      <c r="E174" s="13">
        <f>일위대가목록!E89</f>
        <v>1856</v>
      </c>
      <c r="F174" s="14">
        <f t="shared" ref="F174:F183" si="41">TRUNC(E174*D174,1)</f>
        <v>4565.7</v>
      </c>
      <c r="G174" s="13">
        <f>일위대가목록!F89</f>
        <v>22838</v>
      </c>
      <c r="H174" s="14">
        <f t="shared" ref="H174:H183" si="42">TRUNC(G174*D174,1)</f>
        <v>56181.4</v>
      </c>
      <c r="I174" s="13">
        <f>일위대가목록!G89</f>
        <v>2544</v>
      </c>
      <c r="J174" s="14">
        <f t="shared" ref="J174:J183" si="43">TRUNC(I174*D174,1)</f>
        <v>6258.2</v>
      </c>
      <c r="K174" s="13">
        <f t="shared" ref="K174:K183" si="44">TRUNC(E174+G174+I174,1)</f>
        <v>27238</v>
      </c>
      <c r="L174" s="14">
        <f t="shared" ref="L174:L183" si="45">TRUNC(F174+H174+J174,1)</f>
        <v>67005.3</v>
      </c>
      <c r="M174" s="8" t="s">
        <v>52</v>
      </c>
      <c r="N174" s="2" t="s">
        <v>215</v>
      </c>
      <c r="O174" s="2" t="s">
        <v>734</v>
      </c>
      <c r="P174" s="2" t="s">
        <v>59</v>
      </c>
      <c r="Q174" s="2" t="s">
        <v>60</v>
      </c>
      <c r="R174" s="2" t="s">
        <v>60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2" t="s">
        <v>52</v>
      </c>
      <c r="AW174" s="2" t="s">
        <v>735</v>
      </c>
      <c r="AX174" s="2" t="s">
        <v>52</v>
      </c>
      <c r="AY174" s="2" t="s">
        <v>52</v>
      </c>
    </row>
    <row r="175" spans="1:51" ht="30" customHeight="1" x14ac:dyDescent="0.3">
      <c r="A175" s="8" t="s">
        <v>463</v>
      </c>
      <c r="B175" s="8" t="s">
        <v>464</v>
      </c>
      <c r="C175" s="8" t="s">
        <v>75</v>
      </c>
      <c r="D175" s="9">
        <v>0.32</v>
      </c>
      <c r="E175" s="13">
        <f>일위대가목록!E59</f>
        <v>1670</v>
      </c>
      <c r="F175" s="14">
        <f t="shared" si="41"/>
        <v>534.4</v>
      </c>
      <c r="G175" s="13">
        <f>일위대가목록!F59</f>
        <v>20181</v>
      </c>
      <c r="H175" s="14">
        <f t="shared" si="42"/>
        <v>6457.9</v>
      </c>
      <c r="I175" s="13">
        <f>일위대가목록!G59</f>
        <v>2282</v>
      </c>
      <c r="J175" s="14">
        <f t="shared" si="43"/>
        <v>730.2</v>
      </c>
      <c r="K175" s="13">
        <f t="shared" si="44"/>
        <v>24133</v>
      </c>
      <c r="L175" s="14">
        <f t="shared" si="45"/>
        <v>7722.5</v>
      </c>
      <c r="M175" s="8" t="s">
        <v>52</v>
      </c>
      <c r="N175" s="2" t="s">
        <v>215</v>
      </c>
      <c r="O175" s="2" t="s">
        <v>465</v>
      </c>
      <c r="P175" s="2" t="s">
        <v>59</v>
      </c>
      <c r="Q175" s="2" t="s">
        <v>60</v>
      </c>
      <c r="R175" s="2" t="s">
        <v>60</v>
      </c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2" t="s">
        <v>52</v>
      </c>
      <c r="AW175" s="2" t="s">
        <v>736</v>
      </c>
      <c r="AX175" s="2" t="s">
        <v>52</v>
      </c>
      <c r="AY175" s="2" t="s">
        <v>52</v>
      </c>
    </row>
    <row r="176" spans="1:51" ht="30" customHeight="1" x14ac:dyDescent="0.3">
      <c r="A176" s="8" t="s">
        <v>737</v>
      </c>
      <c r="B176" s="8" t="s">
        <v>738</v>
      </c>
      <c r="C176" s="8" t="s">
        <v>119</v>
      </c>
      <c r="D176" s="9">
        <v>4.4000000000000004</v>
      </c>
      <c r="E176" s="13">
        <f>일위대가목록!E90</f>
        <v>2627</v>
      </c>
      <c r="F176" s="14">
        <f t="shared" si="41"/>
        <v>11558.8</v>
      </c>
      <c r="G176" s="13">
        <f>일위대가목록!F90</f>
        <v>27411</v>
      </c>
      <c r="H176" s="14">
        <f t="shared" si="42"/>
        <v>120608.4</v>
      </c>
      <c r="I176" s="13">
        <f>일위대가목록!G90</f>
        <v>822</v>
      </c>
      <c r="J176" s="14">
        <f t="shared" si="43"/>
        <v>3616.8</v>
      </c>
      <c r="K176" s="13">
        <f t="shared" si="44"/>
        <v>30860</v>
      </c>
      <c r="L176" s="14">
        <f t="shared" si="45"/>
        <v>135784</v>
      </c>
      <c r="M176" s="8" t="s">
        <v>52</v>
      </c>
      <c r="N176" s="2" t="s">
        <v>215</v>
      </c>
      <c r="O176" s="2" t="s">
        <v>739</v>
      </c>
      <c r="P176" s="2" t="s">
        <v>59</v>
      </c>
      <c r="Q176" s="2" t="s">
        <v>60</v>
      </c>
      <c r="R176" s="2" t="s">
        <v>60</v>
      </c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2" t="s">
        <v>52</v>
      </c>
      <c r="AW176" s="2" t="s">
        <v>740</v>
      </c>
      <c r="AX176" s="2" t="s">
        <v>52</v>
      </c>
      <c r="AY176" s="2" t="s">
        <v>52</v>
      </c>
    </row>
    <row r="177" spans="1:51" ht="30" customHeight="1" x14ac:dyDescent="0.3">
      <c r="A177" s="8" t="s">
        <v>737</v>
      </c>
      <c r="B177" s="8" t="s">
        <v>538</v>
      </c>
      <c r="C177" s="8" t="s">
        <v>119</v>
      </c>
      <c r="D177" s="9">
        <v>0.2</v>
      </c>
      <c r="E177" s="13">
        <f>일위대가목록!E91</f>
        <v>2627</v>
      </c>
      <c r="F177" s="14">
        <f t="shared" si="41"/>
        <v>525.4</v>
      </c>
      <c r="G177" s="13">
        <f>일위대가목록!F91</f>
        <v>23658</v>
      </c>
      <c r="H177" s="14">
        <f t="shared" si="42"/>
        <v>4731.6000000000004</v>
      </c>
      <c r="I177" s="13">
        <f>일위대가목록!G91</f>
        <v>709</v>
      </c>
      <c r="J177" s="14">
        <f t="shared" si="43"/>
        <v>141.80000000000001</v>
      </c>
      <c r="K177" s="13">
        <f t="shared" si="44"/>
        <v>26994</v>
      </c>
      <c r="L177" s="14">
        <f t="shared" si="45"/>
        <v>5398.8</v>
      </c>
      <c r="M177" s="8" t="s">
        <v>52</v>
      </c>
      <c r="N177" s="2" t="s">
        <v>215</v>
      </c>
      <c r="O177" s="2" t="s">
        <v>741</v>
      </c>
      <c r="P177" s="2" t="s">
        <v>59</v>
      </c>
      <c r="Q177" s="2" t="s">
        <v>60</v>
      </c>
      <c r="R177" s="2" t="s">
        <v>60</v>
      </c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2" t="s">
        <v>52</v>
      </c>
      <c r="AW177" s="2" t="s">
        <v>742</v>
      </c>
      <c r="AX177" s="2" t="s">
        <v>52</v>
      </c>
      <c r="AY177" s="2" t="s">
        <v>52</v>
      </c>
    </row>
    <row r="178" spans="1:51" ht="30" customHeight="1" x14ac:dyDescent="0.3">
      <c r="A178" s="8" t="s">
        <v>743</v>
      </c>
      <c r="B178" s="8" t="s">
        <v>52</v>
      </c>
      <c r="C178" s="8" t="s">
        <v>119</v>
      </c>
      <c r="D178" s="9">
        <v>3.601</v>
      </c>
      <c r="E178" s="13">
        <f>일위대가목록!E92</f>
        <v>0</v>
      </c>
      <c r="F178" s="14">
        <f t="shared" si="41"/>
        <v>0</v>
      </c>
      <c r="G178" s="13">
        <f>일위대가목록!F92</f>
        <v>20488</v>
      </c>
      <c r="H178" s="14">
        <f t="shared" si="42"/>
        <v>73777.2</v>
      </c>
      <c r="I178" s="13">
        <f>일위대가목록!G92</f>
        <v>0</v>
      </c>
      <c r="J178" s="14">
        <f t="shared" si="43"/>
        <v>0</v>
      </c>
      <c r="K178" s="13">
        <f t="shared" si="44"/>
        <v>20488</v>
      </c>
      <c r="L178" s="14">
        <f t="shared" si="45"/>
        <v>73777.2</v>
      </c>
      <c r="M178" s="8" t="s">
        <v>52</v>
      </c>
      <c r="N178" s="2" t="s">
        <v>215</v>
      </c>
      <c r="O178" s="2" t="s">
        <v>744</v>
      </c>
      <c r="P178" s="2" t="s">
        <v>59</v>
      </c>
      <c r="Q178" s="2" t="s">
        <v>60</v>
      </c>
      <c r="R178" s="2" t="s">
        <v>60</v>
      </c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2" t="s">
        <v>52</v>
      </c>
      <c r="AW178" s="2" t="s">
        <v>745</v>
      </c>
      <c r="AX178" s="2" t="s">
        <v>52</v>
      </c>
      <c r="AY178" s="2" t="s">
        <v>52</v>
      </c>
    </row>
    <row r="179" spans="1:51" ht="30" customHeight="1" x14ac:dyDescent="0.3">
      <c r="A179" s="8" t="s">
        <v>746</v>
      </c>
      <c r="B179" s="8" t="s">
        <v>747</v>
      </c>
      <c r="C179" s="8" t="s">
        <v>458</v>
      </c>
      <c r="D179" s="9">
        <v>3.601</v>
      </c>
      <c r="E179" s="13">
        <f>단가대비표!O86</f>
        <v>3000</v>
      </c>
      <c r="F179" s="14">
        <f t="shared" si="41"/>
        <v>10803</v>
      </c>
      <c r="G179" s="13">
        <f>단가대비표!P86</f>
        <v>0</v>
      </c>
      <c r="H179" s="14">
        <f t="shared" si="42"/>
        <v>0</v>
      </c>
      <c r="I179" s="13">
        <f>단가대비표!S86</f>
        <v>0</v>
      </c>
      <c r="J179" s="14">
        <f t="shared" si="43"/>
        <v>0</v>
      </c>
      <c r="K179" s="13">
        <f t="shared" si="44"/>
        <v>3000</v>
      </c>
      <c r="L179" s="14">
        <f t="shared" si="45"/>
        <v>10803</v>
      </c>
      <c r="M179" s="8" t="s">
        <v>298</v>
      </c>
      <c r="N179" s="2" t="s">
        <v>215</v>
      </c>
      <c r="O179" s="2" t="s">
        <v>748</v>
      </c>
      <c r="P179" s="2" t="s">
        <v>60</v>
      </c>
      <c r="Q179" s="2" t="s">
        <v>60</v>
      </c>
      <c r="R179" s="2" t="s">
        <v>59</v>
      </c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2" t="s">
        <v>52</v>
      </c>
      <c r="AW179" s="2" t="s">
        <v>749</v>
      </c>
      <c r="AX179" s="2" t="s">
        <v>52</v>
      </c>
      <c r="AY179" s="2" t="s">
        <v>52</v>
      </c>
    </row>
    <row r="180" spans="1:51" ht="30" customHeight="1" x14ac:dyDescent="0.3">
      <c r="A180" s="8" t="s">
        <v>750</v>
      </c>
      <c r="B180" s="8" t="s">
        <v>751</v>
      </c>
      <c r="C180" s="8" t="s">
        <v>752</v>
      </c>
      <c r="D180" s="9">
        <v>6.2</v>
      </c>
      <c r="E180" s="13">
        <f>일위대가목록!E93</f>
        <v>4407</v>
      </c>
      <c r="F180" s="14">
        <f t="shared" si="41"/>
        <v>27323.4</v>
      </c>
      <c r="G180" s="13">
        <f>일위대가목록!F93</f>
        <v>11609</v>
      </c>
      <c r="H180" s="14">
        <f t="shared" si="42"/>
        <v>71975.8</v>
      </c>
      <c r="I180" s="13">
        <f>일위대가목록!G93</f>
        <v>0</v>
      </c>
      <c r="J180" s="14">
        <f t="shared" si="43"/>
        <v>0</v>
      </c>
      <c r="K180" s="13">
        <f t="shared" si="44"/>
        <v>16016</v>
      </c>
      <c r="L180" s="14">
        <f t="shared" si="45"/>
        <v>99299.199999999997</v>
      </c>
      <c r="M180" s="8" t="s">
        <v>52</v>
      </c>
      <c r="N180" s="2" t="s">
        <v>215</v>
      </c>
      <c r="O180" s="2" t="s">
        <v>753</v>
      </c>
      <c r="P180" s="2" t="s">
        <v>59</v>
      </c>
      <c r="Q180" s="2" t="s">
        <v>60</v>
      </c>
      <c r="R180" s="2" t="s">
        <v>60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2" t="s">
        <v>52</v>
      </c>
      <c r="AW180" s="2" t="s">
        <v>754</v>
      </c>
      <c r="AX180" s="2" t="s">
        <v>52</v>
      </c>
      <c r="AY180" s="2" t="s">
        <v>52</v>
      </c>
    </row>
    <row r="181" spans="1:51" ht="30" customHeight="1" x14ac:dyDescent="0.3">
      <c r="A181" s="8" t="s">
        <v>755</v>
      </c>
      <c r="B181" s="8" t="s">
        <v>756</v>
      </c>
      <c r="C181" s="8" t="s">
        <v>80</v>
      </c>
      <c r="D181" s="9">
        <v>0.28000000000000003</v>
      </c>
      <c r="E181" s="13">
        <f>일위대가목록!E94</f>
        <v>6167</v>
      </c>
      <c r="F181" s="14">
        <f t="shared" si="41"/>
        <v>1726.7</v>
      </c>
      <c r="G181" s="13">
        <f>일위대가목록!F94</f>
        <v>308</v>
      </c>
      <c r="H181" s="14">
        <f t="shared" si="42"/>
        <v>86.2</v>
      </c>
      <c r="I181" s="13">
        <f>일위대가목록!G94</f>
        <v>0</v>
      </c>
      <c r="J181" s="14">
        <f t="shared" si="43"/>
        <v>0</v>
      </c>
      <c r="K181" s="13">
        <f t="shared" si="44"/>
        <v>6475</v>
      </c>
      <c r="L181" s="14">
        <f t="shared" si="45"/>
        <v>1812.9</v>
      </c>
      <c r="M181" s="8" t="s">
        <v>52</v>
      </c>
      <c r="N181" s="2" t="s">
        <v>215</v>
      </c>
      <c r="O181" s="2" t="s">
        <v>757</v>
      </c>
      <c r="P181" s="2" t="s">
        <v>59</v>
      </c>
      <c r="Q181" s="2" t="s">
        <v>60</v>
      </c>
      <c r="R181" s="2" t="s">
        <v>60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2" t="s">
        <v>52</v>
      </c>
      <c r="AW181" s="2" t="s">
        <v>758</v>
      </c>
      <c r="AX181" s="2" t="s">
        <v>52</v>
      </c>
      <c r="AY181" s="2" t="s">
        <v>52</v>
      </c>
    </row>
    <row r="182" spans="1:51" ht="30" customHeight="1" x14ac:dyDescent="0.3">
      <c r="A182" s="8" t="s">
        <v>759</v>
      </c>
      <c r="B182" s="8" t="s">
        <v>52</v>
      </c>
      <c r="C182" s="8" t="s">
        <v>119</v>
      </c>
      <c r="D182" s="9">
        <v>2</v>
      </c>
      <c r="E182" s="13">
        <f>일위대가목록!E95</f>
        <v>5500</v>
      </c>
      <c r="F182" s="14">
        <f t="shared" si="41"/>
        <v>11000</v>
      </c>
      <c r="G182" s="13">
        <f>일위대가목록!F95</f>
        <v>275</v>
      </c>
      <c r="H182" s="14">
        <f t="shared" si="42"/>
        <v>550</v>
      </c>
      <c r="I182" s="13">
        <f>일위대가목록!G95</f>
        <v>0</v>
      </c>
      <c r="J182" s="14">
        <f t="shared" si="43"/>
        <v>0</v>
      </c>
      <c r="K182" s="13">
        <f t="shared" si="44"/>
        <v>5775</v>
      </c>
      <c r="L182" s="14">
        <f t="shared" si="45"/>
        <v>11550</v>
      </c>
      <c r="M182" s="8" t="s">
        <v>52</v>
      </c>
      <c r="N182" s="2" t="s">
        <v>215</v>
      </c>
      <c r="O182" s="2" t="s">
        <v>760</v>
      </c>
      <c r="P182" s="2" t="s">
        <v>59</v>
      </c>
      <c r="Q182" s="2" t="s">
        <v>60</v>
      </c>
      <c r="R182" s="2" t="s">
        <v>60</v>
      </c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2" t="s">
        <v>52</v>
      </c>
      <c r="AW182" s="2" t="s">
        <v>761</v>
      </c>
      <c r="AX182" s="2" t="s">
        <v>52</v>
      </c>
      <c r="AY182" s="2" t="s">
        <v>52</v>
      </c>
    </row>
    <row r="183" spans="1:51" ht="30" customHeight="1" x14ac:dyDescent="0.3">
      <c r="A183" s="8" t="s">
        <v>762</v>
      </c>
      <c r="B183" s="8" t="s">
        <v>763</v>
      </c>
      <c r="C183" s="8" t="s">
        <v>286</v>
      </c>
      <c r="D183" s="9">
        <v>0.20499999999999999</v>
      </c>
      <c r="E183" s="13">
        <f>일위대가목록!E96</f>
        <v>6365</v>
      </c>
      <c r="F183" s="14">
        <f t="shared" si="41"/>
        <v>1304.8</v>
      </c>
      <c r="G183" s="13">
        <f>일위대가목록!F96</f>
        <v>784035</v>
      </c>
      <c r="H183" s="14">
        <f t="shared" si="42"/>
        <v>160727.1</v>
      </c>
      <c r="I183" s="13">
        <f>일위대가목록!G96</f>
        <v>5925</v>
      </c>
      <c r="J183" s="14">
        <f t="shared" si="43"/>
        <v>1214.5999999999999</v>
      </c>
      <c r="K183" s="13">
        <f t="shared" si="44"/>
        <v>796325</v>
      </c>
      <c r="L183" s="14">
        <f t="shared" si="45"/>
        <v>163246.5</v>
      </c>
      <c r="M183" s="8" t="s">
        <v>52</v>
      </c>
      <c r="N183" s="2" t="s">
        <v>215</v>
      </c>
      <c r="O183" s="2" t="s">
        <v>764</v>
      </c>
      <c r="P183" s="2" t="s">
        <v>59</v>
      </c>
      <c r="Q183" s="2" t="s">
        <v>60</v>
      </c>
      <c r="R183" s="2" t="s">
        <v>60</v>
      </c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2" t="s">
        <v>52</v>
      </c>
      <c r="AW183" s="2" t="s">
        <v>765</v>
      </c>
      <c r="AX183" s="2" t="s">
        <v>52</v>
      </c>
      <c r="AY183" s="2" t="s">
        <v>52</v>
      </c>
    </row>
    <row r="184" spans="1:51" ht="30" customHeight="1" x14ac:dyDescent="0.3">
      <c r="A184" s="8" t="s">
        <v>421</v>
      </c>
      <c r="B184" s="8" t="s">
        <v>52</v>
      </c>
      <c r="C184" s="8" t="s">
        <v>52</v>
      </c>
      <c r="D184" s="9"/>
      <c r="E184" s="13"/>
      <c r="F184" s="14">
        <f>TRUNC(SUMIF(N174:N183, N173, F174:F183),0)</f>
        <v>69342</v>
      </c>
      <c r="G184" s="13"/>
      <c r="H184" s="14">
        <f>TRUNC(SUMIF(N174:N183, N173, H174:H183),0)</f>
        <v>495095</v>
      </c>
      <c r="I184" s="13"/>
      <c r="J184" s="14">
        <f>TRUNC(SUMIF(N174:N183, N173, J174:J183),0)</f>
        <v>11961</v>
      </c>
      <c r="K184" s="13"/>
      <c r="L184" s="14">
        <f>F184+H184+J184</f>
        <v>576398</v>
      </c>
      <c r="M184" s="8" t="s">
        <v>52</v>
      </c>
      <c r="N184" s="2" t="s">
        <v>68</v>
      </c>
      <c r="O184" s="2" t="s">
        <v>68</v>
      </c>
      <c r="P184" s="2" t="s">
        <v>52</v>
      </c>
      <c r="Q184" s="2" t="s">
        <v>52</v>
      </c>
      <c r="R184" s="2" t="s">
        <v>52</v>
      </c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2" t="s">
        <v>52</v>
      </c>
      <c r="AW184" s="2" t="s">
        <v>52</v>
      </c>
      <c r="AX184" s="2" t="s">
        <v>52</v>
      </c>
      <c r="AY184" s="2" t="s">
        <v>52</v>
      </c>
    </row>
    <row r="185" spans="1:51" ht="30" customHeight="1" x14ac:dyDescent="0.3">
      <c r="A185" s="9"/>
      <c r="B185" s="9"/>
      <c r="C185" s="9"/>
      <c r="D185" s="9"/>
      <c r="E185" s="13"/>
      <c r="F185" s="14"/>
      <c r="G185" s="13"/>
      <c r="H185" s="14"/>
      <c r="I185" s="13"/>
      <c r="J185" s="14"/>
      <c r="K185" s="13"/>
      <c r="L185" s="14"/>
      <c r="M185" s="9"/>
    </row>
    <row r="186" spans="1:51" s="131" customFormat="1" ht="30" customHeight="1" x14ac:dyDescent="0.3">
      <c r="A186" s="193" t="s">
        <v>766</v>
      </c>
      <c r="B186" s="193"/>
      <c r="C186" s="193"/>
      <c r="D186" s="193"/>
      <c r="E186" s="194"/>
      <c r="F186" s="195"/>
      <c r="G186" s="194"/>
      <c r="H186" s="195"/>
      <c r="I186" s="194"/>
      <c r="J186" s="195"/>
      <c r="K186" s="194"/>
      <c r="L186" s="195"/>
      <c r="M186" s="193"/>
      <c r="N186" s="132" t="s">
        <v>219</v>
      </c>
    </row>
    <row r="187" spans="1:51" s="131" customFormat="1" ht="30" customHeight="1" x14ac:dyDescent="0.3">
      <c r="A187" s="125" t="s">
        <v>463</v>
      </c>
      <c r="B187" s="125" t="s">
        <v>464</v>
      </c>
      <c r="C187" s="125" t="s">
        <v>75</v>
      </c>
      <c r="D187" s="126">
        <v>0.56000000000000005</v>
      </c>
      <c r="E187" s="127">
        <f>일위대가목록!E59</f>
        <v>1670</v>
      </c>
      <c r="F187" s="128">
        <f t="shared" ref="F187:F205" si="46">TRUNC(E187*D187,1)</f>
        <v>935.2</v>
      </c>
      <c r="G187" s="127">
        <f>일위대가목록!F59</f>
        <v>20181</v>
      </c>
      <c r="H187" s="128">
        <f t="shared" ref="H187:H205" si="47">TRUNC(G187*D187,1)</f>
        <v>11301.3</v>
      </c>
      <c r="I187" s="127">
        <f>일위대가목록!G59</f>
        <v>2282</v>
      </c>
      <c r="J187" s="128">
        <f t="shared" ref="J187:J205" si="48">TRUNC(I187*D187,1)</f>
        <v>1277.9000000000001</v>
      </c>
      <c r="K187" s="127">
        <f t="shared" ref="K187:K205" si="49">TRUNC(E187+G187+I187,1)</f>
        <v>24133</v>
      </c>
      <c r="L187" s="128">
        <f t="shared" ref="L187:L205" si="50">TRUNC(F187+H187+J187,1)</f>
        <v>13514.4</v>
      </c>
      <c r="M187" s="125" t="s">
        <v>52</v>
      </c>
      <c r="N187" s="129" t="s">
        <v>219</v>
      </c>
      <c r="O187" s="129" t="s">
        <v>465</v>
      </c>
      <c r="P187" s="129" t="s">
        <v>59</v>
      </c>
      <c r="Q187" s="129" t="s">
        <v>60</v>
      </c>
      <c r="R187" s="129" t="s">
        <v>60</v>
      </c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29" t="s">
        <v>52</v>
      </c>
      <c r="AW187" s="129" t="s">
        <v>768</v>
      </c>
      <c r="AX187" s="129" t="s">
        <v>52</v>
      </c>
      <c r="AY187" s="129" t="s">
        <v>52</v>
      </c>
    </row>
    <row r="188" spans="1:51" s="131" customFormat="1" ht="30" customHeight="1" x14ac:dyDescent="0.3">
      <c r="A188" s="125" t="s">
        <v>463</v>
      </c>
      <c r="B188" s="125" t="s">
        <v>733</v>
      </c>
      <c r="C188" s="125" t="s">
        <v>75</v>
      </c>
      <c r="D188" s="126">
        <v>3.6280000000000001</v>
      </c>
      <c r="E188" s="127">
        <f>일위대가목록!E89</f>
        <v>1856</v>
      </c>
      <c r="F188" s="128">
        <f t="shared" si="46"/>
        <v>6733.5</v>
      </c>
      <c r="G188" s="127">
        <f>일위대가목록!F89</f>
        <v>22838</v>
      </c>
      <c r="H188" s="128">
        <f t="shared" si="47"/>
        <v>82856.2</v>
      </c>
      <c r="I188" s="127">
        <f>일위대가목록!G89</f>
        <v>2544</v>
      </c>
      <c r="J188" s="128">
        <f t="shared" si="48"/>
        <v>9229.6</v>
      </c>
      <c r="K188" s="127">
        <f t="shared" si="49"/>
        <v>27238</v>
      </c>
      <c r="L188" s="128">
        <f t="shared" si="50"/>
        <v>98819.3</v>
      </c>
      <c r="M188" s="125" t="s">
        <v>52</v>
      </c>
      <c r="N188" s="129" t="s">
        <v>219</v>
      </c>
      <c r="O188" s="129" t="s">
        <v>734</v>
      </c>
      <c r="P188" s="129" t="s">
        <v>59</v>
      </c>
      <c r="Q188" s="129" t="s">
        <v>60</v>
      </c>
      <c r="R188" s="129" t="s">
        <v>60</v>
      </c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29" t="s">
        <v>52</v>
      </c>
      <c r="AW188" s="129" t="s">
        <v>769</v>
      </c>
      <c r="AX188" s="129" t="s">
        <v>52</v>
      </c>
      <c r="AY188" s="129" t="s">
        <v>52</v>
      </c>
    </row>
    <row r="189" spans="1:51" s="131" customFormat="1" ht="30" customHeight="1" x14ac:dyDescent="0.3">
      <c r="A189" s="125" t="s">
        <v>737</v>
      </c>
      <c r="B189" s="125" t="s">
        <v>538</v>
      </c>
      <c r="C189" s="125" t="s">
        <v>119</v>
      </c>
      <c r="D189" s="126">
        <v>12.24</v>
      </c>
      <c r="E189" s="127">
        <f>일위대가목록!E102</f>
        <v>2627</v>
      </c>
      <c r="F189" s="128">
        <f t="shared" si="46"/>
        <v>32154.400000000001</v>
      </c>
      <c r="G189" s="127">
        <f>일위대가목록!F102</f>
        <v>23658</v>
      </c>
      <c r="H189" s="128">
        <f t="shared" si="47"/>
        <v>289573.90000000002</v>
      </c>
      <c r="I189" s="127">
        <f>일위대가목록!G102</f>
        <v>709</v>
      </c>
      <c r="J189" s="128">
        <f t="shared" si="48"/>
        <v>8678.1</v>
      </c>
      <c r="K189" s="127">
        <f t="shared" si="49"/>
        <v>26994</v>
      </c>
      <c r="L189" s="128">
        <f t="shared" si="50"/>
        <v>330406.40000000002</v>
      </c>
      <c r="M189" s="125" t="s">
        <v>52</v>
      </c>
      <c r="N189" s="129" t="s">
        <v>219</v>
      </c>
      <c r="O189" s="129" t="s">
        <v>770</v>
      </c>
      <c r="P189" s="129" t="s">
        <v>59</v>
      </c>
      <c r="Q189" s="129" t="s">
        <v>60</v>
      </c>
      <c r="R189" s="129" t="s">
        <v>60</v>
      </c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29" t="s">
        <v>52</v>
      </c>
      <c r="AW189" s="129" t="s">
        <v>771</v>
      </c>
      <c r="AX189" s="129" t="s">
        <v>52</v>
      </c>
      <c r="AY189" s="129" t="s">
        <v>52</v>
      </c>
    </row>
    <row r="190" spans="1:51" s="131" customFormat="1" ht="30" customHeight="1" x14ac:dyDescent="0.3">
      <c r="A190" s="125" t="s">
        <v>762</v>
      </c>
      <c r="B190" s="125" t="s">
        <v>763</v>
      </c>
      <c r="C190" s="125" t="s">
        <v>286</v>
      </c>
      <c r="D190" s="126">
        <v>0.39100000000000001</v>
      </c>
      <c r="E190" s="127">
        <f>일위대가목록!E96</f>
        <v>6365</v>
      </c>
      <c r="F190" s="128">
        <f t="shared" si="46"/>
        <v>2488.6999999999998</v>
      </c>
      <c r="G190" s="127">
        <f>일위대가목록!F96</f>
        <v>784035</v>
      </c>
      <c r="H190" s="128">
        <f t="shared" si="47"/>
        <v>306557.59999999998</v>
      </c>
      <c r="I190" s="127">
        <f>일위대가목록!G96</f>
        <v>5925</v>
      </c>
      <c r="J190" s="128">
        <f t="shared" si="48"/>
        <v>2316.6</v>
      </c>
      <c r="K190" s="127">
        <f t="shared" si="49"/>
        <v>796325</v>
      </c>
      <c r="L190" s="128">
        <f t="shared" si="50"/>
        <v>311362.90000000002</v>
      </c>
      <c r="M190" s="125" t="s">
        <v>52</v>
      </c>
      <c r="N190" s="129" t="s">
        <v>219</v>
      </c>
      <c r="O190" s="129" t="s">
        <v>764</v>
      </c>
      <c r="P190" s="129" t="s">
        <v>59</v>
      </c>
      <c r="Q190" s="129" t="s">
        <v>60</v>
      </c>
      <c r="R190" s="129" t="s">
        <v>60</v>
      </c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29" t="s">
        <v>52</v>
      </c>
      <c r="AW190" s="129" t="s">
        <v>772</v>
      </c>
      <c r="AX190" s="129" t="s">
        <v>52</v>
      </c>
      <c r="AY190" s="129" t="s">
        <v>52</v>
      </c>
    </row>
    <row r="191" spans="1:51" s="131" customFormat="1" ht="30" customHeight="1" x14ac:dyDescent="0.3">
      <c r="A191" s="125" t="s">
        <v>471</v>
      </c>
      <c r="B191" s="125" t="s">
        <v>472</v>
      </c>
      <c r="C191" s="125" t="s">
        <v>397</v>
      </c>
      <c r="D191" s="126">
        <v>300.45600000000002</v>
      </c>
      <c r="E191" s="127">
        <f>단가대비표!O58</f>
        <v>1336.6</v>
      </c>
      <c r="F191" s="128">
        <f t="shared" si="46"/>
        <v>401589.4</v>
      </c>
      <c r="G191" s="127">
        <f>단가대비표!P58</f>
        <v>0</v>
      </c>
      <c r="H191" s="128">
        <f t="shared" si="47"/>
        <v>0</v>
      </c>
      <c r="I191" s="127">
        <f>단가대비표!S58</f>
        <v>0</v>
      </c>
      <c r="J191" s="128">
        <f t="shared" si="48"/>
        <v>0</v>
      </c>
      <c r="K191" s="127">
        <f t="shared" si="49"/>
        <v>1336.6</v>
      </c>
      <c r="L191" s="128">
        <f t="shared" si="50"/>
        <v>401589.4</v>
      </c>
      <c r="M191" s="125" t="s">
        <v>52</v>
      </c>
      <c r="N191" s="129" t="s">
        <v>219</v>
      </c>
      <c r="O191" s="129" t="s">
        <v>473</v>
      </c>
      <c r="P191" s="129" t="s">
        <v>60</v>
      </c>
      <c r="Q191" s="129" t="s">
        <v>60</v>
      </c>
      <c r="R191" s="129" t="s">
        <v>59</v>
      </c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29" t="s">
        <v>52</v>
      </c>
      <c r="AW191" s="129" t="s">
        <v>773</v>
      </c>
      <c r="AX191" s="129" t="s">
        <v>52</v>
      </c>
      <c r="AY191" s="129" t="s">
        <v>52</v>
      </c>
    </row>
    <row r="192" spans="1:51" s="131" customFormat="1" ht="30" customHeight="1" x14ac:dyDescent="0.3">
      <c r="A192" s="125" t="s">
        <v>774</v>
      </c>
      <c r="B192" s="125" t="s">
        <v>775</v>
      </c>
      <c r="C192" s="125" t="s">
        <v>286</v>
      </c>
      <c r="D192" s="126">
        <v>1.2010000000000001</v>
      </c>
      <c r="E192" s="127">
        <f>단가대비표!O57</f>
        <v>1300000</v>
      </c>
      <c r="F192" s="128">
        <f t="shared" si="46"/>
        <v>1561300</v>
      </c>
      <c r="G192" s="127">
        <f>단가대비표!P57</f>
        <v>0</v>
      </c>
      <c r="H192" s="128">
        <f t="shared" si="47"/>
        <v>0</v>
      </c>
      <c r="I192" s="127">
        <f>단가대비표!S57</f>
        <v>0</v>
      </c>
      <c r="J192" s="128">
        <f t="shared" si="48"/>
        <v>0</v>
      </c>
      <c r="K192" s="127">
        <f t="shared" si="49"/>
        <v>1300000</v>
      </c>
      <c r="L192" s="128">
        <f t="shared" si="50"/>
        <v>1561300</v>
      </c>
      <c r="M192" s="125" t="s">
        <v>776</v>
      </c>
      <c r="N192" s="129" t="s">
        <v>219</v>
      </c>
      <c r="O192" s="129" t="s">
        <v>777</v>
      </c>
      <c r="P192" s="129" t="s">
        <v>60</v>
      </c>
      <c r="Q192" s="129" t="s">
        <v>60</v>
      </c>
      <c r="R192" s="129" t="s">
        <v>59</v>
      </c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29" t="s">
        <v>52</v>
      </c>
      <c r="AW192" s="129" t="s">
        <v>778</v>
      </c>
      <c r="AX192" s="129" t="s">
        <v>52</v>
      </c>
      <c r="AY192" s="129" t="s">
        <v>52</v>
      </c>
    </row>
    <row r="193" spans="1:51" s="131" customFormat="1" ht="30" customHeight="1" x14ac:dyDescent="0.3">
      <c r="A193" s="125" t="s">
        <v>774</v>
      </c>
      <c r="B193" s="125" t="s">
        <v>779</v>
      </c>
      <c r="C193" s="125" t="s">
        <v>286</v>
      </c>
      <c r="D193" s="126">
        <v>0.155</v>
      </c>
      <c r="E193" s="127">
        <f>단가대비표!O56</f>
        <v>1300000</v>
      </c>
      <c r="F193" s="128">
        <f t="shared" si="46"/>
        <v>201500</v>
      </c>
      <c r="G193" s="127">
        <f>단가대비표!P56</f>
        <v>0</v>
      </c>
      <c r="H193" s="128">
        <f t="shared" si="47"/>
        <v>0</v>
      </c>
      <c r="I193" s="127">
        <f>단가대비표!S56</f>
        <v>0</v>
      </c>
      <c r="J193" s="128">
        <f t="shared" si="48"/>
        <v>0</v>
      </c>
      <c r="K193" s="127">
        <f t="shared" si="49"/>
        <v>1300000</v>
      </c>
      <c r="L193" s="128">
        <f t="shared" si="50"/>
        <v>201500</v>
      </c>
      <c r="M193" s="125" t="s">
        <v>780</v>
      </c>
      <c r="N193" s="129" t="s">
        <v>219</v>
      </c>
      <c r="O193" s="129" t="s">
        <v>781</v>
      </c>
      <c r="P193" s="129" t="s">
        <v>60</v>
      </c>
      <c r="Q193" s="129" t="s">
        <v>60</v>
      </c>
      <c r="R193" s="129" t="s">
        <v>59</v>
      </c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29" t="s">
        <v>52</v>
      </c>
      <c r="AW193" s="129" t="s">
        <v>782</v>
      </c>
      <c r="AX193" s="129" t="s">
        <v>52</v>
      </c>
      <c r="AY193" s="129" t="s">
        <v>52</v>
      </c>
    </row>
    <row r="194" spans="1:51" s="131" customFormat="1" ht="30" customHeight="1" x14ac:dyDescent="0.3">
      <c r="A194" s="125" t="s">
        <v>475</v>
      </c>
      <c r="B194" s="125" t="s">
        <v>479</v>
      </c>
      <c r="C194" s="125" t="s">
        <v>80</v>
      </c>
      <c r="D194" s="126">
        <v>66.78</v>
      </c>
      <c r="E194" s="127">
        <f>단가대비표!O112</f>
        <v>4910</v>
      </c>
      <c r="F194" s="128">
        <f t="shared" si="46"/>
        <v>327889.8</v>
      </c>
      <c r="G194" s="127">
        <f>단가대비표!P112</f>
        <v>0</v>
      </c>
      <c r="H194" s="128">
        <f t="shared" si="47"/>
        <v>0</v>
      </c>
      <c r="I194" s="127">
        <f>단가대비표!S112</f>
        <v>0</v>
      </c>
      <c r="J194" s="128">
        <f t="shared" si="48"/>
        <v>0</v>
      </c>
      <c r="K194" s="127">
        <f t="shared" si="49"/>
        <v>4910</v>
      </c>
      <c r="L194" s="128">
        <f t="shared" si="50"/>
        <v>327889.8</v>
      </c>
      <c r="M194" s="125" t="s">
        <v>52</v>
      </c>
      <c r="N194" s="129" t="s">
        <v>219</v>
      </c>
      <c r="O194" s="129" t="s">
        <v>480</v>
      </c>
      <c r="P194" s="129" t="s">
        <v>60</v>
      </c>
      <c r="Q194" s="129" t="s">
        <v>60</v>
      </c>
      <c r="R194" s="129" t="s">
        <v>59</v>
      </c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29" t="s">
        <v>52</v>
      </c>
      <c r="AW194" s="129" t="s">
        <v>783</v>
      </c>
      <c r="AX194" s="129" t="s">
        <v>52</v>
      </c>
      <c r="AY194" s="129" t="s">
        <v>52</v>
      </c>
    </row>
    <row r="195" spans="1:51" s="144" customFormat="1" ht="30" customHeight="1" x14ac:dyDescent="0.3">
      <c r="A195" s="8" t="s">
        <v>2452</v>
      </c>
      <c r="B195" s="8" t="s">
        <v>2453</v>
      </c>
      <c r="C195" s="8" t="s">
        <v>286</v>
      </c>
      <c r="D195" s="139">
        <v>1.6619999999999999</v>
      </c>
      <c r="E195" s="140">
        <f>+일위대가목록!E124</f>
        <v>0</v>
      </c>
      <c r="F195" s="141">
        <f t="shared" si="46"/>
        <v>0</v>
      </c>
      <c r="G195" s="140">
        <f>+일위대가목록!F124</f>
        <v>2533481</v>
      </c>
      <c r="H195" s="141">
        <f t="shared" si="47"/>
        <v>4210645.4000000004</v>
      </c>
      <c r="I195" s="140">
        <f>+일위대가목록!G124</f>
        <v>76004</v>
      </c>
      <c r="J195" s="141">
        <f t="shared" si="48"/>
        <v>126318.6</v>
      </c>
      <c r="K195" s="140">
        <f t="shared" si="49"/>
        <v>2609485</v>
      </c>
      <c r="L195" s="141">
        <f t="shared" si="50"/>
        <v>4336964</v>
      </c>
      <c r="M195" s="138" t="s">
        <v>52</v>
      </c>
      <c r="N195" s="142" t="s">
        <v>219</v>
      </c>
      <c r="O195" s="142" t="s">
        <v>786</v>
      </c>
      <c r="P195" s="142" t="s">
        <v>59</v>
      </c>
      <c r="Q195" s="142" t="s">
        <v>60</v>
      </c>
      <c r="R195" s="142" t="s">
        <v>60</v>
      </c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2" t="s">
        <v>52</v>
      </c>
      <c r="AW195" s="142" t="s">
        <v>787</v>
      </c>
      <c r="AX195" s="142" t="s">
        <v>52</v>
      </c>
      <c r="AY195" s="142" t="s">
        <v>52</v>
      </c>
    </row>
    <row r="196" spans="1:51" s="131" customFormat="1" ht="30" customHeight="1" x14ac:dyDescent="0.3">
      <c r="A196" s="125" t="s">
        <v>792</v>
      </c>
      <c r="B196" s="125" t="s">
        <v>793</v>
      </c>
      <c r="C196" s="125" t="s">
        <v>119</v>
      </c>
      <c r="D196" s="126">
        <v>30.382999999999999</v>
      </c>
      <c r="E196" s="127">
        <f>일위대가목록!E106</f>
        <v>98</v>
      </c>
      <c r="F196" s="128">
        <f t="shared" si="46"/>
        <v>2977.5</v>
      </c>
      <c r="G196" s="127">
        <f>일위대가목록!F106</f>
        <v>4920</v>
      </c>
      <c r="H196" s="128">
        <f t="shared" si="47"/>
        <v>149484.29999999999</v>
      </c>
      <c r="I196" s="127">
        <f>일위대가목록!G106</f>
        <v>0</v>
      </c>
      <c r="J196" s="128">
        <f t="shared" si="48"/>
        <v>0</v>
      </c>
      <c r="K196" s="127">
        <f t="shared" si="49"/>
        <v>5018</v>
      </c>
      <c r="L196" s="128">
        <f t="shared" si="50"/>
        <v>152461.79999999999</v>
      </c>
      <c r="M196" s="125" t="s">
        <v>52</v>
      </c>
      <c r="N196" s="129" t="s">
        <v>219</v>
      </c>
      <c r="O196" s="129" t="s">
        <v>794</v>
      </c>
      <c r="P196" s="129" t="s">
        <v>59</v>
      </c>
      <c r="Q196" s="129" t="s">
        <v>60</v>
      </c>
      <c r="R196" s="129" t="s">
        <v>60</v>
      </c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29" t="s">
        <v>52</v>
      </c>
      <c r="AW196" s="129" t="s">
        <v>795</v>
      </c>
      <c r="AX196" s="129" t="s">
        <v>52</v>
      </c>
      <c r="AY196" s="129" t="s">
        <v>52</v>
      </c>
    </row>
    <row r="197" spans="1:51" s="131" customFormat="1" ht="30" customHeight="1" x14ac:dyDescent="0.3">
      <c r="A197" s="125" t="s">
        <v>796</v>
      </c>
      <c r="B197" s="125" t="s">
        <v>797</v>
      </c>
      <c r="C197" s="125" t="s">
        <v>119</v>
      </c>
      <c r="D197" s="126">
        <v>30.382999999999999</v>
      </c>
      <c r="E197" s="127">
        <f>일위대가목록!E107</f>
        <v>147</v>
      </c>
      <c r="F197" s="128">
        <f t="shared" si="46"/>
        <v>4466.3</v>
      </c>
      <c r="G197" s="127">
        <f>일위대가목록!F107</f>
        <v>7380</v>
      </c>
      <c r="H197" s="128">
        <f t="shared" si="47"/>
        <v>224226.5</v>
      </c>
      <c r="I197" s="127">
        <f>일위대가목록!G107</f>
        <v>0</v>
      </c>
      <c r="J197" s="128">
        <f t="shared" si="48"/>
        <v>0</v>
      </c>
      <c r="K197" s="127">
        <f t="shared" si="49"/>
        <v>7527</v>
      </c>
      <c r="L197" s="128">
        <f t="shared" si="50"/>
        <v>228692.8</v>
      </c>
      <c r="M197" s="125" t="s">
        <v>52</v>
      </c>
      <c r="N197" s="129" t="s">
        <v>219</v>
      </c>
      <c r="O197" s="129" t="s">
        <v>798</v>
      </c>
      <c r="P197" s="129" t="s">
        <v>59</v>
      </c>
      <c r="Q197" s="129" t="s">
        <v>60</v>
      </c>
      <c r="R197" s="129" t="s">
        <v>60</v>
      </c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29" t="s">
        <v>52</v>
      </c>
      <c r="AW197" s="129" t="s">
        <v>799</v>
      </c>
      <c r="AX197" s="129" t="s">
        <v>52</v>
      </c>
      <c r="AY197" s="129" t="s">
        <v>52</v>
      </c>
    </row>
    <row r="198" spans="1:51" s="131" customFormat="1" ht="30" customHeight="1" x14ac:dyDescent="0.3">
      <c r="A198" s="125" t="s">
        <v>800</v>
      </c>
      <c r="B198" s="125" t="s">
        <v>801</v>
      </c>
      <c r="C198" s="125" t="s">
        <v>119</v>
      </c>
      <c r="D198" s="126">
        <v>30.382999999999999</v>
      </c>
      <c r="E198" s="127">
        <f>일위대가목록!E108</f>
        <v>434</v>
      </c>
      <c r="F198" s="128">
        <f t="shared" si="46"/>
        <v>13186.2</v>
      </c>
      <c r="G198" s="127">
        <f>일위대가목록!F108</f>
        <v>0</v>
      </c>
      <c r="H198" s="128">
        <f t="shared" si="47"/>
        <v>0</v>
      </c>
      <c r="I198" s="127">
        <f>일위대가목록!G108</f>
        <v>0</v>
      </c>
      <c r="J198" s="128">
        <f t="shared" si="48"/>
        <v>0</v>
      </c>
      <c r="K198" s="127">
        <f t="shared" si="49"/>
        <v>434</v>
      </c>
      <c r="L198" s="128">
        <f t="shared" si="50"/>
        <v>13186.2</v>
      </c>
      <c r="M198" s="125" t="s">
        <v>52</v>
      </c>
      <c r="N198" s="129" t="s">
        <v>219</v>
      </c>
      <c r="O198" s="129" t="s">
        <v>802</v>
      </c>
      <c r="P198" s="129" t="s">
        <v>59</v>
      </c>
      <c r="Q198" s="129" t="s">
        <v>60</v>
      </c>
      <c r="R198" s="129" t="s">
        <v>60</v>
      </c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29" t="s">
        <v>52</v>
      </c>
      <c r="AW198" s="129" t="s">
        <v>803</v>
      </c>
      <c r="AX198" s="129" t="s">
        <v>52</v>
      </c>
      <c r="AY198" s="129" t="s">
        <v>52</v>
      </c>
    </row>
    <row r="199" spans="1:51" s="131" customFormat="1" ht="30" customHeight="1" x14ac:dyDescent="0.3">
      <c r="A199" s="125" t="s">
        <v>804</v>
      </c>
      <c r="B199" s="125" t="s">
        <v>805</v>
      </c>
      <c r="C199" s="125" t="s">
        <v>119</v>
      </c>
      <c r="D199" s="126">
        <v>30.382999999999999</v>
      </c>
      <c r="E199" s="127">
        <f>일위대가목록!E109</f>
        <v>1590</v>
      </c>
      <c r="F199" s="128">
        <f t="shared" si="46"/>
        <v>48308.9</v>
      </c>
      <c r="G199" s="127">
        <f>일위대가목록!F109</f>
        <v>0</v>
      </c>
      <c r="H199" s="128">
        <f t="shared" si="47"/>
        <v>0</v>
      </c>
      <c r="I199" s="127">
        <f>일위대가목록!G109</f>
        <v>0</v>
      </c>
      <c r="J199" s="128">
        <f t="shared" si="48"/>
        <v>0</v>
      </c>
      <c r="K199" s="127">
        <f t="shared" si="49"/>
        <v>1590</v>
      </c>
      <c r="L199" s="128">
        <f t="shared" si="50"/>
        <v>48308.9</v>
      </c>
      <c r="M199" s="125" t="s">
        <v>52</v>
      </c>
      <c r="N199" s="129" t="s">
        <v>219</v>
      </c>
      <c r="O199" s="129" t="s">
        <v>806</v>
      </c>
      <c r="P199" s="129" t="s">
        <v>59</v>
      </c>
      <c r="Q199" s="129" t="s">
        <v>60</v>
      </c>
      <c r="R199" s="129" t="s">
        <v>60</v>
      </c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29" t="s">
        <v>52</v>
      </c>
      <c r="AW199" s="129" t="s">
        <v>807</v>
      </c>
      <c r="AX199" s="129" t="s">
        <v>52</v>
      </c>
      <c r="AY199" s="129" t="s">
        <v>52</v>
      </c>
    </row>
    <row r="200" spans="1:51" s="131" customFormat="1" ht="30" customHeight="1" x14ac:dyDescent="0.3">
      <c r="A200" s="125" t="s">
        <v>486</v>
      </c>
      <c r="B200" s="125" t="s">
        <v>487</v>
      </c>
      <c r="C200" s="125" t="s">
        <v>119</v>
      </c>
      <c r="D200" s="126">
        <v>12.9</v>
      </c>
      <c r="E200" s="127">
        <f>일위대가목록!E62</f>
        <v>0</v>
      </c>
      <c r="F200" s="128">
        <f t="shared" si="46"/>
        <v>0</v>
      </c>
      <c r="G200" s="127">
        <f>일위대가목록!F62</f>
        <v>27973</v>
      </c>
      <c r="H200" s="128">
        <f t="shared" si="47"/>
        <v>360851.7</v>
      </c>
      <c r="I200" s="127">
        <f>일위대가목록!G62</f>
        <v>1118</v>
      </c>
      <c r="J200" s="128">
        <f t="shared" si="48"/>
        <v>14422.2</v>
      </c>
      <c r="K200" s="127">
        <f t="shared" si="49"/>
        <v>29091</v>
      </c>
      <c r="L200" s="128">
        <f t="shared" si="50"/>
        <v>375273.9</v>
      </c>
      <c r="M200" s="125" t="s">
        <v>52</v>
      </c>
      <c r="N200" s="129" t="s">
        <v>219</v>
      </c>
      <c r="O200" s="129" t="s">
        <v>488</v>
      </c>
      <c r="P200" s="129" t="s">
        <v>59</v>
      </c>
      <c r="Q200" s="129" t="s">
        <v>60</v>
      </c>
      <c r="R200" s="129" t="s">
        <v>60</v>
      </c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29" t="s">
        <v>52</v>
      </c>
      <c r="AW200" s="129" t="s">
        <v>808</v>
      </c>
      <c r="AX200" s="129" t="s">
        <v>52</v>
      </c>
      <c r="AY200" s="129" t="s">
        <v>52</v>
      </c>
    </row>
    <row r="201" spans="1:51" s="131" customFormat="1" ht="30" customHeight="1" x14ac:dyDescent="0.3">
      <c r="A201" s="125" t="s">
        <v>490</v>
      </c>
      <c r="B201" s="125" t="s">
        <v>491</v>
      </c>
      <c r="C201" s="125" t="s">
        <v>119</v>
      </c>
      <c r="D201" s="126">
        <v>20.012</v>
      </c>
      <c r="E201" s="127">
        <f>일위대가목록!E63</f>
        <v>0</v>
      </c>
      <c r="F201" s="128">
        <f t="shared" si="46"/>
        <v>0</v>
      </c>
      <c r="G201" s="127">
        <f>일위대가목록!F63</f>
        <v>45700</v>
      </c>
      <c r="H201" s="128">
        <f t="shared" si="47"/>
        <v>914548.4</v>
      </c>
      <c r="I201" s="127">
        <f>일위대가목록!G63</f>
        <v>914</v>
      </c>
      <c r="J201" s="128">
        <f t="shared" si="48"/>
        <v>18290.900000000001</v>
      </c>
      <c r="K201" s="127">
        <f t="shared" si="49"/>
        <v>46614</v>
      </c>
      <c r="L201" s="128">
        <f t="shared" si="50"/>
        <v>932839.3</v>
      </c>
      <c r="M201" s="125" t="s">
        <v>52</v>
      </c>
      <c r="N201" s="129" t="s">
        <v>219</v>
      </c>
      <c r="O201" s="129" t="s">
        <v>492</v>
      </c>
      <c r="P201" s="129" t="s">
        <v>59</v>
      </c>
      <c r="Q201" s="129" t="s">
        <v>60</v>
      </c>
      <c r="R201" s="129" t="s">
        <v>60</v>
      </c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29" t="s">
        <v>52</v>
      </c>
      <c r="AW201" s="129" t="s">
        <v>809</v>
      </c>
      <c r="AX201" s="129" t="s">
        <v>52</v>
      </c>
      <c r="AY201" s="129" t="s">
        <v>52</v>
      </c>
    </row>
    <row r="202" spans="1:51" s="131" customFormat="1" ht="30" customHeight="1" x14ac:dyDescent="0.3">
      <c r="A202" s="125" t="s">
        <v>810</v>
      </c>
      <c r="B202" s="125" t="s">
        <v>811</v>
      </c>
      <c r="C202" s="125" t="s">
        <v>427</v>
      </c>
      <c r="D202" s="126">
        <v>25</v>
      </c>
      <c r="E202" s="127">
        <f>단가대비표!O98</f>
        <v>3920</v>
      </c>
      <c r="F202" s="128">
        <f t="shared" si="46"/>
        <v>98000</v>
      </c>
      <c r="G202" s="127">
        <f>단가대비표!P98</f>
        <v>0</v>
      </c>
      <c r="H202" s="128">
        <f t="shared" si="47"/>
        <v>0</v>
      </c>
      <c r="I202" s="127">
        <f>단가대비표!S98</f>
        <v>0</v>
      </c>
      <c r="J202" s="128">
        <f t="shared" si="48"/>
        <v>0</v>
      </c>
      <c r="K202" s="127">
        <f t="shared" si="49"/>
        <v>3920</v>
      </c>
      <c r="L202" s="128">
        <f t="shared" si="50"/>
        <v>98000</v>
      </c>
      <c r="M202" s="125" t="s">
        <v>52</v>
      </c>
      <c r="N202" s="129" t="s">
        <v>219</v>
      </c>
      <c r="O202" s="129" t="s">
        <v>812</v>
      </c>
      <c r="P202" s="129" t="s">
        <v>60</v>
      </c>
      <c r="Q202" s="129" t="s">
        <v>60</v>
      </c>
      <c r="R202" s="129" t="s">
        <v>59</v>
      </c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29" t="s">
        <v>52</v>
      </c>
      <c r="AW202" s="129" t="s">
        <v>813</v>
      </c>
      <c r="AX202" s="129" t="s">
        <v>52</v>
      </c>
      <c r="AY202" s="129" t="s">
        <v>52</v>
      </c>
    </row>
    <row r="203" spans="1:51" s="131" customFormat="1" ht="30" customHeight="1" x14ac:dyDescent="0.3">
      <c r="A203" s="125" t="s">
        <v>814</v>
      </c>
      <c r="B203" s="125" t="s">
        <v>815</v>
      </c>
      <c r="C203" s="125" t="s">
        <v>427</v>
      </c>
      <c r="D203" s="126">
        <v>49</v>
      </c>
      <c r="E203" s="127">
        <f>단가대비표!O102</f>
        <v>100</v>
      </c>
      <c r="F203" s="128">
        <f t="shared" si="46"/>
        <v>4900</v>
      </c>
      <c r="G203" s="127">
        <f>단가대비표!P102</f>
        <v>0</v>
      </c>
      <c r="H203" s="128">
        <f t="shared" si="47"/>
        <v>0</v>
      </c>
      <c r="I203" s="127">
        <f>단가대비표!S102</f>
        <v>0</v>
      </c>
      <c r="J203" s="128">
        <f t="shared" si="48"/>
        <v>0</v>
      </c>
      <c r="K203" s="127">
        <f t="shared" si="49"/>
        <v>100</v>
      </c>
      <c r="L203" s="128">
        <f t="shared" si="50"/>
        <v>4900</v>
      </c>
      <c r="M203" s="125" t="s">
        <v>52</v>
      </c>
      <c r="N203" s="129" t="s">
        <v>219</v>
      </c>
      <c r="O203" s="129" t="s">
        <v>816</v>
      </c>
      <c r="P203" s="129" t="s">
        <v>60</v>
      </c>
      <c r="Q203" s="129" t="s">
        <v>60</v>
      </c>
      <c r="R203" s="129" t="s">
        <v>59</v>
      </c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29" t="s">
        <v>52</v>
      </c>
      <c r="AW203" s="129" t="s">
        <v>817</v>
      </c>
      <c r="AX203" s="129" t="s">
        <v>52</v>
      </c>
      <c r="AY203" s="129" t="s">
        <v>52</v>
      </c>
    </row>
    <row r="204" spans="1:51" s="131" customFormat="1" ht="30" customHeight="1" x14ac:dyDescent="0.3">
      <c r="A204" s="125" t="s">
        <v>818</v>
      </c>
      <c r="B204" s="125" t="s">
        <v>819</v>
      </c>
      <c r="C204" s="125" t="s">
        <v>427</v>
      </c>
      <c r="D204" s="126">
        <v>34</v>
      </c>
      <c r="E204" s="127">
        <f>단가대비표!O100</f>
        <v>1884</v>
      </c>
      <c r="F204" s="128">
        <f t="shared" si="46"/>
        <v>64056</v>
      </c>
      <c r="G204" s="127">
        <f>단가대비표!P100</f>
        <v>0</v>
      </c>
      <c r="H204" s="128">
        <f t="shared" si="47"/>
        <v>0</v>
      </c>
      <c r="I204" s="127">
        <f>단가대비표!S100</f>
        <v>0</v>
      </c>
      <c r="J204" s="128">
        <f t="shared" si="48"/>
        <v>0</v>
      </c>
      <c r="K204" s="127">
        <f t="shared" si="49"/>
        <v>1884</v>
      </c>
      <c r="L204" s="128">
        <f t="shared" si="50"/>
        <v>64056</v>
      </c>
      <c r="M204" s="125" t="s">
        <v>52</v>
      </c>
      <c r="N204" s="129" t="s">
        <v>219</v>
      </c>
      <c r="O204" s="129" t="s">
        <v>820</v>
      </c>
      <c r="P204" s="129" t="s">
        <v>60</v>
      </c>
      <c r="Q204" s="129" t="s">
        <v>60</v>
      </c>
      <c r="R204" s="129" t="s">
        <v>59</v>
      </c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29" t="s">
        <v>52</v>
      </c>
      <c r="AW204" s="129" t="s">
        <v>821</v>
      </c>
      <c r="AX204" s="129" t="s">
        <v>52</v>
      </c>
      <c r="AY204" s="129" t="s">
        <v>52</v>
      </c>
    </row>
    <row r="205" spans="1:51" s="131" customFormat="1" ht="30" customHeight="1" x14ac:dyDescent="0.3">
      <c r="A205" s="125" t="s">
        <v>494</v>
      </c>
      <c r="B205" s="125" t="s">
        <v>495</v>
      </c>
      <c r="C205" s="125" t="s">
        <v>496</v>
      </c>
      <c r="D205" s="126">
        <v>1092</v>
      </c>
      <c r="E205" s="127">
        <f>단가대비표!O97</f>
        <v>47</v>
      </c>
      <c r="F205" s="128">
        <f t="shared" si="46"/>
        <v>51324</v>
      </c>
      <c r="G205" s="127">
        <f>단가대비표!P97</f>
        <v>0</v>
      </c>
      <c r="H205" s="128">
        <f t="shared" si="47"/>
        <v>0</v>
      </c>
      <c r="I205" s="127">
        <f>단가대비표!S97</f>
        <v>0</v>
      </c>
      <c r="J205" s="128">
        <f t="shared" si="48"/>
        <v>0</v>
      </c>
      <c r="K205" s="127">
        <f t="shared" si="49"/>
        <v>47</v>
      </c>
      <c r="L205" s="128">
        <f t="shared" si="50"/>
        <v>51324</v>
      </c>
      <c r="M205" s="125" t="s">
        <v>52</v>
      </c>
      <c r="N205" s="129" t="s">
        <v>219</v>
      </c>
      <c r="O205" s="129" t="s">
        <v>497</v>
      </c>
      <c r="P205" s="129" t="s">
        <v>60</v>
      </c>
      <c r="Q205" s="129" t="s">
        <v>60</v>
      </c>
      <c r="R205" s="129" t="s">
        <v>59</v>
      </c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29" t="s">
        <v>52</v>
      </c>
      <c r="AW205" s="129" t="s">
        <v>822</v>
      </c>
      <c r="AX205" s="129" t="s">
        <v>52</v>
      </c>
      <c r="AY205" s="129" t="s">
        <v>52</v>
      </c>
    </row>
    <row r="206" spans="1:51" ht="30" customHeight="1" x14ac:dyDescent="0.3">
      <c r="A206" s="8" t="s">
        <v>421</v>
      </c>
      <c r="B206" s="8" t="s">
        <v>52</v>
      </c>
      <c r="C206" s="8" t="s">
        <v>52</v>
      </c>
      <c r="D206" s="9"/>
      <c r="E206" s="13"/>
      <c r="F206" s="14">
        <f>TRUNC(SUMIF(N187:N205, N186, F187:F205),0)</f>
        <v>2821809</v>
      </c>
      <c r="G206" s="13"/>
      <c r="H206" s="14">
        <f>TRUNC(SUMIF(N187:N205, N186, H187:H205),0)</f>
        <v>6550045</v>
      </c>
      <c r="I206" s="13"/>
      <c r="J206" s="14">
        <f>TRUNC(SUMIF(N187:N205, N186, J187:J205),0)</f>
        <v>180533</v>
      </c>
      <c r="K206" s="13"/>
      <c r="L206" s="14">
        <f>F206+H206+J206</f>
        <v>9552387</v>
      </c>
      <c r="M206" s="8" t="s">
        <v>52</v>
      </c>
      <c r="N206" s="2" t="s">
        <v>68</v>
      </c>
      <c r="O206" s="2" t="s">
        <v>68</v>
      </c>
      <c r="P206" s="2" t="s">
        <v>52</v>
      </c>
      <c r="Q206" s="2" t="s">
        <v>52</v>
      </c>
      <c r="R206" s="2" t="s">
        <v>52</v>
      </c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2" t="s">
        <v>52</v>
      </c>
      <c r="AW206" s="2" t="s">
        <v>52</v>
      </c>
      <c r="AX206" s="2" t="s">
        <v>52</v>
      </c>
      <c r="AY206" s="2" t="s">
        <v>52</v>
      </c>
    </row>
    <row r="207" spans="1:51" ht="30" customHeight="1" x14ac:dyDescent="0.3">
      <c r="A207" s="9"/>
      <c r="B207" s="9"/>
      <c r="C207" s="9"/>
      <c r="D207" s="9"/>
      <c r="E207" s="13"/>
      <c r="F207" s="14"/>
      <c r="G207" s="13"/>
      <c r="H207" s="14"/>
      <c r="I207" s="13"/>
      <c r="J207" s="14"/>
      <c r="K207" s="13"/>
      <c r="L207" s="14"/>
      <c r="M207" s="9"/>
    </row>
    <row r="208" spans="1:51" ht="30" customHeight="1" x14ac:dyDescent="0.3">
      <c r="A208" s="190" t="s">
        <v>823</v>
      </c>
      <c r="B208" s="190"/>
      <c r="C208" s="190"/>
      <c r="D208" s="190"/>
      <c r="E208" s="191"/>
      <c r="F208" s="192"/>
      <c r="G208" s="191"/>
      <c r="H208" s="192"/>
      <c r="I208" s="191"/>
      <c r="J208" s="192"/>
      <c r="K208" s="191"/>
      <c r="L208" s="192"/>
      <c r="M208" s="190"/>
      <c r="N208" s="1" t="s">
        <v>227</v>
      </c>
    </row>
    <row r="209" spans="1:51" ht="30" customHeight="1" x14ac:dyDescent="0.3">
      <c r="A209" s="8" t="s">
        <v>826</v>
      </c>
      <c r="B209" s="8" t="s">
        <v>412</v>
      </c>
      <c r="C209" s="8" t="s">
        <v>413</v>
      </c>
      <c r="D209" s="9">
        <v>1.1000000000000001E-3</v>
      </c>
      <c r="E209" s="13">
        <f>단가대비표!O146</f>
        <v>0</v>
      </c>
      <c r="F209" s="14">
        <f>TRUNC(E209*D209,1)</f>
        <v>0</v>
      </c>
      <c r="G209" s="13">
        <f>단가대비표!P146</f>
        <v>181293</v>
      </c>
      <c r="H209" s="14">
        <f>TRUNC(G209*D209,1)</f>
        <v>199.4</v>
      </c>
      <c r="I209" s="13">
        <f>단가대비표!S146</f>
        <v>0</v>
      </c>
      <c r="J209" s="14">
        <f>TRUNC(I209*D209,1)</f>
        <v>0</v>
      </c>
      <c r="K209" s="13">
        <f t="shared" ref="K209:L211" si="51">TRUNC(E209+G209+I209,1)</f>
        <v>181293</v>
      </c>
      <c r="L209" s="14">
        <f t="shared" si="51"/>
        <v>199.4</v>
      </c>
      <c r="M209" s="8" t="s">
        <v>52</v>
      </c>
      <c r="N209" s="2" t="s">
        <v>227</v>
      </c>
      <c r="O209" s="2" t="s">
        <v>827</v>
      </c>
      <c r="P209" s="2" t="s">
        <v>60</v>
      </c>
      <c r="Q209" s="2" t="s">
        <v>60</v>
      </c>
      <c r="R209" s="2" t="s">
        <v>59</v>
      </c>
      <c r="S209" s="3"/>
      <c r="T209" s="3"/>
      <c r="U209" s="3"/>
      <c r="V209" s="3">
        <v>1</v>
      </c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2" t="s">
        <v>52</v>
      </c>
      <c r="AW209" s="2" t="s">
        <v>828</v>
      </c>
      <c r="AX209" s="2" t="s">
        <v>52</v>
      </c>
      <c r="AY209" s="2" t="s">
        <v>52</v>
      </c>
    </row>
    <row r="210" spans="1:51" ht="30" customHeight="1" x14ac:dyDescent="0.3">
      <c r="A210" s="8" t="s">
        <v>829</v>
      </c>
      <c r="B210" s="8" t="s">
        <v>830</v>
      </c>
      <c r="C210" s="8" t="s">
        <v>327</v>
      </c>
      <c r="D210" s="9">
        <v>1</v>
      </c>
      <c r="E210" s="13">
        <v>0</v>
      </c>
      <c r="F210" s="14">
        <f>TRUNC(E210*D210,1)</f>
        <v>0</v>
      </c>
      <c r="G210" s="13">
        <v>0</v>
      </c>
      <c r="H210" s="14">
        <f>TRUNC(G210*D210,1)</f>
        <v>0</v>
      </c>
      <c r="I210" s="13">
        <f>TRUNC(SUMIF(V209:V211, RIGHTB(O210, 1), H209:H211)*U210, 2)</f>
        <v>19.940000000000001</v>
      </c>
      <c r="J210" s="14">
        <f>TRUNC(I210*D210,1)</f>
        <v>19.899999999999999</v>
      </c>
      <c r="K210" s="13">
        <f t="shared" si="51"/>
        <v>19.899999999999999</v>
      </c>
      <c r="L210" s="14">
        <f t="shared" si="51"/>
        <v>19.899999999999999</v>
      </c>
      <c r="M210" s="8" t="s">
        <v>52</v>
      </c>
      <c r="N210" s="2" t="s">
        <v>227</v>
      </c>
      <c r="O210" s="2" t="s">
        <v>328</v>
      </c>
      <c r="P210" s="2" t="s">
        <v>60</v>
      </c>
      <c r="Q210" s="2" t="s">
        <v>60</v>
      </c>
      <c r="R210" s="2" t="s">
        <v>60</v>
      </c>
      <c r="S210" s="3">
        <v>1</v>
      </c>
      <c r="T210" s="3">
        <v>2</v>
      </c>
      <c r="U210" s="3">
        <v>0.1</v>
      </c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2" t="s">
        <v>52</v>
      </c>
      <c r="AW210" s="2" t="s">
        <v>831</v>
      </c>
      <c r="AX210" s="2" t="s">
        <v>52</v>
      </c>
      <c r="AY210" s="2" t="s">
        <v>52</v>
      </c>
    </row>
    <row r="211" spans="1:51" ht="30" customHeight="1" x14ac:dyDescent="0.3">
      <c r="A211" s="8" t="s">
        <v>411</v>
      </c>
      <c r="B211" s="8" t="s">
        <v>412</v>
      </c>
      <c r="C211" s="8" t="s">
        <v>413</v>
      </c>
      <c r="D211" s="9">
        <v>4.0000000000000002E-4</v>
      </c>
      <c r="E211" s="13">
        <f>단가대비표!O145</f>
        <v>0</v>
      </c>
      <c r="F211" s="14">
        <f>TRUNC(E211*D211,1)</f>
        <v>0</v>
      </c>
      <c r="G211" s="13">
        <f>단가대비표!P145</f>
        <v>144481</v>
      </c>
      <c r="H211" s="14">
        <f>TRUNC(G211*D211,1)</f>
        <v>57.7</v>
      </c>
      <c r="I211" s="13">
        <f>단가대비표!S145</f>
        <v>0</v>
      </c>
      <c r="J211" s="14">
        <f>TRUNC(I211*D211,1)</f>
        <v>0</v>
      </c>
      <c r="K211" s="13">
        <f t="shared" si="51"/>
        <v>144481</v>
      </c>
      <c r="L211" s="14">
        <f t="shared" si="51"/>
        <v>57.7</v>
      </c>
      <c r="M211" s="8" t="s">
        <v>52</v>
      </c>
      <c r="N211" s="2" t="s">
        <v>227</v>
      </c>
      <c r="O211" s="2" t="s">
        <v>415</v>
      </c>
      <c r="P211" s="2" t="s">
        <v>60</v>
      </c>
      <c r="Q211" s="2" t="s">
        <v>60</v>
      </c>
      <c r="R211" s="2" t="s">
        <v>59</v>
      </c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2" t="s">
        <v>52</v>
      </c>
      <c r="AW211" s="2" t="s">
        <v>832</v>
      </c>
      <c r="AX211" s="2" t="s">
        <v>52</v>
      </c>
      <c r="AY211" s="2" t="s">
        <v>52</v>
      </c>
    </row>
    <row r="212" spans="1:51" ht="30" customHeight="1" x14ac:dyDescent="0.3">
      <c r="A212" s="8" t="s">
        <v>421</v>
      </c>
      <c r="B212" s="8" t="s">
        <v>52</v>
      </c>
      <c r="C212" s="8" t="s">
        <v>52</v>
      </c>
      <c r="D212" s="9"/>
      <c r="E212" s="13"/>
      <c r="F212" s="14">
        <f>TRUNC(SUMIF(N209:N211, N208, F209:F211),0)</f>
        <v>0</v>
      </c>
      <c r="G212" s="13"/>
      <c r="H212" s="14">
        <f>TRUNC(SUMIF(N209:N211, N208, H209:H211),0)</f>
        <v>257</v>
      </c>
      <c r="I212" s="13"/>
      <c r="J212" s="14">
        <f>TRUNC(SUMIF(N209:N211, N208, J209:J211),0)</f>
        <v>19</v>
      </c>
      <c r="K212" s="13"/>
      <c r="L212" s="14">
        <f>F212+H212+J212</f>
        <v>276</v>
      </c>
      <c r="M212" s="8" t="s">
        <v>52</v>
      </c>
      <c r="N212" s="2" t="s">
        <v>68</v>
      </c>
      <c r="O212" s="2" t="s">
        <v>68</v>
      </c>
      <c r="P212" s="2" t="s">
        <v>52</v>
      </c>
      <c r="Q212" s="2" t="s">
        <v>52</v>
      </c>
      <c r="R212" s="2" t="s">
        <v>52</v>
      </c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2" t="s">
        <v>52</v>
      </c>
      <c r="AW212" s="2" t="s">
        <v>52</v>
      </c>
      <c r="AX212" s="2" t="s">
        <v>52</v>
      </c>
      <c r="AY212" s="2" t="s">
        <v>52</v>
      </c>
    </row>
    <row r="213" spans="1:51" ht="30" customHeight="1" x14ac:dyDescent="0.3">
      <c r="A213" s="9"/>
      <c r="B213" s="9"/>
      <c r="C213" s="9"/>
      <c r="D213" s="9"/>
      <c r="E213" s="13"/>
      <c r="F213" s="14"/>
      <c r="G213" s="13"/>
      <c r="H213" s="14"/>
      <c r="I213" s="13"/>
      <c r="J213" s="14"/>
      <c r="K213" s="13"/>
      <c r="L213" s="14"/>
      <c r="M213" s="9"/>
    </row>
    <row r="214" spans="1:51" ht="30" customHeight="1" x14ac:dyDescent="0.3">
      <c r="A214" s="190" t="s">
        <v>833</v>
      </c>
      <c r="B214" s="190"/>
      <c r="C214" s="190"/>
      <c r="D214" s="190"/>
      <c r="E214" s="191"/>
      <c r="F214" s="192"/>
      <c r="G214" s="191"/>
      <c r="H214" s="192"/>
      <c r="I214" s="191"/>
      <c r="J214" s="192"/>
      <c r="K214" s="191"/>
      <c r="L214" s="192"/>
      <c r="M214" s="190"/>
      <c r="N214" s="1" t="s">
        <v>229</v>
      </c>
    </row>
    <row r="215" spans="1:51" ht="30" customHeight="1" x14ac:dyDescent="0.3">
      <c r="A215" s="8" t="s">
        <v>826</v>
      </c>
      <c r="B215" s="8" t="s">
        <v>412</v>
      </c>
      <c r="C215" s="8" t="s">
        <v>413</v>
      </c>
      <c r="D215" s="9">
        <v>1E-3</v>
      </c>
      <c r="E215" s="13">
        <f>단가대비표!O146</f>
        <v>0</v>
      </c>
      <c r="F215" s="14">
        <f>TRUNC(E215*D215,1)</f>
        <v>0</v>
      </c>
      <c r="G215" s="13">
        <f>단가대비표!P146</f>
        <v>181293</v>
      </c>
      <c r="H215" s="14">
        <f>TRUNC(G215*D215,1)</f>
        <v>181.2</v>
      </c>
      <c r="I215" s="13">
        <f>단가대비표!S146</f>
        <v>0</v>
      </c>
      <c r="J215" s="14">
        <f>TRUNC(I215*D215,1)</f>
        <v>0</v>
      </c>
      <c r="K215" s="13">
        <f>TRUNC(E215+G215+I215,1)</f>
        <v>181293</v>
      </c>
      <c r="L215" s="14">
        <f>TRUNC(F215+H215+J215,1)</f>
        <v>181.2</v>
      </c>
      <c r="M215" s="8" t="s">
        <v>52</v>
      </c>
      <c r="N215" s="2" t="s">
        <v>229</v>
      </c>
      <c r="O215" s="2" t="s">
        <v>827</v>
      </c>
      <c r="P215" s="2" t="s">
        <v>60</v>
      </c>
      <c r="Q215" s="2" t="s">
        <v>60</v>
      </c>
      <c r="R215" s="2" t="s">
        <v>59</v>
      </c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2" t="s">
        <v>52</v>
      </c>
      <c r="AW215" s="2" t="s">
        <v>835</v>
      </c>
      <c r="AX215" s="2" t="s">
        <v>52</v>
      </c>
      <c r="AY215" s="2" t="s">
        <v>52</v>
      </c>
    </row>
    <row r="216" spans="1:51" ht="30" customHeight="1" x14ac:dyDescent="0.3">
      <c r="A216" s="8" t="s">
        <v>411</v>
      </c>
      <c r="B216" s="8" t="s">
        <v>412</v>
      </c>
      <c r="C216" s="8" t="s">
        <v>413</v>
      </c>
      <c r="D216" s="9">
        <v>8.0000000000000002E-3</v>
      </c>
      <c r="E216" s="13">
        <f>단가대비표!O145</f>
        <v>0</v>
      </c>
      <c r="F216" s="14">
        <f>TRUNC(E216*D216,1)</f>
        <v>0</v>
      </c>
      <c r="G216" s="13">
        <f>단가대비표!P145</f>
        <v>144481</v>
      </c>
      <c r="H216" s="14">
        <f>TRUNC(G216*D216,1)</f>
        <v>1155.8</v>
      </c>
      <c r="I216" s="13">
        <f>단가대비표!S145</f>
        <v>0</v>
      </c>
      <c r="J216" s="14">
        <f>TRUNC(I216*D216,1)</f>
        <v>0</v>
      </c>
      <c r="K216" s="13">
        <f>TRUNC(E216+G216+I216,1)</f>
        <v>144481</v>
      </c>
      <c r="L216" s="14">
        <f>TRUNC(F216+H216+J216,1)</f>
        <v>1155.8</v>
      </c>
      <c r="M216" s="8" t="s">
        <v>52</v>
      </c>
      <c r="N216" s="2" t="s">
        <v>229</v>
      </c>
      <c r="O216" s="2" t="s">
        <v>415</v>
      </c>
      <c r="P216" s="2" t="s">
        <v>60</v>
      </c>
      <c r="Q216" s="2" t="s">
        <v>60</v>
      </c>
      <c r="R216" s="2" t="s">
        <v>59</v>
      </c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2" t="s">
        <v>52</v>
      </c>
      <c r="AW216" s="2" t="s">
        <v>836</v>
      </c>
      <c r="AX216" s="2" t="s">
        <v>52</v>
      </c>
      <c r="AY216" s="2" t="s">
        <v>52</v>
      </c>
    </row>
    <row r="217" spans="1:51" ht="30" customHeight="1" x14ac:dyDescent="0.3">
      <c r="A217" s="8" t="s">
        <v>421</v>
      </c>
      <c r="B217" s="8" t="s">
        <v>52</v>
      </c>
      <c r="C217" s="8" t="s">
        <v>52</v>
      </c>
      <c r="D217" s="9"/>
      <c r="E217" s="13"/>
      <c r="F217" s="14">
        <f>TRUNC(SUMIF(N215:N216, N214, F215:F216),0)</f>
        <v>0</v>
      </c>
      <c r="G217" s="13"/>
      <c r="H217" s="14">
        <f>TRUNC(SUMIF(N215:N216, N214, H215:H216),0)</f>
        <v>1337</v>
      </c>
      <c r="I217" s="13"/>
      <c r="J217" s="14">
        <f>TRUNC(SUMIF(N215:N216, N214, J215:J216),0)</f>
        <v>0</v>
      </c>
      <c r="K217" s="13"/>
      <c r="L217" s="14">
        <f>F217+H217+J217</f>
        <v>1337</v>
      </c>
      <c r="M217" s="8" t="s">
        <v>52</v>
      </c>
      <c r="N217" s="2" t="s">
        <v>68</v>
      </c>
      <c r="O217" s="2" t="s">
        <v>68</v>
      </c>
      <c r="P217" s="2" t="s">
        <v>52</v>
      </c>
      <c r="Q217" s="2" t="s">
        <v>52</v>
      </c>
      <c r="R217" s="2" t="s">
        <v>52</v>
      </c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2" t="s">
        <v>52</v>
      </c>
      <c r="AW217" s="2" t="s">
        <v>52</v>
      </c>
      <c r="AX217" s="2" t="s">
        <v>52</v>
      </c>
      <c r="AY217" s="2" t="s">
        <v>52</v>
      </c>
    </row>
    <row r="218" spans="1:51" ht="30" customHeight="1" x14ac:dyDescent="0.3">
      <c r="A218" s="9"/>
      <c r="B218" s="9"/>
      <c r="C218" s="9"/>
      <c r="D218" s="9"/>
      <c r="E218" s="13"/>
      <c r="F218" s="14"/>
      <c r="G218" s="13"/>
      <c r="H218" s="14"/>
      <c r="I218" s="13"/>
      <c r="J218" s="14"/>
      <c r="K218" s="13"/>
      <c r="L218" s="14"/>
      <c r="M218" s="9"/>
    </row>
    <row r="219" spans="1:51" ht="30" customHeight="1" x14ac:dyDescent="0.3">
      <c r="A219" s="190" t="s">
        <v>837</v>
      </c>
      <c r="B219" s="190"/>
      <c r="C219" s="190"/>
      <c r="D219" s="190"/>
      <c r="E219" s="191"/>
      <c r="F219" s="192"/>
      <c r="G219" s="191"/>
      <c r="H219" s="192"/>
      <c r="I219" s="191"/>
      <c r="J219" s="192"/>
      <c r="K219" s="191"/>
      <c r="L219" s="192"/>
      <c r="M219" s="190"/>
      <c r="N219" s="1" t="s">
        <v>233</v>
      </c>
    </row>
    <row r="220" spans="1:51" ht="30" customHeight="1" x14ac:dyDescent="0.3">
      <c r="A220" s="8" t="s">
        <v>840</v>
      </c>
      <c r="B220" s="8" t="s">
        <v>412</v>
      </c>
      <c r="C220" s="8" t="s">
        <v>413</v>
      </c>
      <c r="D220" s="9">
        <v>2.14E-3</v>
      </c>
      <c r="E220" s="13">
        <f>단가대비표!O157</f>
        <v>0</v>
      </c>
      <c r="F220" s="14">
        <f>TRUNC(E220*D220,1)</f>
        <v>0</v>
      </c>
      <c r="G220" s="13">
        <f>단가대비표!P157</f>
        <v>201640</v>
      </c>
      <c r="H220" s="14">
        <f>TRUNC(G220*D220,1)</f>
        <v>431.5</v>
      </c>
      <c r="I220" s="13">
        <f>단가대비표!S157</f>
        <v>0</v>
      </c>
      <c r="J220" s="14">
        <f>TRUNC(I220*D220,1)</f>
        <v>0</v>
      </c>
      <c r="K220" s="13">
        <f t="shared" ref="K220:L224" si="52">TRUNC(E220+G220+I220,1)</f>
        <v>201640</v>
      </c>
      <c r="L220" s="14">
        <f t="shared" si="52"/>
        <v>431.5</v>
      </c>
      <c r="M220" s="8" t="s">
        <v>52</v>
      </c>
      <c r="N220" s="2" t="s">
        <v>233</v>
      </c>
      <c r="O220" s="2" t="s">
        <v>841</v>
      </c>
      <c r="P220" s="2" t="s">
        <v>60</v>
      </c>
      <c r="Q220" s="2" t="s">
        <v>60</v>
      </c>
      <c r="R220" s="2" t="s">
        <v>59</v>
      </c>
      <c r="S220" s="3"/>
      <c r="T220" s="3"/>
      <c r="U220" s="3"/>
      <c r="V220" s="3">
        <v>1</v>
      </c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2" t="s">
        <v>52</v>
      </c>
      <c r="AW220" s="2" t="s">
        <v>842</v>
      </c>
      <c r="AX220" s="2" t="s">
        <v>52</v>
      </c>
      <c r="AY220" s="2" t="s">
        <v>52</v>
      </c>
    </row>
    <row r="221" spans="1:51" ht="30" customHeight="1" x14ac:dyDescent="0.3">
      <c r="A221" s="8" t="s">
        <v>411</v>
      </c>
      <c r="B221" s="8" t="s">
        <v>412</v>
      </c>
      <c r="C221" s="8" t="s">
        <v>413</v>
      </c>
      <c r="D221" s="9">
        <v>5.1000000000000004E-4</v>
      </c>
      <c r="E221" s="13">
        <f>단가대비표!O145</f>
        <v>0</v>
      </c>
      <c r="F221" s="14">
        <f>TRUNC(E221*D221,1)</f>
        <v>0</v>
      </c>
      <c r="G221" s="13">
        <f>단가대비표!P145</f>
        <v>144481</v>
      </c>
      <c r="H221" s="14">
        <f>TRUNC(G221*D221,1)</f>
        <v>73.599999999999994</v>
      </c>
      <c r="I221" s="13">
        <f>단가대비표!S145</f>
        <v>0</v>
      </c>
      <c r="J221" s="14">
        <f>TRUNC(I221*D221,1)</f>
        <v>0</v>
      </c>
      <c r="K221" s="13">
        <f t="shared" si="52"/>
        <v>144481</v>
      </c>
      <c r="L221" s="14">
        <f t="shared" si="52"/>
        <v>73.599999999999994</v>
      </c>
      <c r="M221" s="8" t="s">
        <v>52</v>
      </c>
      <c r="N221" s="2" t="s">
        <v>233</v>
      </c>
      <c r="O221" s="2" t="s">
        <v>415</v>
      </c>
      <c r="P221" s="2" t="s">
        <v>60</v>
      </c>
      <c r="Q221" s="2" t="s">
        <v>60</v>
      </c>
      <c r="R221" s="2" t="s">
        <v>59</v>
      </c>
      <c r="S221" s="3"/>
      <c r="T221" s="3"/>
      <c r="U221" s="3"/>
      <c r="V221" s="3">
        <v>1</v>
      </c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2" t="s">
        <v>52</v>
      </c>
      <c r="AW221" s="2" t="s">
        <v>843</v>
      </c>
      <c r="AX221" s="2" t="s">
        <v>52</v>
      </c>
      <c r="AY221" s="2" t="s">
        <v>52</v>
      </c>
    </row>
    <row r="222" spans="1:51" ht="30" customHeight="1" x14ac:dyDescent="0.3">
      <c r="A222" s="8" t="s">
        <v>844</v>
      </c>
      <c r="B222" s="8" t="s">
        <v>845</v>
      </c>
      <c r="C222" s="8" t="s">
        <v>327</v>
      </c>
      <c r="D222" s="9">
        <v>1</v>
      </c>
      <c r="E222" s="13">
        <v>0</v>
      </c>
      <c r="F222" s="14">
        <f>TRUNC(E222*D222,1)</f>
        <v>0</v>
      </c>
      <c r="G222" s="13">
        <v>0</v>
      </c>
      <c r="H222" s="14">
        <f>TRUNC(G222*D222,1)</f>
        <v>0</v>
      </c>
      <c r="I222" s="13">
        <f>TRUNC(SUMIF(V220:V224, RIGHTB(O222, 1), H220:H224)*U222, 2)</f>
        <v>50.51</v>
      </c>
      <c r="J222" s="14">
        <f>TRUNC(I222*D222,1)</f>
        <v>50.5</v>
      </c>
      <c r="K222" s="13">
        <f t="shared" si="52"/>
        <v>50.5</v>
      </c>
      <c r="L222" s="14">
        <f t="shared" si="52"/>
        <v>50.5</v>
      </c>
      <c r="M222" s="8" t="s">
        <v>52</v>
      </c>
      <c r="N222" s="2" t="s">
        <v>233</v>
      </c>
      <c r="O222" s="2" t="s">
        <v>328</v>
      </c>
      <c r="P222" s="2" t="s">
        <v>60</v>
      </c>
      <c r="Q222" s="2" t="s">
        <v>60</v>
      </c>
      <c r="R222" s="2" t="s">
        <v>60</v>
      </c>
      <c r="S222" s="3">
        <v>1</v>
      </c>
      <c r="T222" s="3">
        <v>2</v>
      </c>
      <c r="U222" s="3">
        <v>0.1</v>
      </c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2" t="s">
        <v>52</v>
      </c>
      <c r="AW222" s="2" t="s">
        <v>846</v>
      </c>
      <c r="AX222" s="2" t="s">
        <v>52</v>
      </c>
      <c r="AY222" s="2" t="s">
        <v>52</v>
      </c>
    </row>
    <row r="223" spans="1:51" ht="30" customHeight="1" x14ac:dyDescent="0.3">
      <c r="A223" s="8" t="s">
        <v>847</v>
      </c>
      <c r="B223" s="8" t="s">
        <v>848</v>
      </c>
      <c r="C223" s="8" t="s">
        <v>448</v>
      </c>
      <c r="D223" s="9">
        <v>2.7100000000000002E-3</v>
      </c>
      <c r="E223" s="13">
        <f>일위대가목록!E82</f>
        <v>7936</v>
      </c>
      <c r="F223" s="14">
        <f>TRUNC(E223*D223,1)</f>
        <v>21.5</v>
      </c>
      <c r="G223" s="13">
        <f>일위대가목록!F82</f>
        <v>44965</v>
      </c>
      <c r="H223" s="14">
        <f>TRUNC(G223*D223,1)</f>
        <v>121.8</v>
      </c>
      <c r="I223" s="13">
        <f>일위대가목록!G82</f>
        <v>12510</v>
      </c>
      <c r="J223" s="14">
        <f>TRUNC(I223*D223,1)</f>
        <v>33.9</v>
      </c>
      <c r="K223" s="13">
        <f t="shared" si="52"/>
        <v>65411</v>
      </c>
      <c r="L223" s="14">
        <f t="shared" si="52"/>
        <v>177.2</v>
      </c>
      <c r="M223" s="8" t="s">
        <v>52</v>
      </c>
      <c r="N223" s="2" t="s">
        <v>233</v>
      </c>
      <c r="O223" s="2" t="s">
        <v>849</v>
      </c>
      <c r="P223" s="2" t="s">
        <v>59</v>
      </c>
      <c r="Q223" s="2" t="s">
        <v>60</v>
      </c>
      <c r="R223" s="2" t="s">
        <v>60</v>
      </c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2" t="s">
        <v>52</v>
      </c>
      <c r="AW223" s="2" t="s">
        <v>850</v>
      </c>
      <c r="AX223" s="2" t="s">
        <v>52</v>
      </c>
      <c r="AY223" s="2" t="s">
        <v>52</v>
      </c>
    </row>
    <row r="224" spans="1:51" ht="30" customHeight="1" x14ac:dyDescent="0.3">
      <c r="A224" s="8" t="s">
        <v>851</v>
      </c>
      <c r="B224" s="8" t="s">
        <v>848</v>
      </c>
      <c r="C224" s="8" t="s">
        <v>448</v>
      </c>
      <c r="D224" s="9">
        <v>2.7100000000000002E-3</v>
      </c>
      <c r="E224" s="13">
        <f>일위대가목록!E116</f>
        <v>0</v>
      </c>
      <c r="F224" s="14">
        <f>TRUNC(E224*D224,1)</f>
        <v>0</v>
      </c>
      <c r="G224" s="13">
        <f>일위대가목록!F116</f>
        <v>0</v>
      </c>
      <c r="H224" s="14">
        <f>TRUNC(G224*D224,1)</f>
        <v>0</v>
      </c>
      <c r="I224" s="13">
        <f>일위대가목록!G116</f>
        <v>3278</v>
      </c>
      <c r="J224" s="14">
        <f>TRUNC(I224*D224,1)</f>
        <v>8.8000000000000007</v>
      </c>
      <c r="K224" s="13">
        <f t="shared" si="52"/>
        <v>3278</v>
      </c>
      <c r="L224" s="14">
        <f t="shared" si="52"/>
        <v>8.8000000000000007</v>
      </c>
      <c r="M224" s="8" t="s">
        <v>52</v>
      </c>
      <c r="N224" s="2" t="s">
        <v>233</v>
      </c>
      <c r="O224" s="2" t="s">
        <v>852</v>
      </c>
      <c r="P224" s="2" t="s">
        <v>59</v>
      </c>
      <c r="Q224" s="2" t="s">
        <v>60</v>
      </c>
      <c r="R224" s="2" t="s">
        <v>60</v>
      </c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2" t="s">
        <v>52</v>
      </c>
      <c r="AW224" s="2" t="s">
        <v>853</v>
      </c>
      <c r="AX224" s="2" t="s">
        <v>52</v>
      </c>
      <c r="AY224" s="2" t="s">
        <v>52</v>
      </c>
    </row>
    <row r="225" spans="1:51" ht="30" customHeight="1" x14ac:dyDescent="0.3">
      <c r="A225" s="8" t="s">
        <v>421</v>
      </c>
      <c r="B225" s="8" t="s">
        <v>52</v>
      </c>
      <c r="C225" s="8" t="s">
        <v>52</v>
      </c>
      <c r="D225" s="9"/>
      <c r="E225" s="13"/>
      <c r="F225" s="14">
        <f>TRUNC(SUMIF(N220:N224, N219, F220:F224),0)</f>
        <v>21</v>
      </c>
      <c r="G225" s="13"/>
      <c r="H225" s="14">
        <f>TRUNC(SUMIF(N220:N224, N219, H220:H224),0)</f>
        <v>626</v>
      </c>
      <c r="I225" s="13"/>
      <c r="J225" s="14">
        <f>TRUNC(SUMIF(N220:N224, N219, J220:J224),0)</f>
        <v>93</v>
      </c>
      <c r="K225" s="13"/>
      <c r="L225" s="14">
        <f>F225+H225+J225</f>
        <v>740</v>
      </c>
      <c r="M225" s="8" t="s">
        <v>52</v>
      </c>
      <c r="N225" s="2" t="s">
        <v>68</v>
      </c>
      <c r="O225" s="2" t="s">
        <v>68</v>
      </c>
      <c r="P225" s="2" t="s">
        <v>52</v>
      </c>
      <c r="Q225" s="2" t="s">
        <v>52</v>
      </c>
      <c r="R225" s="2" t="s">
        <v>52</v>
      </c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2" t="s">
        <v>52</v>
      </c>
      <c r="AW225" s="2" t="s">
        <v>52</v>
      </c>
      <c r="AX225" s="2" t="s">
        <v>52</v>
      </c>
      <c r="AY225" s="2" t="s">
        <v>52</v>
      </c>
    </row>
    <row r="226" spans="1:51" ht="30" customHeight="1" x14ac:dyDescent="0.3">
      <c r="A226" s="9"/>
      <c r="B226" s="9"/>
      <c r="C226" s="9"/>
      <c r="D226" s="9"/>
      <c r="E226" s="13"/>
      <c r="F226" s="14"/>
      <c r="G226" s="13"/>
      <c r="H226" s="14"/>
      <c r="I226" s="13"/>
      <c r="J226" s="14"/>
      <c r="K226" s="13"/>
      <c r="L226" s="14"/>
      <c r="M226" s="9"/>
    </row>
    <row r="227" spans="1:51" s="131" customFormat="1" ht="30" customHeight="1" x14ac:dyDescent="0.3">
      <c r="A227" s="193" t="s">
        <v>854</v>
      </c>
      <c r="B227" s="193"/>
      <c r="C227" s="193"/>
      <c r="D227" s="193"/>
      <c r="E227" s="194"/>
      <c r="F227" s="195"/>
      <c r="G227" s="194"/>
      <c r="H227" s="195"/>
      <c r="I227" s="194"/>
      <c r="J227" s="195"/>
      <c r="K227" s="194"/>
      <c r="L227" s="195"/>
      <c r="M227" s="193"/>
      <c r="N227" s="132" t="s">
        <v>237</v>
      </c>
    </row>
    <row r="228" spans="1:51" s="131" customFormat="1" ht="30" customHeight="1" x14ac:dyDescent="0.3">
      <c r="A228" s="125" t="s">
        <v>411</v>
      </c>
      <c r="B228" s="125" t="s">
        <v>412</v>
      </c>
      <c r="C228" s="125" t="s">
        <v>413</v>
      </c>
      <c r="D228" s="126">
        <v>3.8999999999999999E-4</v>
      </c>
      <c r="E228" s="127">
        <f>단가대비표!O145</f>
        <v>0</v>
      </c>
      <c r="F228" s="128">
        <f>TRUNC(E228*D228,1)</f>
        <v>0</v>
      </c>
      <c r="G228" s="127">
        <f>단가대비표!P145</f>
        <v>144481</v>
      </c>
      <c r="H228" s="128">
        <f>TRUNC(G228*D228,1)</f>
        <v>56.3</v>
      </c>
      <c r="I228" s="127">
        <f>단가대비표!S145</f>
        <v>0</v>
      </c>
      <c r="J228" s="128">
        <f>TRUNC(I228*D228,1)</f>
        <v>0</v>
      </c>
      <c r="K228" s="127">
        <f>TRUNC(E228+G228+I228,1)</f>
        <v>144481</v>
      </c>
      <c r="L228" s="128">
        <f>TRUNC(F228+H228+J228,1)</f>
        <v>56.3</v>
      </c>
      <c r="M228" s="125" t="s">
        <v>52</v>
      </c>
      <c r="N228" s="129" t="s">
        <v>237</v>
      </c>
      <c r="O228" s="129" t="s">
        <v>415</v>
      </c>
      <c r="P228" s="129" t="s">
        <v>60</v>
      </c>
      <c r="Q228" s="129" t="s">
        <v>60</v>
      </c>
      <c r="R228" s="129" t="s">
        <v>59</v>
      </c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29" t="s">
        <v>52</v>
      </c>
      <c r="AW228" s="129" t="s">
        <v>857</v>
      </c>
      <c r="AX228" s="129" t="s">
        <v>52</v>
      </c>
      <c r="AY228" s="129" t="s">
        <v>52</v>
      </c>
    </row>
    <row r="229" spans="1:51" ht="30" customHeight="1" x14ac:dyDescent="0.3">
      <c r="A229" s="8" t="s">
        <v>421</v>
      </c>
      <c r="B229" s="8" t="s">
        <v>52</v>
      </c>
      <c r="C229" s="8" t="s">
        <v>52</v>
      </c>
      <c r="D229" s="9"/>
      <c r="E229" s="13"/>
      <c r="F229" s="14">
        <f>TRUNC(SUMIF(N228:N228, N227, F228:F228),0)</f>
        <v>0</v>
      </c>
      <c r="G229" s="13"/>
      <c r="H229" s="14">
        <f>TRUNC(SUMIF(N228:N228, N227, H228:H228),0)</f>
        <v>56</v>
      </c>
      <c r="I229" s="13"/>
      <c r="J229" s="14">
        <f>TRUNC(SUMIF(N228:N228, N227, J228:J228),0)</f>
        <v>0</v>
      </c>
      <c r="K229" s="13"/>
      <c r="L229" s="14">
        <f>F229+H229+J229</f>
        <v>56</v>
      </c>
      <c r="M229" s="8" t="s">
        <v>52</v>
      </c>
      <c r="N229" s="2" t="s">
        <v>68</v>
      </c>
      <c r="O229" s="2" t="s">
        <v>68</v>
      </c>
      <c r="P229" s="2" t="s">
        <v>52</v>
      </c>
      <c r="Q229" s="2" t="s">
        <v>52</v>
      </c>
      <c r="R229" s="2" t="s">
        <v>52</v>
      </c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2" t="s">
        <v>52</v>
      </c>
      <c r="AW229" s="2" t="s">
        <v>52</v>
      </c>
      <c r="AX229" s="2" t="s">
        <v>52</v>
      </c>
      <c r="AY229" s="2" t="s">
        <v>52</v>
      </c>
    </row>
    <row r="230" spans="1:51" ht="30" customHeight="1" x14ac:dyDescent="0.3">
      <c r="A230" s="9"/>
      <c r="B230" s="9"/>
      <c r="C230" s="9"/>
      <c r="D230" s="9"/>
      <c r="E230" s="13"/>
      <c r="F230" s="14"/>
      <c r="G230" s="13"/>
      <c r="H230" s="14"/>
      <c r="I230" s="13"/>
      <c r="J230" s="14"/>
      <c r="K230" s="13"/>
      <c r="L230" s="14"/>
      <c r="M230" s="9"/>
    </row>
    <row r="231" spans="1:51" s="131" customFormat="1" ht="30" customHeight="1" x14ac:dyDescent="0.3">
      <c r="A231" s="193" t="s">
        <v>858</v>
      </c>
      <c r="B231" s="193"/>
      <c r="C231" s="193"/>
      <c r="D231" s="193"/>
      <c r="E231" s="194"/>
      <c r="F231" s="195"/>
      <c r="G231" s="194"/>
      <c r="H231" s="195"/>
      <c r="I231" s="194"/>
      <c r="J231" s="195"/>
      <c r="K231" s="194"/>
      <c r="L231" s="195"/>
      <c r="M231" s="193"/>
      <c r="N231" s="132" t="s">
        <v>241</v>
      </c>
    </row>
    <row r="232" spans="1:51" s="131" customFormat="1" ht="30" customHeight="1" x14ac:dyDescent="0.3">
      <c r="A232" s="125" t="s">
        <v>411</v>
      </c>
      <c r="B232" s="125" t="s">
        <v>412</v>
      </c>
      <c r="C232" s="125" t="s">
        <v>413</v>
      </c>
      <c r="D232" s="126">
        <v>0.90900000000000003</v>
      </c>
      <c r="E232" s="127">
        <f>단가대비표!O145</f>
        <v>0</v>
      </c>
      <c r="F232" s="128">
        <f>TRUNC(E232*D232,1)</f>
        <v>0</v>
      </c>
      <c r="G232" s="127">
        <f>단가대비표!P145</f>
        <v>144481</v>
      </c>
      <c r="H232" s="128">
        <f>TRUNC(G232*D232,1)</f>
        <v>131333.20000000001</v>
      </c>
      <c r="I232" s="127">
        <f>단가대비표!S145</f>
        <v>0</v>
      </c>
      <c r="J232" s="128">
        <f>TRUNC(I232*D232,1)</f>
        <v>0</v>
      </c>
      <c r="K232" s="127">
        <f>TRUNC(E232+G232+I232,1)</f>
        <v>144481</v>
      </c>
      <c r="L232" s="128">
        <f>TRUNC(F232+H232+J232,1)</f>
        <v>131333.20000000001</v>
      </c>
      <c r="M232" s="125" t="s">
        <v>52</v>
      </c>
      <c r="N232" s="129" t="s">
        <v>241</v>
      </c>
      <c r="O232" s="129" t="s">
        <v>415</v>
      </c>
      <c r="P232" s="129" t="s">
        <v>60</v>
      </c>
      <c r="Q232" s="129" t="s">
        <v>60</v>
      </c>
      <c r="R232" s="129" t="s">
        <v>59</v>
      </c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29" t="s">
        <v>52</v>
      </c>
      <c r="AW232" s="129" t="s">
        <v>860</v>
      </c>
      <c r="AX232" s="129" t="s">
        <v>52</v>
      </c>
      <c r="AY232" s="129" t="s">
        <v>52</v>
      </c>
    </row>
    <row r="233" spans="1:51" ht="30" customHeight="1" x14ac:dyDescent="0.3">
      <c r="A233" s="8" t="s">
        <v>421</v>
      </c>
      <c r="B233" s="8" t="s">
        <v>52</v>
      </c>
      <c r="C233" s="8" t="s">
        <v>52</v>
      </c>
      <c r="D233" s="9"/>
      <c r="E233" s="13"/>
      <c r="F233" s="14">
        <f>TRUNC(SUMIF(N232:N232, N231, F232:F232),0)</f>
        <v>0</v>
      </c>
      <c r="G233" s="13"/>
      <c r="H233" s="14">
        <f>TRUNC(SUMIF(N232:N232, N231, H232:H232),0)</f>
        <v>131333</v>
      </c>
      <c r="I233" s="13"/>
      <c r="J233" s="14">
        <f>TRUNC(SUMIF(N232:N232, N231, J232:J232),0)</f>
        <v>0</v>
      </c>
      <c r="K233" s="13"/>
      <c r="L233" s="14">
        <f>F233+H233+J233</f>
        <v>131333</v>
      </c>
      <c r="M233" s="8" t="s">
        <v>52</v>
      </c>
      <c r="N233" s="2" t="s">
        <v>68</v>
      </c>
      <c r="O233" s="2" t="s">
        <v>68</v>
      </c>
      <c r="P233" s="2" t="s">
        <v>52</v>
      </c>
      <c r="Q233" s="2" t="s">
        <v>52</v>
      </c>
      <c r="R233" s="2" t="s">
        <v>52</v>
      </c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2" t="s">
        <v>52</v>
      </c>
      <c r="AW233" s="2" t="s">
        <v>52</v>
      </c>
      <c r="AX233" s="2" t="s">
        <v>52</v>
      </c>
      <c r="AY233" s="2" t="s">
        <v>52</v>
      </c>
    </row>
    <row r="234" spans="1:51" ht="30" customHeight="1" x14ac:dyDescent="0.3">
      <c r="A234" s="9"/>
      <c r="B234" s="9"/>
      <c r="C234" s="9"/>
      <c r="D234" s="9"/>
      <c r="E234" s="13"/>
      <c r="F234" s="14"/>
      <c r="G234" s="13"/>
      <c r="H234" s="14"/>
      <c r="I234" s="13"/>
      <c r="J234" s="14"/>
      <c r="K234" s="13"/>
      <c r="L234" s="14"/>
      <c r="M234" s="9"/>
    </row>
    <row r="235" spans="1:51" ht="30" customHeight="1" x14ac:dyDescent="0.3">
      <c r="A235" s="190" t="s">
        <v>861</v>
      </c>
      <c r="B235" s="190"/>
      <c r="C235" s="190"/>
      <c r="D235" s="190"/>
      <c r="E235" s="191"/>
      <c r="F235" s="192"/>
      <c r="G235" s="191"/>
      <c r="H235" s="192"/>
      <c r="I235" s="191"/>
      <c r="J235" s="192"/>
      <c r="K235" s="191"/>
      <c r="L235" s="192"/>
      <c r="M235" s="190"/>
      <c r="N235" s="1" t="s">
        <v>248</v>
      </c>
    </row>
    <row r="236" spans="1:51" ht="30" customHeight="1" x14ac:dyDescent="0.3">
      <c r="A236" s="8" t="s">
        <v>863</v>
      </c>
      <c r="B236" s="8" t="s">
        <v>52</v>
      </c>
      <c r="C236" s="8" t="s">
        <v>75</v>
      </c>
      <c r="D236" s="9">
        <v>4.1999999999999997E-3</v>
      </c>
      <c r="E236" s="13">
        <f>단가대비표!O126</f>
        <v>1856287</v>
      </c>
      <c r="F236" s="14">
        <f>TRUNC(E236*D236,1)</f>
        <v>7796.4</v>
      </c>
      <c r="G236" s="13">
        <f>단가대비표!P126</f>
        <v>0</v>
      </c>
      <c r="H236" s="14">
        <f>TRUNC(G236*D236,1)</f>
        <v>0</v>
      </c>
      <c r="I236" s="13">
        <f>단가대비표!S126</f>
        <v>0</v>
      </c>
      <c r="J236" s="14">
        <f>TRUNC(I236*D236,1)</f>
        <v>0</v>
      </c>
      <c r="K236" s="13">
        <f t="shared" ref="K236:L239" si="53">TRUNC(E236+G236+I236,1)</f>
        <v>1856287</v>
      </c>
      <c r="L236" s="14">
        <f t="shared" si="53"/>
        <v>7796.4</v>
      </c>
      <c r="M236" s="8" t="s">
        <v>52</v>
      </c>
      <c r="N236" s="2" t="s">
        <v>248</v>
      </c>
      <c r="O236" s="2" t="s">
        <v>864</v>
      </c>
      <c r="P236" s="2" t="s">
        <v>60</v>
      </c>
      <c r="Q236" s="2" t="s">
        <v>60</v>
      </c>
      <c r="R236" s="2" t="s">
        <v>59</v>
      </c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2" t="s">
        <v>52</v>
      </c>
      <c r="AW236" s="2" t="s">
        <v>865</v>
      </c>
      <c r="AX236" s="2" t="s">
        <v>52</v>
      </c>
      <c r="AY236" s="2" t="s">
        <v>52</v>
      </c>
    </row>
    <row r="237" spans="1:51" ht="30" customHeight="1" x14ac:dyDescent="0.3">
      <c r="A237" s="8" t="s">
        <v>866</v>
      </c>
      <c r="B237" s="8" t="s">
        <v>52</v>
      </c>
      <c r="C237" s="8" t="s">
        <v>75</v>
      </c>
      <c r="D237" s="9">
        <v>4.1999999999999997E-3</v>
      </c>
      <c r="E237" s="13">
        <f>단가대비표!O127</f>
        <v>210000</v>
      </c>
      <c r="F237" s="14">
        <f>TRUNC(E237*D237,1)</f>
        <v>882</v>
      </c>
      <c r="G237" s="13">
        <f>단가대비표!P127</f>
        <v>0</v>
      </c>
      <c r="H237" s="14">
        <f>TRUNC(G237*D237,1)</f>
        <v>0</v>
      </c>
      <c r="I237" s="13">
        <f>단가대비표!S127</f>
        <v>0</v>
      </c>
      <c r="J237" s="14">
        <f>TRUNC(I237*D237,1)</f>
        <v>0</v>
      </c>
      <c r="K237" s="13">
        <f t="shared" si="53"/>
        <v>210000</v>
      </c>
      <c r="L237" s="14">
        <f t="shared" si="53"/>
        <v>882</v>
      </c>
      <c r="M237" s="8" t="s">
        <v>52</v>
      </c>
      <c r="N237" s="2" t="s">
        <v>248</v>
      </c>
      <c r="O237" s="2" t="s">
        <v>867</v>
      </c>
      <c r="P237" s="2" t="s">
        <v>60</v>
      </c>
      <c r="Q237" s="2" t="s">
        <v>60</v>
      </c>
      <c r="R237" s="2" t="s">
        <v>59</v>
      </c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2" t="s">
        <v>52</v>
      </c>
      <c r="AW237" s="2" t="s">
        <v>868</v>
      </c>
      <c r="AX237" s="2" t="s">
        <v>52</v>
      </c>
      <c r="AY237" s="2" t="s">
        <v>52</v>
      </c>
    </row>
    <row r="238" spans="1:51" ht="30" customHeight="1" x14ac:dyDescent="0.3">
      <c r="A238" s="8" t="s">
        <v>869</v>
      </c>
      <c r="B238" s="8" t="s">
        <v>870</v>
      </c>
      <c r="C238" s="8" t="s">
        <v>80</v>
      </c>
      <c r="D238" s="9">
        <v>2.2000000000000002</v>
      </c>
      <c r="E238" s="13">
        <f>단가대비표!O128</f>
        <v>2120</v>
      </c>
      <c r="F238" s="14">
        <f>TRUNC(E238*D238,1)</f>
        <v>4664</v>
      </c>
      <c r="G238" s="13">
        <f>단가대비표!P128</f>
        <v>0</v>
      </c>
      <c r="H238" s="14">
        <f>TRUNC(G238*D238,1)</f>
        <v>0</v>
      </c>
      <c r="I238" s="13">
        <f>단가대비표!S128</f>
        <v>0</v>
      </c>
      <c r="J238" s="14">
        <f>TRUNC(I238*D238,1)</f>
        <v>0</v>
      </c>
      <c r="K238" s="13">
        <f t="shared" si="53"/>
        <v>2120</v>
      </c>
      <c r="L238" s="14">
        <f t="shared" si="53"/>
        <v>4664</v>
      </c>
      <c r="M238" s="8" t="s">
        <v>52</v>
      </c>
      <c r="N238" s="2" t="s">
        <v>248</v>
      </c>
      <c r="O238" s="2" t="s">
        <v>871</v>
      </c>
      <c r="P238" s="2" t="s">
        <v>60</v>
      </c>
      <c r="Q238" s="2" t="s">
        <v>60</v>
      </c>
      <c r="R238" s="2" t="s">
        <v>59</v>
      </c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2" t="s">
        <v>52</v>
      </c>
      <c r="AW238" s="2" t="s">
        <v>872</v>
      </c>
      <c r="AX238" s="2" t="s">
        <v>52</v>
      </c>
      <c r="AY238" s="2" t="s">
        <v>52</v>
      </c>
    </row>
    <row r="239" spans="1:51" ht="30" customHeight="1" x14ac:dyDescent="0.3">
      <c r="A239" s="8" t="s">
        <v>873</v>
      </c>
      <c r="B239" s="8" t="s">
        <v>874</v>
      </c>
      <c r="C239" s="8" t="s">
        <v>75</v>
      </c>
      <c r="D239" s="9">
        <v>4.0000000000000001E-3</v>
      </c>
      <c r="E239" s="13">
        <f>일위대가목록!E117</f>
        <v>0</v>
      </c>
      <c r="F239" s="14">
        <f>TRUNC(E239*D239,1)</f>
        <v>0</v>
      </c>
      <c r="G239" s="13">
        <f>일위대가목록!F117</f>
        <v>1513980</v>
      </c>
      <c r="H239" s="14">
        <f>TRUNC(G239*D239,1)</f>
        <v>6055.9</v>
      </c>
      <c r="I239" s="13">
        <f>일위대가목록!G117</f>
        <v>0</v>
      </c>
      <c r="J239" s="14">
        <f>TRUNC(I239*D239,1)</f>
        <v>0</v>
      </c>
      <c r="K239" s="13">
        <f t="shared" si="53"/>
        <v>1513980</v>
      </c>
      <c r="L239" s="14">
        <f t="shared" si="53"/>
        <v>6055.9</v>
      </c>
      <c r="M239" s="8" t="s">
        <v>52</v>
      </c>
      <c r="N239" s="2" t="s">
        <v>248</v>
      </c>
      <c r="O239" s="2" t="s">
        <v>875</v>
      </c>
      <c r="P239" s="2" t="s">
        <v>59</v>
      </c>
      <c r="Q239" s="2" t="s">
        <v>60</v>
      </c>
      <c r="R239" s="2" t="s">
        <v>60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2" t="s">
        <v>52</v>
      </c>
      <c r="AW239" s="2" t="s">
        <v>876</v>
      </c>
      <c r="AX239" s="2" t="s">
        <v>52</v>
      </c>
      <c r="AY239" s="2" t="s">
        <v>52</v>
      </c>
    </row>
    <row r="240" spans="1:51" ht="30" customHeight="1" x14ac:dyDescent="0.3">
      <c r="A240" s="8" t="s">
        <v>421</v>
      </c>
      <c r="B240" s="8" t="s">
        <v>52</v>
      </c>
      <c r="C240" s="8" t="s">
        <v>52</v>
      </c>
      <c r="D240" s="9"/>
      <c r="E240" s="13"/>
      <c r="F240" s="14">
        <f>TRUNC(SUMIF(N236:N239, N235, F236:F239),0)</f>
        <v>13342</v>
      </c>
      <c r="G240" s="13"/>
      <c r="H240" s="14">
        <f>TRUNC(SUMIF(N236:N239, N235, H236:H239),0)</f>
        <v>6055</v>
      </c>
      <c r="I240" s="13"/>
      <c r="J240" s="14">
        <f>TRUNC(SUMIF(N236:N239, N235, J236:J239),0)</f>
        <v>0</v>
      </c>
      <c r="K240" s="13"/>
      <c r="L240" s="14">
        <f>F240+H240+J240</f>
        <v>19397</v>
      </c>
      <c r="M240" s="8" t="s">
        <v>52</v>
      </c>
      <c r="N240" s="2" t="s">
        <v>68</v>
      </c>
      <c r="O240" s="2" t="s">
        <v>68</v>
      </c>
      <c r="P240" s="2" t="s">
        <v>52</v>
      </c>
      <c r="Q240" s="2" t="s">
        <v>52</v>
      </c>
      <c r="R240" s="2" t="s">
        <v>52</v>
      </c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2" t="s">
        <v>52</v>
      </c>
      <c r="AW240" s="2" t="s">
        <v>52</v>
      </c>
      <c r="AX240" s="2" t="s">
        <v>52</v>
      </c>
      <c r="AY240" s="2" t="s">
        <v>52</v>
      </c>
    </row>
    <row r="241" spans="1:51" ht="30" customHeight="1" x14ac:dyDescent="0.3">
      <c r="A241" s="9"/>
      <c r="B241" s="9"/>
      <c r="C241" s="9"/>
      <c r="D241" s="9"/>
      <c r="E241" s="13"/>
      <c r="F241" s="14"/>
      <c r="G241" s="13"/>
      <c r="H241" s="14"/>
      <c r="I241" s="13"/>
      <c r="J241" s="14"/>
      <c r="K241" s="13"/>
      <c r="L241" s="14"/>
      <c r="M241" s="9"/>
    </row>
    <row r="242" spans="1:51" ht="30" customHeight="1" x14ac:dyDescent="0.3">
      <c r="A242" s="190" t="s">
        <v>877</v>
      </c>
      <c r="B242" s="190"/>
      <c r="C242" s="190"/>
      <c r="D242" s="190"/>
      <c r="E242" s="191"/>
      <c r="F242" s="192"/>
      <c r="G242" s="191"/>
      <c r="H242" s="192"/>
      <c r="I242" s="191"/>
      <c r="J242" s="192"/>
      <c r="K242" s="191"/>
      <c r="L242" s="192"/>
      <c r="M242" s="190"/>
      <c r="N242" s="1" t="s">
        <v>252</v>
      </c>
    </row>
    <row r="243" spans="1:51" ht="30" customHeight="1" x14ac:dyDescent="0.3">
      <c r="A243" s="8" t="s">
        <v>879</v>
      </c>
      <c r="B243" s="8" t="s">
        <v>880</v>
      </c>
      <c r="C243" s="8" t="s">
        <v>75</v>
      </c>
      <c r="D243" s="9">
        <v>0.15</v>
      </c>
      <c r="E243" s="13">
        <f>일위대가목록!E118</f>
        <v>0</v>
      </c>
      <c r="F243" s="14">
        <f t="shared" ref="F243:F253" si="54">TRUNC(E243*D243,1)</f>
        <v>0</v>
      </c>
      <c r="G243" s="13">
        <f>일위대가목록!F118</f>
        <v>28896</v>
      </c>
      <c r="H243" s="14">
        <f t="shared" ref="H243:H253" si="55">TRUNC(G243*D243,1)</f>
        <v>4334.3999999999996</v>
      </c>
      <c r="I243" s="13">
        <f>일위대가목록!G118</f>
        <v>0</v>
      </c>
      <c r="J243" s="14">
        <f t="shared" ref="J243:J253" si="56">TRUNC(I243*D243,1)</f>
        <v>0</v>
      </c>
      <c r="K243" s="13">
        <f t="shared" ref="K243:K253" si="57">TRUNC(E243+G243+I243,1)</f>
        <v>28896</v>
      </c>
      <c r="L243" s="14">
        <f t="shared" ref="L243:L253" si="58">TRUNC(F243+H243+J243,1)</f>
        <v>4334.3999999999996</v>
      </c>
      <c r="M243" s="8" t="s">
        <v>52</v>
      </c>
      <c r="N243" s="2" t="s">
        <v>252</v>
      </c>
      <c r="O243" s="2" t="s">
        <v>881</v>
      </c>
      <c r="P243" s="2" t="s">
        <v>59</v>
      </c>
      <c r="Q243" s="2" t="s">
        <v>60</v>
      </c>
      <c r="R243" s="2" t="s">
        <v>60</v>
      </c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2" t="s">
        <v>52</v>
      </c>
      <c r="AW243" s="2" t="s">
        <v>882</v>
      </c>
      <c r="AX243" s="2" t="s">
        <v>52</v>
      </c>
      <c r="AY243" s="2" t="s">
        <v>52</v>
      </c>
    </row>
    <row r="244" spans="1:51" ht="30" customHeight="1" x14ac:dyDescent="0.3">
      <c r="A244" s="8" t="s">
        <v>883</v>
      </c>
      <c r="B244" s="8" t="s">
        <v>884</v>
      </c>
      <c r="C244" s="8" t="s">
        <v>75</v>
      </c>
      <c r="D244" s="9">
        <v>2.7E-2</v>
      </c>
      <c r="E244" s="13">
        <f>일위대가목록!E119</f>
        <v>0</v>
      </c>
      <c r="F244" s="14">
        <f t="shared" si="54"/>
        <v>0</v>
      </c>
      <c r="G244" s="13">
        <f>일위대가목록!F119</f>
        <v>28896</v>
      </c>
      <c r="H244" s="14">
        <f t="shared" si="55"/>
        <v>780.1</v>
      </c>
      <c r="I244" s="13">
        <f>일위대가목록!G119</f>
        <v>0</v>
      </c>
      <c r="J244" s="14">
        <f t="shared" si="56"/>
        <v>0</v>
      </c>
      <c r="K244" s="13">
        <f t="shared" si="57"/>
        <v>28896</v>
      </c>
      <c r="L244" s="14">
        <f t="shared" si="58"/>
        <v>780.1</v>
      </c>
      <c r="M244" s="8" t="s">
        <v>52</v>
      </c>
      <c r="N244" s="2" t="s">
        <v>252</v>
      </c>
      <c r="O244" s="2" t="s">
        <v>885</v>
      </c>
      <c r="P244" s="2" t="s">
        <v>59</v>
      </c>
      <c r="Q244" s="2" t="s">
        <v>60</v>
      </c>
      <c r="R244" s="2" t="s">
        <v>60</v>
      </c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2" t="s">
        <v>52</v>
      </c>
      <c r="AW244" s="2" t="s">
        <v>886</v>
      </c>
      <c r="AX244" s="2" t="s">
        <v>52</v>
      </c>
      <c r="AY244" s="2" t="s">
        <v>52</v>
      </c>
    </row>
    <row r="245" spans="1:51" ht="30" customHeight="1" x14ac:dyDescent="0.3">
      <c r="A245" s="8" t="s">
        <v>887</v>
      </c>
      <c r="B245" s="8" t="s">
        <v>888</v>
      </c>
      <c r="C245" s="8" t="s">
        <v>75</v>
      </c>
      <c r="D245" s="9">
        <v>0.123</v>
      </c>
      <c r="E245" s="13">
        <f>일위대가목록!E120</f>
        <v>0</v>
      </c>
      <c r="F245" s="14">
        <f t="shared" si="54"/>
        <v>0</v>
      </c>
      <c r="G245" s="13">
        <f>일위대가목록!F120</f>
        <v>14448</v>
      </c>
      <c r="H245" s="14">
        <f t="shared" si="55"/>
        <v>1777.1</v>
      </c>
      <c r="I245" s="13">
        <f>일위대가목록!G120</f>
        <v>0</v>
      </c>
      <c r="J245" s="14">
        <f t="shared" si="56"/>
        <v>0</v>
      </c>
      <c r="K245" s="13">
        <f t="shared" si="57"/>
        <v>14448</v>
      </c>
      <c r="L245" s="14">
        <f t="shared" si="58"/>
        <v>1777.1</v>
      </c>
      <c r="M245" s="8" t="s">
        <v>52</v>
      </c>
      <c r="N245" s="2" t="s">
        <v>252</v>
      </c>
      <c r="O245" s="2" t="s">
        <v>889</v>
      </c>
      <c r="P245" s="2" t="s">
        <v>59</v>
      </c>
      <c r="Q245" s="2" t="s">
        <v>60</v>
      </c>
      <c r="R245" s="2" t="s">
        <v>60</v>
      </c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2" t="s">
        <v>52</v>
      </c>
      <c r="AW245" s="2" t="s">
        <v>890</v>
      </c>
      <c r="AX245" s="2" t="s">
        <v>52</v>
      </c>
      <c r="AY245" s="2" t="s">
        <v>52</v>
      </c>
    </row>
    <row r="246" spans="1:51" ht="30" customHeight="1" x14ac:dyDescent="0.3">
      <c r="A246" s="8" t="s">
        <v>737</v>
      </c>
      <c r="B246" s="8" t="s">
        <v>538</v>
      </c>
      <c r="C246" s="8" t="s">
        <v>119</v>
      </c>
      <c r="D246" s="9">
        <v>0.36</v>
      </c>
      <c r="E246" s="13">
        <f>+일위대가목록!E91</f>
        <v>2627</v>
      </c>
      <c r="F246" s="14">
        <f t="shared" si="54"/>
        <v>945.7</v>
      </c>
      <c r="G246" s="13">
        <f>+일위대가목록!F91</f>
        <v>23658</v>
      </c>
      <c r="H246" s="14">
        <f t="shared" si="55"/>
        <v>8516.7999999999993</v>
      </c>
      <c r="I246" s="13">
        <f>+일위대가목록!G91</f>
        <v>709</v>
      </c>
      <c r="J246" s="14">
        <f t="shared" si="56"/>
        <v>255.2</v>
      </c>
      <c r="K246" s="13">
        <f t="shared" si="57"/>
        <v>26994</v>
      </c>
      <c r="L246" s="14">
        <f t="shared" si="58"/>
        <v>9717.7000000000007</v>
      </c>
      <c r="M246" s="8" t="s">
        <v>52</v>
      </c>
      <c r="N246" s="2" t="s">
        <v>252</v>
      </c>
      <c r="O246" s="2" t="s">
        <v>469</v>
      </c>
      <c r="P246" s="2" t="s">
        <v>59</v>
      </c>
      <c r="Q246" s="2" t="s">
        <v>60</v>
      </c>
      <c r="R246" s="2" t="s">
        <v>60</v>
      </c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2" t="s">
        <v>52</v>
      </c>
      <c r="AW246" s="2" t="s">
        <v>891</v>
      </c>
      <c r="AX246" s="2" t="s">
        <v>52</v>
      </c>
      <c r="AY246" s="2" t="s">
        <v>52</v>
      </c>
    </row>
    <row r="247" spans="1:51" ht="30" customHeight="1" x14ac:dyDescent="0.3">
      <c r="A247" s="8" t="s">
        <v>892</v>
      </c>
      <c r="B247" s="8" t="s">
        <v>893</v>
      </c>
      <c r="C247" s="8" t="s">
        <v>75</v>
      </c>
      <c r="D247" s="9">
        <v>2.7E-2</v>
      </c>
      <c r="E247" s="13">
        <f>일위대가목록!E121</f>
        <v>62970</v>
      </c>
      <c r="F247" s="14">
        <f t="shared" si="54"/>
        <v>1700.1</v>
      </c>
      <c r="G247" s="13">
        <f>일위대가목록!F121</f>
        <v>306116</v>
      </c>
      <c r="H247" s="14">
        <f t="shared" si="55"/>
        <v>8265.1</v>
      </c>
      <c r="I247" s="13">
        <f>일위대가목록!G121</f>
        <v>0</v>
      </c>
      <c r="J247" s="14">
        <f t="shared" si="56"/>
        <v>0</v>
      </c>
      <c r="K247" s="13">
        <f t="shared" si="57"/>
        <v>369086</v>
      </c>
      <c r="L247" s="14">
        <f t="shared" si="58"/>
        <v>9965.2000000000007</v>
      </c>
      <c r="M247" s="8" t="s">
        <v>52</v>
      </c>
      <c r="N247" s="2" t="s">
        <v>252</v>
      </c>
      <c r="O247" s="2" t="s">
        <v>894</v>
      </c>
      <c r="P247" s="2" t="s">
        <v>59</v>
      </c>
      <c r="Q247" s="2" t="s">
        <v>60</v>
      </c>
      <c r="R247" s="2" t="s">
        <v>60</v>
      </c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2" t="s">
        <v>52</v>
      </c>
      <c r="AW247" s="2" t="s">
        <v>895</v>
      </c>
      <c r="AX247" s="2" t="s">
        <v>52</v>
      </c>
      <c r="AY247" s="2" t="s">
        <v>52</v>
      </c>
    </row>
    <row r="248" spans="1:51" ht="30" customHeight="1" x14ac:dyDescent="0.3">
      <c r="A248" s="8" t="s">
        <v>863</v>
      </c>
      <c r="B248" s="8" t="s">
        <v>52</v>
      </c>
      <c r="C248" s="8" t="s">
        <v>75</v>
      </c>
      <c r="D248" s="9">
        <v>2.7E-2</v>
      </c>
      <c r="E248" s="13">
        <f>단가대비표!O126</f>
        <v>1856287</v>
      </c>
      <c r="F248" s="14">
        <f t="shared" si="54"/>
        <v>50119.7</v>
      </c>
      <c r="G248" s="13">
        <f>단가대비표!P126</f>
        <v>0</v>
      </c>
      <c r="H248" s="14">
        <f t="shared" si="55"/>
        <v>0</v>
      </c>
      <c r="I248" s="13">
        <f>단가대비표!S126</f>
        <v>0</v>
      </c>
      <c r="J248" s="14">
        <f t="shared" si="56"/>
        <v>0</v>
      </c>
      <c r="K248" s="13">
        <f t="shared" si="57"/>
        <v>1856287</v>
      </c>
      <c r="L248" s="14">
        <f t="shared" si="58"/>
        <v>50119.7</v>
      </c>
      <c r="M248" s="8" t="s">
        <v>52</v>
      </c>
      <c r="N248" s="2" t="s">
        <v>252</v>
      </c>
      <c r="O248" s="2" t="s">
        <v>864</v>
      </c>
      <c r="P248" s="2" t="s">
        <v>60</v>
      </c>
      <c r="Q248" s="2" t="s">
        <v>60</v>
      </c>
      <c r="R248" s="2" t="s">
        <v>59</v>
      </c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2" t="s">
        <v>52</v>
      </c>
      <c r="AW248" s="2" t="s">
        <v>896</v>
      </c>
      <c r="AX248" s="2" t="s">
        <v>52</v>
      </c>
      <c r="AY248" s="2" t="s">
        <v>52</v>
      </c>
    </row>
    <row r="249" spans="1:51" ht="30" customHeight="1" x14ac:dyDescent="0.3">
      <c r="A249" s="8" t="s">
        <v>866</v>
      </c>
      <c r="B249" s="8" t="s">
        <v>52</v>
      </c>
      <c r="C249" s="8" t="s">
        <v>75</v>
      </c>
      <c r="D249" s="9">
        <v>2.7E-2</v>
      </c>
      <c r="E249" s="13">
        <f>단가대비표!O127</f>
        <v>210000</v>
      </c>
      <c r="F249" s="14">
        <f t="shared" si="54"/>
        <v>5670</v>
      </c>
      <c r="G249" s="13">
        <f>단가대비표!P127</f>
        <v>0</v>
      </c>
      <c r="H249" s="14">
        <f t="shared" si="55"/>
        <v>0</v>
      </c>
      <c r="I249" s="13">
        <f>단가대비표!S127</f>
        <v>0</v>
      </c>
      <c r="J249" s="14">
        <f t="shared" si="56"/>
        <v>0</v>
      </c>
      <c r="K249" s="13">
        <f t="shared" si="57"/>
        <v>210000</v>
      </c>
      <c r="L249" s="14">
        <f t="shared" si="58"/>
        <v>5670</v>
      </c>
      <c r="M249" s="8" t="s">
        <v>52</v>
      </c>
      <c r="N249" s="2" t="s">
        <v>252</v>
      </c>
      <c r="O249" s="2" t="s">
        <v>867</v>
      </c>
      <c r="P249" s="2" t="s">
        <v>60</v>
      </c>
      <c r="Q249" s="2" t="s">
        <v>60</v>
      </c>
      <c r="R249" s="2" t="s">
        <v>59</v>
      </c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2" t="s">
        <v>52</v>
      </c>
      <c r="AW249" s="2" t="s">
        <v>897</v>
      </c>
      <c r="AX249" s="2" t="s">
        <v>52</v>
      </c>
      <c r="AY249" s="2" t="s">
        <v>52</v>
      </c>
    </row>
    <row r="250" spans="1:51" ht="30" customHeight="1" x14ac:dyDescent="0.3">
      <c r="A250" s="8" t="s">
        <v>869</v>
      </c>
      <c r="B250" s="8" t="s">
        <v>898</v>
      </c>
      <c r="C250" s="8" t="s">
        <v>80</v>
      </c>
      <c r="D250" s="9">
        <v>4.4000000000000004</v>
      </c>
      <c r="E250" s="13">
        <f>단가대비표!O129</f>
        <v>6850</v>
      </c>
      <c r="F250" s="14">
        <f t="shared" si="54"/>
        <v>30140</v>
      </c>
      <c r="G250" s="13">
        <f>단가대비표!P129</f>
        <v>0</v>
      </c>
      <c r="H250" s="14">
        <f t="shared" si="55"/>
        <v>0</v>
      </c>
      <c r="I250" s="13">
        <f>단가대비표!S129</f>
        <v>0</v>
      </c>
      <c r="J250" s="14">
        <f t="shared" si="56"/>
        <v>0</v>
      </c>
      <c r="K250" s="13">
        <f t="shared" si="57"/>
        <v>6850</v>
      </c>
      <c r="L250" s="14">
        <f t="shared" si="58"/>
        <v>30140</v>
      </c>
      <c r="M250" s="8" t="s">
        <v>52</v>
      </c>
      <c r="N250" s="2" t="s">
        <v>252</v>
      </c>
      <c r="O250" s="2" t="s">
        <v>899</v>
      </c>
      <c r="P250" s="2" t="s">
        <v>60</v>
      </c>
      <c r="Q250" s="2" t="s">
        <v>60</v>
      </c>
      <c r="R250" s="2" t="s">
        <v>59</v>
      </c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2" t="s">
        <v>52</v>
      </c>
      <c r="AW250" s="2" t="s">
        <v>900</v>
      </c>
      <c r="AX250" s="2" t="s">
        <v>52</v>
      </c>
      <c r="AY250" s="2" t="s">
        <v>52</v>
      </c>
    </row>
    <row r="251" spans="1:51" ht="30" customHeight="1" x14ac:dyDescent="0.3">
      <c r="A251" s="8" t="s">
        <v>873</v>
      </c>
      <c r="B251" s="8" t="s">
        <v>874</v>
      </c>
      <c r="C251" s="8" t="s">
        <v>75</v>
      </c>
      <c r="D251" s="9">
        <v>2.5999999999999999E-2</v>
      </c>
      <c r="E251" s="13">
        <f>일위대가목록!E117</f>
        <v>0</v>
      </c>
      <c r="F251" s="14">
        <f t="shared" si="54"/>
        <v>0</v>
      </c>
      <c r="G251" s="13">
        <f>일위대가목록!F117</f>
        <v>1513980</v>
      </c>
      <c r="H251" s="14">
        <f t="shared" si="55"/>
        <v>39363.4</v>
      </c>
      <c r="I251" s="13">
        <f>일위대가목록!G117</f>
        <v>0</v>
      </c>
      <c r="J251" s="14">
        <f t="shared" si="56"/>
        <v>0</v>
      </c>
      <c r="K251" s="13">
        <f t="shared" si="57"/>
        <v>1513980</v>
      </c>
      <c r="L251" s="14">
        <f t="shared" si="58"/>
        <v>39363.4</v>
      </c>
      <c r="M251" s="8" t="s">
        <v>52</v>
      </c>
      <c r="N251" s="2" t="s">
        <v>252</v>
      </c>
      <c r="O251" s="2" t="s">
        <v>875</v>
      </c>
      <c r="P251" s="2" t="s">
        <v>59</v>
      </c>
      <c r="Q251" s="2" t="s">
        <v>60</v>
      </c>
      <c r="R251" s="2" t="s">
        <v>60</v>
      </c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2" t="s">
        <v>52</v>
      </c>
      <c r="AW251" s="2" t="s">
        <v>901</v>
      </c>
      <c r="AX251" s="2" t="s">
        <v>52</v>
      </c>
      <c r="AY251" s="2" t="s">
        <v>52</v>
      </c>
    </row>
    <row r="252" spans="1:51" ht="30" customHeight="1" x14ac:dyDescent="0.3">
      <c r="A252" s="8" t="s">
        <v>902</v>
      </c>
      <c r="B252" s="8" t="s">
        <v>903</v>
      </c>
      <c r="C252" s="8" t="s">
        <v>57</v>
      </c>
      <c r="D252" s="9">
        <v>1</v>
      </c>
      <c r="E252" s="13">
        <f>단가대비표!O130</f>
        <v>682</v>
      </c>
      <c r="F252" s="14">
        <f t="shared" si="54"/>
        <v>682</v>
      </c>
      <c r="G252" s="13">
        <f>단가대비표!P130</f>
        <v>0</v>
      </c>
      <c r="H252" s="14">
        <f t="shared" si="55"/>
        <v>0</v>
      </c>
      <c r="I252" s="13">
        <f>단가대비표!S130</f>
        <v>0</v>
      </c>
      <c r="J252" s="14">
        <f t="shared" si="56"/>
        <v>0</v>
      </c>
      <c r="K252" s="13">
        <f t="shared" si="57"/>
        <v>682</v>
      </c>
      <c r="L252" s="14">
        <f t="shared" si="58"/>
        <v>682</v>
      </c>
      <c r="M252" s="8" t="s">
        <v>52</v>
      </c>
      <c r="N252" s="2" t="s">
        <v>252</v>
      </c>
      <c r="O252" s="2" t="s">
        <v>904</v>
      </c>
      <c r="P252" s="2" t="s">
        <v>60</v>
      </c>
      <c r="Q252" s="2" t="s">
        <v>60</v>
      </c>
      <c r="R252" s="2" t="s">
        <v>59</v>
      </c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2" t="s">
        <v>52</v>
      </c>
      <c r="AW252" s="2" t="s">
        <v>905</v>
      </c>
      <c r="AX252" s="2" t="s">
        <v>52</v>
      </c>
      <c r="AY252" s="2" t="s">
        <v>52</v>
      </c>
    </row>
    <row r="253" spans="1:51" ht="30" customHeight="1" x14ac:dyDescent="0.3">
      <c r="A253" s="8" t="s">
        <v>906</v>
      </c>
      <c r="B253" s="8" t="s">
        <v>907</v>
      </c>
      <c r="C253" s="8" t="s">
        <v>57</v>
      </c>
      <c r="D253" s="9">
        <v>2</v>
      </c>
      <c r="E253" s="13">
        <f>단가대비표!O131</f>
        <v>420</v>
      </c>
      <c r="F253" s="14">
        <f t="shared" si="54"/>
        <v>840</v>
      </c>
      <c r="G253" s="13">
        <f>단가대비표!P131</f>
        <v>0</v>
      </c>
      <c r="H253" s="14">
        <f t="shared" si="55"/>
        <v>0</v>
      </c>
      <c r="I253" s="13">
        <f>단가대비표!S131</f>
        <v>0</v>
      </c>
      <c r="J253" s="14">
        <f t="shared" si="56"/>
        <v>0</v>
      </c>
      <c r="K253" s="13">
        <f t="shared" si="57"/>
        <v>420</v>
      </c>
      <c r="L253" s="14">
        <f t="shared" si="58"/>
        <v>840</v>
      </c>
      <c r="M253" s="8" t="s">
        <v>52</v>
      </c>
      <c r="N253" s="2" t="s">
        <v>252</v>
      </c>
      <c r="O253" s="2" t="s">
        <v>908</v>
      </c>
      <c r="P253" s="2" t="s">
        <v>60</v>
      </c>
      <c r="Q253" s="2" t="s">
        <v>60</v>
      </c>
      <c r="R253" s="2" t="s">
        <v>59</v>
      </c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2" t="s">
        <v>52</v>
      </c>
      <c r="AW253" s="2" t="s">
        <v>909</v>
      </c>
      <c r="AX253" s="2" t="s">
        <v>52</v>
      </c>
      <c r="AY253" s="2" t="s">
        <v>52</v>
      </c>
    </row>
    <row r="254" spans="1:51" ht="30" customHeight="1" x14ac:dyDescent="0.3">
      <c r="A254" s="8" t="s">
        <v>421</v>
      </c>
      <c r="B254" s="8" t="s">
        <v>52</v>
      </c>
      <c r="C254" s="8" t="s">
        <v>52</v>
      </c>
      <c r="D254" s="9"/>
      <c r="E254" s="13"/>
      <c r="F254" s="14">
        <f>TRUNC(SUMIF(N243:N253, N242, F243:F253),0)</f>
        <v>90097</v>
      </c>
      <c r="G254" s="13"/>
      <c r="H254" s="14">
        <f>TRUNC(SUMIF(N243:N253, N242, H243:H253),0)</f>
        <v>63036</v>
      </c>
      <c r="I254" s="13"/>
      <c r="J254" s="14">
        <f>TRUNC(SUMIF(N243:N253, N242, J243:J253),0)</f>
        <v>255</v>
      </c>
      <c r="K254" s="13"/>
      <c r="L254" s="14">
        <f>F254+H254+J254</f>
        <v>153388</v>
      </c>
      <c r="M254" s="8" t="s">
        <v>52</v>
      </c>
      <c r="N254" s="2" t="s">
        <v>68</v>
      </c>
      <c r="O254" s="2" t="s">
        <v>68</v>
      </c>
      <c r="P254" s="2" t="s">
        <v>52</v>
      </c>
      <c r="Q254" s="2" t="s">
        <v>52</v>
      </c>
      <c r="R254" s="2" t="s">
        <v>52</v>
      </c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2" t="s">
        <v>52</v>
      </c>
      <c r="AW254" s="2" t="s">
        <v>52</v>
      </c>
      <c r="AX254" s="2" t="s">
        <v>52</v>
      </c>
      <c r="AY254" s="2" t="s">
        <v>52</v>
      </c>
    </row>
    <row r="255" spans="1:51" ht="30" customHeight="1" x14ac:dyDescent="0.3">
      <c r="A255" s="9"/>
      <c r="B255" s="9"/>
      <c r="C255" s="9"/>
      <c r="D255" s="9"/>
      <c r="E255" s="13"/>
      <c r="F255" s="14"/>
      <c r="G255" s="13"/>
      <c r="H255" s="14"/>
      <c r="I255" s="13"/>
      <c r="J255" s="14"/>
      <c r="K255" s="13"/>
      <c r="L255" s="14"/>
      <c r="M255" s="9"/>
    </row>
    <row r="256" spans="1:51" ht="30" customHeight="1" x14ac:dyDescent="0.3">
      <c r="A256" s="190" t="s">
        <v>910</v>
      </c>
      <c r="B256" s="190"/>
      <c r="C256" s="190"/>
      <c r="D256" s="190"/>
      <c r="E256" s="191"/>
      <c r="F256" s="192"/>
      <c r="G256" s="191"/>
      <c r="H256" s="192"/>
      <c r="I256" s="191"/>
      <c r="J256" s="192"/>
      <c r="K256" s="191"/>
      <c r="L256" s="192"/>
      <c r="M256" s="190"/>
      <c r="N256" s="1" t="s">
        <v>260</v>
      </c>
    </row>
    <row r="257" spans="1:51" ht="30" customHeight="1" x14ac:dyDescent="0.3">
      <c r="A257" s="8" t="s">
        <v>879</v>
      </c>
      <c r="B257" s="8" t="s">
        <v>880</v>
      </c>
      <c r="C257" s="8" t="s">
        <v>75</v>
      </c>
      <c r="D257" s="9">
        <v>7.4999999999999997E-2</v>
      </c>
      <c r="E257" s="13">
        <f>일위대가목록!E118</f>
        <v>0</v>
      </c>
      <c r="F257" s="14">
        <f>TRUNC(E257*D257,1)</f>
        <v>0</v>
      </c>
      <c r="G257" s="13">
        <f>일위대가목록!F118</f>
        <v>28896</v>
      </c>
      <c r="H257" s="14">
        <f>TRUNC(G257*D257,1)</f>
        <v>2167.1999999999998</v>
      </c>
      <c r="I257" s="13">
        <f>일위대가목록!G118</f>
        <v>0</v>
      </c>
      <c r="J257" s="14">
        <f>TRUNC(I257*D257,1)</f>
        <v>0</v>
      </c>
      <c r="K257" s="13">
        <f t="shared" ref="K257:L260" si="59">TRUNC(E257+G257+I257,1)</f>
        <v>28896</v>
      </c>
      <c r="L257" s="14">
        <f t="shared" si="59"/>
        <v>2167.1999999999998</v>
      </c>
      <c r="M257" s="8" t="s">
        <v>52</v>
      </c>
      <c r="N257" s="2" t="s">
        <v>260</v>
      </c>
      <c r="O257" s="2" t="s">
        <v>881</v>
      </c>
      <c r="P257" s="2" t="s">
        <v>59</v>
      </c>
      <c r="Q257" s="2" t="s">
        <v>60</v>
      </c>
      <c r="R257" s="2" t="s">
        <v>60</v>
      </c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2" t="s">
        <v>52</v>
      </c>
      <c r="AW257" s="2" t="s">
        <v>912</v>
      </c>
      <c r="AX257" s="2" t="s">
        <v>52</v>
      </c>
      <c r="AY257" s="2" t="s">
        <v>52</v>
      </c>
    </row>
    <row r="258" spans="1:51" ht="30" customHeight="1" x14ac:dyDescent="0.3">
      <c r="A258" s="8" t="s">
        <v>883</v>
      </c>
      <c r="B258" s="8" t="s">
        <v>884</v>
      </c>
      <c r="C258" s="8" t="s">
        <v>75</v>
      </c>
      <c r="D258" s="9">
        <v>2.1000000000000001E-2</v>
      </c>
      <c r="E258" s="13">
        <f>일위대가목록!E119</f>
        <v>0</v>
      </c>
      <c r="F258" s="14">
        <f>TRUNC(E258*D258,1)</f>
        <v>0</v>
      </c>
      <c r="G258" s="13">
        <f>일위대가목록!F119</f>
        <v>28896</v>
      </c>
      <c r="H258" s="14">
        <f>TRUNC(G258*D258,1)</f>
        <v>606.79999999999995</v>
      </c>
      <c r="I258" s="13">
        <f>일위대가목록!G119</f>
        <v>0</v>
      </c>
      <c r="J258" s="14">
        <f>TRUNC(I258*D258,1)</f>
        <v>0</v>
      </c>
      <c r="K258" s="13">
        <f t="shared" si="59"/>
        <v>28896</v>
      </c>
      <c r="L258" s="14">
        <f t="shared" si="59"/>
        <v>606.79999999999995</v>
      </c>
      <c r="M258" s="8" t="s">
        <v>52</v>
      </c>
      <c r="N258" s="2" t="s">
        <v>260</v>
      </c>
      <c r="O258" s="2" t="s">
        <v>885</v>
      </c>
      <c r="P258" s="2" t="s">
        <v>59</v>
      </c>
      <c r="Q258" s="2" t="s">
        <v>60</v>
      </c>
      <c r="R258" s="2" t="s">
        <v>60</v>
      </c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2" t="s">
        <v>52</v>
      </c>
      <c r="AW258" s="2" t="s">
        <v>913</v>
      </c>
      <c r="AX258" s="2" t="s">
        <v>52</v>
      </c>
      <c r="AY258" s="2" t="s">
        <v>52</v>
      </c>
    </row>
    <row r="259" spans="1:51" ht="30" customHeight="1" x14ac:dyDescent="0.3">
      <c r="A259" s="8" t="s">
        <v>887</v>
      </c>
      <c r="B259" s="8" t="s">
        <v>888</v>
      </c>
      <c r="C259" s="8" t="s">
        <v>75</v>
      </c>
      <c r="D259" s="9">
        <v>5.3999999999999999E-2</v>
      </c>
      <c r="E259" s="13">
        <f>일위대가목록!E120</f>
        <v>0</v>
      </c>
      <c r="F259" s="14">
        <f>TRUNC(E259*D259,1)</f>
        <v>0</v>
      </c>
      <c r="G259" s="13">
        <f>일위대가목록!F120</f>
        <v>14448</v>
      </c>
      <c r="H259" s="14">
        <f>TRUNC(G259*D259,1)</f>
        <v>780.1</v>
      </c>
      <c r="I259" s="13">
        <f>일위대가목록!G120</f>
        <v>0</v>
      </c>
      <c r="J259" s="14">
        <f>TRUNC(I259*D259,1)</f>
        <v>0</v>
      </c>
      <c r="K259" s="13">
        <f t="shared" si="59"/>
        <v>14448</v>
      </c>
      <c r="L259" s="14">
        <f t="shared" si="59"/>
        <v>780.1</v>
      </c>
      <c r="M259" s="8" t="s">
        <v>52</v>
      </c>
      <c r="N259" s="2" t="s">
        <v>260</v>
      </c>
      <c r="O259" s="2" t="s">
        <v>889</v>
      </c>
      <c r="P259" s="2" t="s">
        <v>59</v>
      </c>
      <c r="Q259" s="2" t="s">
        <v>60</v>
      </c>
      <c r="R259" s="2" t="s">
        <v>60</v>
      </c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2" t="s">
        <v>52</v>
      </c>
      <c r="AW259" s="2" t="s">
        <v>914</v>
      </c>
      <c r="AX259" s="2" t="s">
        <v>52</v>
      </c>
      <c r="AY259" s="2" t="s">
        <v>52</v>
      </c>
    </row>
    <row r="260" spans="1:51" ht="30" customHeight="1" x14ac:dyDescent="0.3">
      <c r="A260" s="8" t="s">
        <v>258</v>
      </c>
      <c r="B260" s="8" t="s">
        <v>915</v>
      </c>
      <c r="C260" s="8" t="s">
        <v>57</v>
      </c>
      <c r="D260" s="9">
        <v>1</v>
      </c>
      <c r="E260" s="13">
        <f>단가대비표!O132</f>
        <v>160000</v>
      </c>
      <c r="F260" s="14">
        <f>TRUNC(E260*D260,1)</f>
        <v>160000</v>
      </c>
      <c r="G260" s="13">
        <f>단가대비표!P132</f>
        <v>0</v>
      </c>
      <c r="H260" s="14">
        <f>TRUNC(G260*D260,1)</f>
        <v>0</v>
      </c>
      <c r="I260" s="13">
        <f>단가대비표!S132</f>
        <v>0</v>
      </c>
      <c r="J260" s="14">
        <f>TRUNC(I260*D260,1)</f>
        <v>0</v>
      </c>
      <c r="K260" s="13">
        <f t="shared" si="59"/>
        <v>160000</v>
      </c>
      <c r="L260" s="14">
        <f t="shared" si="59"/>
        <v>160000</v>
      </c>
      <c r="M260" s="8" t="s">
        <v>52</v>
      </c>
      <c r="N260" s="2" t="s">
        <v>260</v>
      </c>
      <c r="O260" s="2" t="s">
        <v>916</v>
      </c>
      <c r="P260" s="2" t="s">
        <v>60</v>
      </c>
      <c r="Q260" s="2" t="s">
        <v>60</v>
      </c>
      <c r="R260" s="2" t="s">
        <v>59</v>
      </c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2" t="s">
        <v>52</v>
      </c>
      <c r="AW260" s="2" t="s">
        <v>917</v>
      </c>
      <c r="AX260" s="2" t="s">
        <v>52</v>
      </c>
      <c r="AY260" s="2" t="s">
        <v>52</v>
      </c>
    </row>
    <row r="261" spans="1:51" ht="30" customHeight="1" x14ac:dyDescent="0.3">
      <c r="A261" s="8" t="s">
        <v>421</v>
      </c>
      <c r="B261" s="8" t="s">
        <v>52</v>
      </c>
      <c r="C261" s="8" t="s">
        <v>52</v>
      </c>
      <c r="D261" s="9"/>
      <c r="E261" s="13"/>
      <c r="F261" s="14">
        <f>TRUNC(SUMIF(N257:N260, N256, F257:F260),0)</f>
        <v>160000</v>
      </c>
      <c r="G261" s="13"/>
      <c r="H261" s="14">
        <f>TRUNC(SUMIF(N257:N260, N256, H257:H260),0)</f>
        <v>3554</v>
      </c>
      <c r="I261" s="13"/>
      <c r="J261" s="14">
        <f>TRUNC(SUMIF(N257:N260, N256, J257:J260),0)</f>
        <v>0</v>
      </c>
      <c r="K261" s="13"/>
      <c r="L261" s="14">
        <f>F261+H261+J261</f>
        <v>163554</v>
      </c>
      <c r="M261" s="8" t="s">
        <v>52</v>
      </c>
      <c r="N261" s="2" t="s">
        <v>68</v>
      </c>
      <c r="O261" s="2" t="s">
        <v>68</v>
      </c>
      <c r="P261" s="2" t="s">
        <v>52</v>
      </c>
      <c r="Q261" s="2" t="s">
        <v>52</v>
      </c>
      <c r="R261" s="2" t="s">
        <v>52</v>
      </c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2" t="s">
        <v>52</v>
      </c>
      <c r="AW261" s="2" t="s">
        <v>52</v>
      </c>
      <c r="AX261" s="2" t="s">
        <v>52</v>
      </c>
      <c r="AY261" s="2" t="s">
        <v>52</v>
      </c>
    </row>
    <row r="262" spans="1:51" ht="30" customHeight="1" x14ac:dyDescent="0.3">
      <c r="A262" s="9"/>
      <c r="B262" s="9"/>
      <c r="C262" s="9"/>
      <c r="D262" s="9"/>
      <c r="E262" s="13"/>
      <c r="F262" s="14"/>
      <c r="G262" s="13"/>
      <c r="H262" s="14"/>
      <c r="I262" s="13"/>
      <c r="J262" s="14"/>
      <c r="K262" s="13"/>
      <c r="L262" s="14"/>
      <c r="M262" s="9"/>
    </row>
    <row r="263" spans="1:51" ht="30" customHeight="1" x14ac:dyDescent="0.3">
      <c r="A263" s="190" t="s">
        <v>918</v>
      </c>
      <c r="B263" s="190"/>
      <c r="C263" s="190"/>
      <c r="D263" s="190"/>
      <c r="E263" s="191"/>
      <c r="F263" s="192"/>
      <c r="G263" s="191"/>
      <c r="H263" s="192"/>
      <c r="I263" s="191"/>
      <c r="J263" s="192"/>
      <c r="K263" s="191"/>
      <c r="L263" s="192"/>
      <c r="M263" s="190"/>
      <c r="N263" s="1" t="s">
        <v>264</v>
      </c>
    </row>
    <row r="264" spans="1:51" ht="30" customHeight="1" x14ac:dyDescent="0.3">
      <c r="A264" s="8" t="s">
        <v>920</v>
      </c>
      <c r="B264" s="8" t="s">
        <v>921</v>
      </c>
      <c r="C264" s="8" t="s">
        <v>75</v>
      </c>
      <c r="D264" s="9">
        <v>0.104</v>
      </c>
      <c r="E264" s="13">
        <f>단가대비표!O33</f>
        <v>28000</v>
      </c>
      <c r="F264" s="14">
        <f>TRUNC(E264*D264,1)</f>
        <v>2912</v>
      </c>
      <c r="G264" s="13">
        <f>단가대비표!P33</f>
        <v>0</v>
      </c>
      <c r="H264" s="14">
        <f>TRUNC(G264*D264,1)</f>
        <v>0</v>
      </c>
      <c r="I264" s="13">
        <f>단가대비표!S33</f>
        <v>0</v>
      </c>
      <c r="J264" s="14">
        <f>TRUNC(I264*D264,1)</f>
        <v>0</v>
      </c>
      <c r="K264" s="13">
        <f>TRUNC(E264+G264+I264,1)</f>
        <v>28000</v>
      </c>
      <c r="L264" s="14">
        <f>TRUNC(F264+H264+J264,1)</f>
        <v>2912</v>
      </c>
      <c r="M264" s="8" t="s">
        <v>52</v>
      </c>
      <c r="N264" s="2" t="s">
        <v>264</v>
      </c>
      <c r="O264" s="2" t="s">
        <v>922</v>
      </c>
      <c r="P264" s="2" t="s">
        <v>60</v>
      </c>
      <c r="Q264" s="2" t="s">
        <v>60</v>
      </c>
      <c r="R264" s="2" t="s">
        <v>59</v>
      </c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2" t="s">
        <v>52</v>
      </c>
      <c r="AW264" s="2" t="s">
        <v>923</v>
      </c>
      <c r="AX264" s="2" t="s">
        <v>52</v>
      </c>
      <c r="AY264" s="2" t="s">
        <v>52</v>
      </c>
    </row>
    <row r="265" spans="1:51" ht="30" customHeight="1" x14ac:dyDescent="0.3">
      <c r="A265" s="8" t="s">
        <v>635</v>
      </c>
      <c r="B265" s="8" t="s">
        <v>924</v>
      </c>
      <c r="C265" s="8" t="s">
        <v>75</v>
      </c>
      <c r="D265" s="9">
        <v>0.1</v>
      </c>
      <c r="E265" s="13">
        <f>일위대가목록!E122</f>
        <v>741</v>
      </c>
      <c r="F265" s="14">
        <f>TRUNC(E265*D265,1)</f>
        <v>74.099999999999994</v>
      </c>
      <c r="G265" s="13">
        <f>일위대가목록!F122</f>
        <v>7304</v>
      </c>
      <c r="H265" s="14">
        <f>TRUNC(G265*D265,1)</f>
        <v>730.4</v>
      </c>
      <c r="I265" s="13">
        <f>일위대가목록!G122</f>
        <v>914</v>
      </c>
      <c r="J265" s="14">
        <f>TRUNC(I265*D265,1)</f>
        <v>91.4</v>
      </c>
      <c r="K265" s="13">
        <f>TRUNC(E265+G265+I265,1)</f>
        <v>8959</v>
      </c>
      <c r="L265" s="14">
        <f>TRUNC(F265+H265+J265,1)</f>
        <v>895.9</v>
      </c>
      <c r="M265" s="8" t="s">
        <v>52</v>
      </c>
      <c r="N265" s="2" t="s">
        <v>264</v>
      </c>
      <c r="O265" s="2" t="s">
        <v>925</v>
      </c>
      <c r="P265" s="2" t="s">
        <v>59</v>
      </c>
      <c r="Q265" s="2" t="s">
        <v>60</v>
      </c>
      <c r="R265" s="2" t="s">
        <v>60</v>
      </c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2" t="s">
        <v>52</v>
      </c>
      <c r="AW265" s="2" t="s">
        <v>926</v>
      </c>
      <c r="AX265" s="2" t="s">
        <v>52</v>
      </c>
      <c r="AY265" s="2" t="s">
        <v>52</v>
      </c>
    </row>
    <row r="266" spans="1:51" ht="30" customHeight="1" x14ac:dyDescent="0.3">
      <c r="A266" s="8" t="s">
        <v>421</v>
      </c>
      <c r="B266" s="8" t="s">
        <v>52</v>
      </c>
      <c r="C266" s="8" t="s">
        <v>52</v>
      </c>
      <c r="D266" s="9"/>
      <c r="E266" s="13"/>
      <c r="F266" s="14">
        <f>TRUNC(SUMIF(N264:N265, N263, F264:F265),0)</f>
        <v>2986</v>
      </c>
      <c r="G266" s="13"/>
      <c r="H266" s="14">
        <f>TRUNC(SUMIF(N264:N265, N263, H264:H265),0)</f>
        <v>730</v>
      </c>
      <c r="I266" s="13"/>
      <c r="J266" s="14">
        <f>TRUNC(SUMIF(N264:N265, N263, J264:J265),0)</f>
        <v>91</v>
      </c>
      <c r="K266" s="13"/>
      <c r="L266" s="14">
        <f>F266+H266+J266</f>
        <v>3807</v>
      </c>
      <c r="M266" s="8" t="s">
        <v>52</v>
      </c>
      <c r="N266" s="2" t="s">
        <v>68</v>
      </c>
      <c r="O266" s="2" t="s">
        <v>68</v>
      </c>
      <c r="P266" s="2" t="s">
        <v>52</v>
      </c>
      <c r="Q266" s="2" t="s">
        <v>52</v>
      </c>
      <c r="R266" s="2" t="s">
        <v>52</v>
      </c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2" t="s">
        <v>52</v>
      </c>
      <c r="AW266" s="2" t="s">
        <v>52</v>
      </c>
      <c r="AX266" s="2" t="s">
        <v>52</v>
      </c>
      <c r="AY266" s="2" t="s">
        <v>52</v>
      </c>
    </row>
    <row r="267" spans="1:51" ht="30" customHeight="1" x14ac:dyDescent="0.3">
      <c r="A267" s="9"/>
      <c r="B267" s="9"/>
      <c r="C267" s="9"/>
      <c r="D267" s="9"/>
      <c r="E267" s="13"/>
      <c r="F267" s="14"/>
      <c r="G267" s="13"/>
      <c r="H267" s="14"/>
      <c r="I267" s="13"/>
      <c r="J267" s="14"/>
      <c r="K267" s="13"/>
      <c r="L267" s="14"/>
      <c r="M267" s="9"/>
    </row>
    <row r="268" spans="1:51" s="131" customFormat="1" ht="30" customHeight="1" x14ac:dyDescent="0.3">
      <c r="A268" s="193" t="s">
        <v>927</v>
      </c>
      <c r="B268" s="193"/>
      <c r="C268" s="193"/>
      <c r="D268" s="193"/>
      <c r="E268" s="194"/>
      <c r="F268" s="195"/>
      <c r="G268" s="194"/>
      <c r="H268" s="195"/>
      <c r="I268" s="194"/>
      <c r="J268" s="195"/>
      <c r="K268" s="194"/>
      <c r="L268" s="195"/>
      <c r="M268" s="193"/>
      <c r="N268" s="132" t="s">
        <v>279</v>
      </c>
    </row>
    <row r="269" spans="1:51" s="131" customFormat="1" ht="30" customHeight="1" x14ac:dyDescent="0.3">
      <c r="A269" s="125" t="s">
        <v>929</v>
      </c>
      <c r="B269" s="125" t="s">
        <v>930</v>
      </c>
      <c r="C269" s="125" t="s">
        <v>278</v>
      </c>
      <c r="D269" s="126">
        <v>1</v>
      </c>
      <c r="E269" s="127">
        <f>단가대비표!O91</f>
        <v>0</v>
      </c>
      <c r="F269" s="128">
        <f>TRUNC(E269*D269,1)</f>
        <v>0</v>
      </c>
      <c r="G269" s="127">
        <f>단가대비표!P91</f>
        <v>0</v>
      </c>
      <c r="H269" s="128">
        <f>TRUNC(G269*D269,1)</f>
        <v>0</v>
      </c>
      <c r="I269" s="127">
        <f>단가대비표!S91</f>
        <v>10050</v>
      </c>
      <c r="J269" s="128">
        <f>TRUNC(I269*D269,1)</f>
        <v>10050</v>
      </c>
      <c r="K269" s="127">
        <f t="shared" ref="K269:L272" si="60">TRUNC(E269+G269+I269,1)</f>
        <v>10050</v>
      </c>
      <c r="L269" s="128">
        <f t="shared" si="60"/>
        <v>10050</v>
      </c>
      <c r="M269" s="125" t="s">
        <v>52</v>
      </c>
      <c r="N269" s="129" t="s">
        <v>279</v>
      </c>
      <c r="O269" s="129" t="s">
        <v>931</v>
      </c>
      <c r="P269" s="129" t="s">
        <v>60</v>
      </c>
      <c r="Q269" s="129" t="s">
        <v>60</v>
      </c>
      <c r="R269" s="129" t="s">
        <v>59</v>
      </c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29" t="s">
        <v>52</v>
      </c>
      <c r="AW269" s="129" t="s">
        <v>932</v>
      </c>
      <c r="AX269" s="129" t="s">
        <v>52</v>
      </c>
      <c r="AY269" s="129" t="s">
        <v>52</v>
      </c>
    </row>
    <row r="270" spans="1:51" s="131" customFormat="1" ht="30" customHeight="1" x14ac:dyDescent="0.3">
      <c r="A270" s="125" t="s">
        <v>929</v>
      </c>
      <c r="B270" s="125" t="s">
        <v>933</v>
      </c>
      <c r="C270" s="125" t="s">
        <v>278</v>
      </c>
      <c r="D270" s="126">
        <v>1</v>
      </c>
      <c r="E270" s="127">
        <f>단가대비표!O92</f>
        <v>0</v>
      </c>
      <c r="F270" s="128">
        <f>TRUNC(E270*D270,1)</f>
        <v>0</v>
      </c>
      <c r="G270" s="127">
        <f>단가대비표!P92</f>
        <v>0</v>
      </c>
      <c r="H270" s="128">
        <f>TRUNC(G270*D270,1)</f>
        <v>0</v>
      </c>
      <c r="I270" s="127">
        <f>단가대비표!S92</f>
        <v>6241</v>
      </c>
      <c r="J270" s="128">
        <f>TRUNC(I270*D270,1)</f>
        <v>6241</v>
      </c>
      <c r="K270" s="127">
        <f t="shared" si="60"/>
        <v>6241</v>
      </c>
      <c r="L270" s="128">
        <f t="shared" si="60"/>
        <v>6241</v>
      </c>
      <c r="M270" s="125" t="s">
        <v>52</v>
      </c>
      <c r="N270" s="129" t="s">
        <v>279</v>
      </c>
      <c r="O270" s="129" t="s">
        <v>934</v>
      </c>
      <c r="P270" s="129" t="s">
        <v>60</v>
      </c>
      <c r="Q270" s="129" t="s">
        <v>60</v>
      </c>
      <c r="R270" s="129" t="s">
        <v>59</v>
      </c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29" t="s">
        <v>52</v>
      </c>
      <c r="AW270" s="129" t="s">
        <v>935</v>
      </c>
      <c r="AX270" s="129" t="s">
        <v>52</v>
      </c>
      <c r="AY270" s="129" t="s">
        <v>52</v>
      </c>
    </row>
    <row r="271" spans="1:51" s="131" customFormat="1" ht="30" customHeight="1" x14ac:dyDescent="0.3">
      <c r="A271" s="125" t="s">
        <v>929</v>
      </c>
      <c r="B271" s="125" t="s">
        <v>936</v>
      </c>
      <c r="C271" s="125" t="s">
        <v>278</v>
      </c>
      <c r="D271" s="126">
        <v>1</v>
      </c>
      <c r="E271" s="127">
        <f>단가대비표!O93</f>
        <v>0</v>
      </c>
      <c r="F271" s="128">
        <f>TRUNC(E271*D271,1)</f>
        <v>0</v>
      </c>
      <c r="G271" s="127">
        <f>단가대비표!P93</f>
        <v>0</v>
      </c>
      <c r="H271" s="128">
        <f>TRUNC(G271*D271,1)</f>
        <v>0</v>
      </c>
      <c r="I271" s="127">
        <f>단가대비표!S93</f>
        <v>13280</v>
      </c>
      <c r="J271" s="128">
        <f>TRUNC(I271*D271,1)</f>
        <v>13280</v>
      </c>
      <c r="K271" s="127">
        <f t="shared" si="60"/>
        <v>13280</v>
      </c>
      <c r="L271" s="128">
        <f t="shared" si="60"/>
        <v>13280</v>
      </c>
      <c r="M271" s="125" t="s">
        <v>52</v>
      </c>
      <c r="N271" s="129" t="s">
        <v>279</v>
      </c>
      <c r="O271" s="129" t="s">
        <v>937</v>
      </c>
      <c r="P271" s="129" t="s">
        <v>60</v>
      </c>
      <c r="Q271" s="129" t="s">
        <v>60</v>
      </c>
      <c r="R271" s="129" t="s">
        <v>59</v>
      </c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29" t="s">
        <v>52</v>
      </c>
      <c r="AW271" s="129" t="s">
        <v>938</v>
      </c>
      <c r="AX271" s="129" t="s">
        <v>52</v>
      </c>
      <c r="AY271" s="129" t="s">
        <v>52</v>
      </c>
    </row>
    <row r="272" spans="1:51" s="131" customFormat="1" ht="30" customHeight="1" x14ac:dyDescent="0.3">
      <c r="A272" s="125" t="s">
        <v>939</v>
      </c>
      <c r="B272" s="125" t="s">
        <v>940</v>
      </c>
      <c r="C272" s="125" t="s">
        <v>941</v>
      </c>
      <c r="D272" s="126">
        <v>100</v>
      </c>
      <c r="E272" s="127">
        <f>단가대비표!O94</f>
        <v>50</v>
      </c>
      <c r="F272" s="128">
        <f>TRUNC(E272*D272,1)</f>
        <v>5000</v>
      </c>
      <c r="G272" s="127">
        <f>단가대비표!P94</f>
        <v>0</v>
      </c>
      <c r="H272" s="128">
        <f>TRUNC(G272*D272,1)</f>
        <v>0</v>
      </c>
      <c r="I272" s="127">
        <f>단가대비표!S94</f>
        <v>0</v>
      </c>
      <c r="J272" s="128">
        <f>TRUNC(I272*D272,1)</f>
        <v>0</v>
      </c>
      <c r="K272" s="127">
        <f t="shared" si="60"/>
        <v>50</v>
      </c>
      <c r="L272" s="128">
        <f t="shared" si="60"/>
        <v>5000</v>
      </c>
      <c r="M272" s="125" t="s">
        <v>52</v>
      </c>
      <c r="N272" s="129" t="s">
        <v>279</v>
      </c>
      <c r="O272" s="129" t="s">
        <v>942</v>
      </c>
      <c r="P272" s="129" t="s">
        <v>60</v>
      </c>
      <c r="Q272" s="129" t="s">
        <v>60</v>
      </c>
      <c r="R272" s="129" t="s">
        <v>59</v>
      </c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29" t="s">
        <v>52</v>
      </c>
      <c r="AW272" s="129" t="s">
        <v>943</v>
      </c>
      <c r="AX272" s="129" t="s">
        <v>52</v>
      </c>
      <c r="AY272" s="129" t="s">
        <v>52</v>
      </c>
    </row>
    <row r="273" spans="1:51" s="131" customFormat="1" ht="30" customHeight="1" x14ac:dyDescent="0.3">
      <c r="A273" s="125" t="s">
        <v>421</v>
      </c>
      <c r="B273" s="125" t="s">
        <v>52</v>
      </c>
      <c r="C273" s="125" t="s">
        <v>52</v>
      </c>
      <c r="D273" s="126"/>
      <c r="E273" s="127"/>
      <c r="F273" s="128">
        <f>TRUNC(SUMIF(N269:N272, N268, F269:F272),0)</f>
        <v>5000</v>
      </c>
      <c r="G273" s="127"/>
      <c r="H273" s="128">
        <f>TRUNC(SUMIF(N269:N272, N268, H269:H272),0)</f>
        <v>0</v>
      </c>
      <c r="I273" s="127"/>
      <c r="J273" s="128">
        <f>TRUNC(SUMIF(N269:N272, N268, J269:J272),0)</f>
        <v>29571</v>
      </c>
      <c r="K273" s="127"/>
      <c r="L273" s="128">
        <f>F273+H273+J273</f>
        <v>34571</v>
      </c>
      <c r="M273" s="125" t="s">
        <v>52</v>
      </c>
      <c r="N273" s="129" t="s">
        <v>68</v>
      </c>
      <c r="O273" s="129" t="s">
        <v>68</v>
      </c>
      <c r="P273" s="129" t="s">
        <v>52</v>
      </c>
      <c r="Q273" s="129" t="s">
        <v>52</v>
      </c>
      <c r="R273" s="129" t="s">
        <v>52</v>
      </c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29" t="s">
        <v>52</v>
      </c>
      <c r="AW273" s="129" t="s">
        <v>52</v>
      </c>
      <c r="AX273" s="129" t="s">
        <v>52</v>
      </c>
      <c r="AY273" s="129" t="s">
        <v>52</v>
      </c>
    </row>
    <row r="274" spans="1:51" ht="30" customHeight="1" x14ac:dyDescent="0.3">
      <c r="A274" s="9"/>
      <c r="B274" s="9"/>
      <c r="C274" s="9"/>
      <c r="D274" s="9"/>
      <c r="E274" s="13"/>
      <c r="F274" s="14"/>
      <c r="G274" s="13"/>
      <c r="H274" s="14"/>
      <c r="I274" s="13"/>
      <c r="J274" s="14"/>
      <c r="K274" s="13"/>
      <c r="L274" s="14"/>
      <c r="M274" s="9"/>
    </row>
    <row r="275" spans="1:51" ht="30" customHeight="1" x14ac:dyDescent="0.3">
      <c r="A275" s="190" t="s">
        <v>944</v>
      </c>
      <c r="B275" s="190"/>
      <c r="C275" s="190"/>
      <c r="D275" s="190"/>
      <c r="E275" s="191"/>
      <c r="F275" s="192"/>
      <c r="G275" s="191"/>
      <c r="H275" s="192"/>
      <c r="I275" s="191"/>
      <c r="J275" s="192"/>
      <c r="K275" s="191"/>
      <c r="L275" s="192"/>
      <c r="M275" s="190"/>
      <c r="N275" s="1" t="s">
        <v>434</v>
      </c>
    </row>
    <row r="276" spans="1:51" ht="30" customHeight="1" x14ac:dyDescent="0.3">
      <c r="A276" s="8" t="s">
        <v>946</v>
      </c>
      <c r="B276" s="8" t="s">
        <v>412</v>
      </c>
      <c r="C276" s="8" t="s">
        <v>413</v>
      </c>
      <c r="D276" s="9">
        <v>0.28999999999999998</v>
      </c>
      <c r="E276" s="13">
        <f>단가대비표!O147</f>
        <v>0</v>
      </c>
      <c r="F276" s="14">
        <f>TRUNC(E276*D276,1)</f>
        <v>0</v>
      </c>
      <c r="G276" s="13">
        <f>단가대비표!P147</f>
        <v>254117</v>
      </c>
      <c r="H276" s="14">
        <f>TRUNC(G276*D276,1)</f>
        <v>73693.899999999994</v>
      </c>
      <c r="I276" s="13">
        <f>단가대비표!S147</f>
        <v>0</v>
      </c>
      <c r="J276" s="14">
        <f>TRUNC(I276*D276,1)</f>
        <v>0</v>
      </c>
      <c r="K276" s="13">
        <f t="shared" ref="K276:L279" si="61">TRUNC(E276+G276+I276,1)</f>
        <v>254117</v>
      </c>
      <c r="L276" s="14">
        <f t="shared" si="61"/>
        <v>73693.899999999994</v>
      </c>
      <c r="M276" s="8" t="s">
        <v>428</v>
      </c>
      <c r="N276" s="2" t="s">
        <v>52</v>
      </c>
      <c r="O276" s="2" t="s">
        <v>947</v>
      </c>
      <c r="P276" s="2" t="s">
        <v>60</v>
      </c>
      <c r="Q276" s="2" t="s">
        <v>60</v>
      </c>
      <c r="R276" s="2" t="s">
        <v>59</v>
      </c>
      <c r="S276" s="3"/>
      <c r="T276" s="3"/>
      <c r="U276" s="3"/>
      <c r="V276" s="3">
        <v>1</v>
      </c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2" t="s">
        <v>52</v>
      </c>
      <c r="AW276" s="2" t="s">
        <v>948</v>
      </c>
      <c r="AX276" s="2" t="s">
        <v>52</v>
      </c>
      <c r="AY276" s="2" t="s">
        <v>431</v>
      </c>
    </row>
    <row r="277" spans="1:51" ht="30" customHeight="1" x14ac:dyDescent="0.3">
      <c r="A277" s="8" t="s">
        <v>826</v>
      </c>
      <c r="B277" s="8" t="s">
        <v>412</v>
      </c>
      <c r="C277" s="8" t="s">
        <v>413</v>
      </c>
      <c r="D277" s="9">
        <v>0.17</v>
      </c>
      <c r="E277" s="13">
        <f>단가대비표!O146</f>
        <v>0</v>
      </c>
      <c r="F277" s="14">
        <f>TRUNC(E277*D277,1)</f>
        <v>0</v>
      </c>
      <c r="G277" s="13">
        <f>단가대비표!P146</f>
        <v>181293</v>
      </c>
      <c r="H277" s="14">
        <f>TRUNC(G277*D277,1)</f>
        <v>30819.8</v>
      </c>
      <c r="I277" s="13">
        <f>단가대비표!S146</f>
        <v>0</v>
      </c>
      <c r="J277" s="14">
        <f>TRUNC(I277*D277,1)</f>
        <v>0</v>
      </c>
      <c r="K277" s="13">
        <f t="shared" si="61"/>
        <v>181293</v>
      </c>
      <c r="L277" s="14">
        <f t="shared" si="61"/>
        <v>30819.8</v>
      </c>
      <c r="M277" s="8" t="s">
        <v>428</v>
      </c>
      <c r="N277" s="2" t="s">
        <v>52</v>
      </c>
      <c r="O277" s="2" t="s">
        <v>827</v>
      </c>
      <c r="P277" s="2" t="s">
        <v>60</v>
      </c>
      <c r="Q277" s="2" t="s">
        <v>60</v>
      </c>
      <c r="R277" s="2" t="s">
        <v>59</v>
      </c>
      <c r="S277" s="3"/>
      <c r="T277" s="3"/>
      <c r="U277" s="3"/>
      <c r="V277" s="3">
        <v>1</v>
      </c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2" t="s">
        <v>52</v>
      </c>
      <c r="AW277" s="2" t="s">
        <v>949</v>
      </c>
      <c r="AX277" s="2" t="s">
        <v>52</v>
      </c>
      <c r="AY277" s="2" t="s">
        <v>431</v>
      </c>
    </row>
    <row r="278" spans="1:51" ht="30" customHeight="1" x14ac:dyDescent="0.3">
      <c r="A278" s="8" t="s">
        <v>950</v>
      </c>
      <c r="B278" s="8" t="s">
        <v>951</v>
      </c>
      <c r="C278" s="8" t="s">
        <v>448</v>
      </c>
      <c r="D278" s="9">
        <v>1</v>
      </c>
      <c r="E278" s="13">
        <f>일위대가목록!E41</f>
        <v>6928</v>
      </c>
      <c r="F278" s="14">
        <f>TRUNC(E278*D278,1)</f>
        <v>6928</v>
      </c>
      <c r="G278" s="13">
        <f>일위대가목록!F41</f>
        <v>44965</v>
      </c>
      <c r="H278" s="14">
        <f>TRUNC(G278*D278,1)</f>
        <v>44965</v>
      </c>
      <c r="I278" s="13">
        <f>일위대가목록!G41</f>
        <v>28219</v>
      </c>
      <c r="J278" s="14">
        <f>TRUNC(I278*D278,1)</f>
        <v>28219</v>
      </c>
      <c r="K278" s="13">
        <f t="shared" si="61"/>
        <v>80112</v>
      </c>
      <c r="L278" s="14">
        <f t="shared" si="61"/>
        <v>80112</v>
      </c>
      <c r="M278" s="8" t="s">
        <v>428</v>
      </c>
      <c r="N278" s="2" t="s">
        <v>52</v>
      </c>
      <c r="O278" s="2" t="s">
        <v>952</v>
      </c>
      <c r="P278" s="2" t="s">
        <v>59</v>
      </c>
      <c r="Q278" s="2" t="s">
        <v>60</v>
      </c>
      <c r="R278" s="2" t="s">
        <v>60</v>
      </c>
      <c r="S278" s="3"/>
      <c r="T278" s="3"/>
      <c r="U278" s="3"/>
      <c r="V278" s="3">
        <v>1</v>
      </c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2" t="s">
        <v>52</v>
      </c>
      <c r="AW278" s="2" t="s">
        <v>953</v>
      </c>
      <c r="AX278" s="2" t="s">
        <v>52</v>
      </c>
      <c r="AY278" s="2" t="s">
        <v>431</v>
      </c>
    </row>
    <row r="279" spans="1:51" ht="30" customHeight="1" x14ac:dyDescent="0.3">
      <c r="A279" s="8" t="s">
        <v>439</v>
      </c>
      <c r="B279" s="8" t="s">
        <v>440</v>
      </c>
      <c r="C279" s="8" t="s">
        <v>327</v>
      </c>
      <c r="D279" s="9">
        <v>1</v>
      </c>
      <c r="E279" s="13">
        <v>0</v>
      </c>
      <c r="F279" s="14">
        <f>TRUNC(E279*D279,1)</f>
        <v>0</v>
      </c>
      <c r="G279" s="13">
        <v>0</v>
      </c>
      <c r="H279" s="14">
        <f>TRUNC(G279*D279,1)</f>
        <v>0</v>
      </c>
      <c r="I279" s="13">
        <f>TRUNC(SUMIF(V276:V279, RIGHTB(O279, 1), L276:L279)*U279, 2)</f>
        <v>184625.7</v>
      </c>
      <c r="J279" s="14">
        <f>TRUNC(I279*D279,1)</f>
        <v>184625.7</v>
      </c>
      <c r="K279" s="13">
        <f t="shared" si="61"/>
        <v>184625.7</v>
      </c>
      <c r="L279" s="14">
        <f t="shared" si="61"/>
        <v>184625.7</v>
      </c>
      <c r="M279" s="8" t="s">
        <v>52</v>
      </c>
      <c r="N279" s="2" t="s">
        <v>434</v>
      </c>
      <c r="O279" s="2" t="s">
        <v>328</v>
      </c>
      <c r="P279" s="2" t="s">
        <v>60</v>
      </c>
      <c r="Q279" s="2" t="s">
        <v>60</v>
      </c>
      <c r="R279" s="2" t="s">
        <v>60</v>
      </c>
      <c r="S279" s="3">
        <v>3</v>
      </c>
      <c r="T279" s="3">
        <v>2</v>
      </c>
      <c r="U279" s="3">
        <v>1</v>
      </c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2" t="s">
        <v>52</v>
      </c>
      <c r="AW279" s="2" t="s">
        <v>954</v>
      </c>
      <c r="AX279" s="2" t="s">
        <v>52</v>
      </c>
      <c r="AY279" s="2" t="s">
        <v>52</v>
      </c>
    </row>
    <row r="280" spans="1:51" ht="30" customHeight="1" x14ac:dyDescent="0.3">
      <c r="A280" s="8" t="s">
        <v>421</v>
      </c>
      <c r="B280" s="8" t="s">
        <v>52</v>
      </c>
      <c r="C280" s="8" t="s">
        <v>52</v>
      </c>
      <c r="D280" s="9"/>
      <c r="E280" s="13"/>
      <c r="F280" s="14">
        <f>TRUNC(SUMIF(N276:N279, N275, F276:F279),0)</f>
        <v>0</v>
      </c>
      <c r="G280" s="13"/>
      <c r="H280" s="14">
        <f>TRUNC(SUMIF(N276:N279, N275, H276:H279),0)</f>
        <v>0</v>
      </c>
      <c r="I280" s="13"/>
      <c r="J280" s="14">
        <f>TRUNC(SUMIF(N276:N279, N275, J276:J279),0)</f>
        <v>184625</v>
      </c>
      <c r="K280" s="13"/>
      <c r="L280" s="14">
        <f>F280+H280+J280</f>
        <v>184625</v>
      </c>
      <c r="M280" s="8" t="s">
        <v>52</v>
      </c>
      <c r="N280" s="2" t="s">
        <v>68</v>
      </c>
      <c r="O280" s="2" t="s">
        <v>68</v>
      </c>
      <c r="P280" s="2" t="s">
        <v>52</v>
      </c>
      <c r="Q280" s="2" t="s">
        <v>52</v>
      </c>
      <c r="R280" s="2" t="s">
        <v>52</v>
      </c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2" t="s">
        <v>52</v>
      </c>
      <c r="AW280" s="2" t="s">
        <v>52</v>
      </c>
      <c r="AX280" s="2" t="s">
        <v>52</v>
      </c>
      <c r="AY280" s="2" t="s">
        <v>52</v>
      </c>
    </row>
    <row r="281" spans="1:51" ht="30" customHeight="1" x14ac:dyDescent="0.3">
      <c r="A281" s="9"/>
      <c r="B281" s="9"/>
      <c r="C281" s="9"/>
      <c r="D281" s="9"/>
      <c r="E281" s="13"/>
      <c r="F281" s="14"/>
      <c r="G281" s="13"/>
      <c r="H281" s="14"/>
      <c r="I281" s="13"/>
      <c r="J281" s="14"/>
      <c r="K281" s="13"/>
      <c r="L281" s="14"/>
      <c r="M281" s="9"/>
    </row>
    <row r="282" spans="1:51" ht="30" customHeight="1" x14ac:dyDescent="0.3">
      <c r="A282" s="190" t="s">
        <v>955</v>
      </c>
      <c r="B282" s="190"/>
      <c r="C282" s="190"/>
      <c r="D282" s="190"/>
      <c r="E282" s="191"/>
      <c r="F282" s="192"/>
      <c r="G282" s="191"/>
      <c r="H282" s="192"/>
      <c r="I282" s="191"/>
      <c r="J282" s="192"/>
      <c r="K282" s="191"/>
      <c r="L282" s="192"/>
      <c r="M282" s="190"/>
      <c r="N282" s="1" t="s">
        <v>437</v>
      </c>
    </row>
    <row r="283" spans="1:51" ht="30" customHeight="1" x14ac:dyDescent="0.3">
      <c r="A283" s="8" t="s">
        <v>946</v>
      </c>
      <c r="B283" s="8" t="s">
        <v>412</v>
      </c>
      <c r="C283" s="8" t="s">
        <v>413</v>
      </c>
      <c r="D283" s="9">
        <v>0.28999999999999998</v>
      </c>
      <c r="E283" s="13">
        <f>단가대비표!O147</f>
        <v>0</v>
      </c>
      <c r="F283" s="14">
        <f>TRUNC(E283*D283,1)</f>
        <v>0</v>
      </c>
      <c r="G283" s="13">
        <f>단가대비표!P147</f>
        <v>254117</v>
      </c>
      <c r="H283" s="14">
        <f>TRUNC(G283*D283,1)</f>
        <v>73693.899999999994</v>
      </c>
      <c r="I283" s="13">
        <f>단가대비표!S147</f>
        <v>0</v>
      </c>
      <c r="J283" s="14">
        <f>TRUNC(I283*D283,1)</f>
        <v>0</v>
      </c>
      <c r="K283" s="13">
        <f t="shared" ref="K283:L286" si="62">TRUNC(E283+G283+I283,1)</f>
        <v>254117</v>
      </c>
      <c r="L283" s="14">
        <f t="shared" si="62"/>
        <v>73693.899999999994</v>
      </c>
      <c r="M283" s="8" t="s">
        <v>428</v>
      </c>
      <c r="N283" s="2" t="s">
        <v>52</v>
      </c>
      <c r="O283" s="2" t="s">
        <v>947</v>
      </c>
      <c r="P283" s="2" t="s">
        <v>60</v>
      </c>
      <c r="Q283" s="2" t="s">
        <v>60</v>
      </c>
      <c r="R283" s="2" t="s">
        <v>59</v>
      </c>
      <c r="S283" s="3"/>
      <c r="T283" s="3"/>
      <c r="U283" s="3"/>
      <c r="V283" s="3">
        <v>1</v>
      </c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2" t="s">
        <v>52</v>
      </c>
      <c r="AW283" s="2" t="s">
        <v>957</v>
      </c>
      <c r="AX283" s="2" t="s">
        <v>52</v>
      </c>
      <c r="AY283" s="2" t="s">
        <v>431</v>
      </c>
    </row>
    <row r="284" spans="1:51" ht="30" customHeight="1" x14ac:dyDescent="0.3">
      <c r="A284" s="8" t="s">
        <v>826</v>
      </c>
      <c r="B284" s="8" t="s">
        <v>412</v>
      </c>
      <c r="C284" s="8" t="s">
        <v>413</v>
      </c>
      <c r="D284" s="9">
        <v>0.17</v>
      </c>
      <c r="E284" s="13">
        <f>단가대비표!O146</f>
        <v>0</v>
      </c>
      <c r="F284" s="14">
        <f>TRUNC(E284*D284,1)</f>
        <v>0</v>
      </c>
      <c r="G284" s="13">
        <f>단가대비표!P146</f>
        <v>181293</v>
      </c>
      <c r="H284" s="14">
        <f>TRUNC(G284*D284,1)</f>
        <v>30819.8</v>
      </c>
      <c r="I284" s="13">
        <f>단가대비표!S146</f>
        <v>0</v>
      </c>
      <c r="J284" s="14">
        <f>TRUNC(I284*D284,1)</f>
        <v>0</v>
      </c>
      <c r="K284" s="13">
        <f t="shared" si="62"/>
        <v>181293</v>
      </c>
      <c r="L284" s="14">
        <f t="shared" si="62"/>
        <v>30819.8</v>
      </c>
      <c r="M284" s="8" t="s">
        <v>428</v>
      </c>
      <c r="N284" s="2" t="s">
        <v>52</v>
      </c>
      <c r="O284" s="2" t="s">
        <v>827</v>
      </c>
      <c r="P284" s="2" t="s">
        <v>60</v>
      </c>
      <c r="Q284" s="2" t="s">
        <v>60</v>
      </c>
      <c r="R284" s="2" t="s">
        <v>59</v>
      </c>
      <c r="S284" s="3"/>
      <c r="T284" s="3"/>
      <c r="U284" s="3"/>
      <c r="V284" s="3">
        <v>1</v>
      </c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2" t="s">
        <v>52</v>
      </c>
      <c r="AW284" s="2" t="s">
        <v>958</v>
      </c>
      <c r="AX284" s="2" t="s">
        <v>52</v>
      </c>
      <c r="AY284" s="2" t="s">
        <v>431</v>
      </c>
    </row>
    <row r="285" spans="1:51" ht="30" customHeight="1" x14ac:dyDescent="0.3">
      <c r="A285" s="8" t="s">
        <v>950</v>
      </c>
      <c r="B285" s="8" t="s">
        <v>951</v>
      </c>
      <c r="C285" s="8" t="s">
        <v>448</v>
      </c>
      <c r="D285" s="9">
        <v>1</v>
      </c>
      <c r="E285" s="13">
        <f>일위대가목록!E41</f>
        <v>6928</v>
      </c>
      <c r="F285" s="14">
        <f>TRUNC(E285*D285,1)</f>
        <v>6928</v>
      </c>
      <c r="G285" s="13">
        <f>일위대가목록!F41</f>
        <v>44965</v>
      </c>
      <c r="H285" s="14">
        <f>TRUNC(G285*D285,1)</f>
        <v>44965</v>
      </c>
      <c r="I285" s="13">
        <f>일위대가목록!G41</f>
        <v>28219</v>
      </c>
      <c r="J285" s="14">
        <f>TRUNC(I285*D285,1)</f>
        <v>28219</v>
      </c>
      <c r="K285" s="13">
        <f t="shared" si="62"/>
        <v>80112</v>
      </c>
      <c r="L285" s="14">
        <f t="shared" si="62"/>
        <v>80112</v>
      </c>
      <c r="M285" s="8" t="s">
        <v>428</v>
      </c>
      <c r="N285" s="2" t="s">
        <v>52</v>
      </c>
      <c r="O285" s="2" t="s">
        <v>952</v>
      </c>
      <c r="P285" s="2" t="s">
        <v>59</v>
      </c>
      <c r="Q285" s="2" t="s">
        <v>60</v>
      </c>
      <c r="R285" s="2" t="s">
        <v>60</v>
      </c>
      <c r="S285" s="3"/>
      <c r="T285" s="3"/>
      <c r="U285" s="3"/>
      <c r="V285" s="3">
        <v>1</v>
      </c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2" t="s">
        <v>52</v>
      </c>
      <c r="AW285" s="2" t="s">
        <v>959</v>
      </c>
      <c r="AX285" s="2" t="s">
        <v>52</v>
      </c>
      <c r="AY285" s="2" t="s">
        <v>431</v>
      </c>
    </row>
    <row r="286" spans="1:51" ht="30" customHeight="1" x14ac:dyDescent="0.3">
      <c r="A286" s="8" t="s">
        <v>439</v>
      </c>
      <c r="B286" s="8" t="s">
        <v>440</v>
      </c>
      <c r="C286" s="8" t="s">
        <v>327</v>
      </c>
      <c r="D286" s="9">
        <v>1</v>
      </c>
      <c r="E286" s="13">
        <v>0</v>
      </c>
      <c r="F286" s="14">
        <f>TRUNC(E286*D286,1)</f>
        <v>0</v>
      </c>
      <c r="G286" s="13">
        <v>0</v>
      </c>
      <c r="H286" s="14">
        <f>TRUNC(G286*D286,1)</f>
        <v>0</v>
      </c>
      <c r="I286" s="13">
        <f>TRUNC(SUMIF(V283:V286, RIGHTB(O286, 1), L283:L286)*U286, 2)</f>
        <v>184625.7</v>
      </c>
      <c r="J286" s="14">
        <f>TRUNC(I286*D286,1)</f>
        <v>184625.7</v>
      </c>
      <c r="K286" s="13">
        <f t="shared" si="62"/>
        <v>184625.7</v>
      </c>
      <c r="L286" s="14">
        <f t="shared" si="62"/>
        <v>184625.7</v>
      </c>
      <c r="M286" s="8" t="s">
        <v>52</v>
      </c>
      <c r="N286" s="2" t="s">
        <v>437</v>
      </c>
      <c r="O286" s="2" t="s">
        <v>328</v>
      </c>
      <c r="P286" s="2" t="s">
        <v>60</v>
      </c>
      <c r="Q286" s="2" t="s">
        <v>60</v>
      </c>
      <c r="R286" s="2" t="s">
        <v>60</v>
      </c>
      <c r="S286" s="3">
        <v>3</v>
      </c>
      <c r="T286" s="3">
        <v>2</v>
      </c>
      <c r="U286" s="3">
        <v>1</v>
      </c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2" t="s">
        <v>52</v>
      </c>
      <c r="AW286" s="2" t="s">
        <v>960</v>
      </c>
      <c r="AX286" s="2" t="s">
        <v>52</v>
      </c>
      <c r="AY286" s="2" t="s">
        <v>52</v>
      </c>
    </row>
    <row r="287" spans="1:51" ht="30" customHeight="1" x14ac:dyDescent="0.3">
      <c r="A287" s="8" t="s">
        <v>421</v>
      </c>
      <c r="B287" s="8" t="s">
        <v>52</v>
      </c>
      <c r="C287" s="8" t="s">
        <v>52</v>
      </c>
      <c r="D287" s="9"/>
      <c r="E287" s="13"/>
      <c r="F287" s="14">
        <f>TRUNC(SUMIF(N283:N286, N282, F283:F286),0)</f>
        <v>0</v>
      </c>
      <c r="G287" s="13"/>
      <c r="H287" s="14">
        <f>TRUNC(SUMIF(N283:N286, N282, H283:H286),0)</f>
        <v>0</v>
      </c>
      <c r="I287" s="13"/>
      <c r="J287" s="14">
        <f>TRUNC(SUMIF(N283:N286, N282, J283:J286),0)</f>
        <v>184625</v>
      </c>
      <c r="K287" s="13"/>
      <c r="L287" s="14">
        <f>F287+H287+J287</f>
        <v>184625</v>
      </c>
      <c r="M287" s="8" t="s">
        <v>52</v>
      </c>
      <c r="N287" s="2" t="s">
        <v>68</v>
      </c>
      <c r="O287" s="2" t="s">
        <v>68</v>
      </c>
      <c r="P287" s="2" t="s">
        <v>52</v>
      </c>
      <c r="Q287" s="2" t="s">
        <v>52</v>
      </c>
      <c r="R287" s="2" t="s">
        <v>52</v>
      </c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2" t="s">
        <v>52</v>
      </c>
      <c r="AW287" s="2" t="s">
        <v>52</v>
      </c>
      <c r="AX287" s="2" t="s">
        <v>52</v>
      </c>
      <c r="AY287" s="2" t="s">
        <v>52</v>
      </c>
    </row>
    <row r="288" spans="1:51" ht="30" customHeight="1" x14ac:dyDescent="0.3">
      <c r="A288" s="9"/>
      <c r="B288" s="9"/>
      <c r="C288" s="9"/>
      <c r="D288" s="9"/>
      <c r="E288" s="13"/>
      <c r="F288" s="14"/>
      <c r="G288" s="13"/>
      <c r="H288" s="14"/>
      <c r="I288" s="13"/>
      <c r="J288" s="14"/>
      <c r="K288" s="13"/>
      <c r="L288" s="14"/>
      <c r="M288" s="9"/>
    </row>
    <row r="289" spans="1:51" ht="30" customHeight="1" x14ac:dyDescent="0.3">
      <c r="A289" s="190" t="s">
        <v>961</v>
      </c>
      <c r="B289" s="190"/>
      <c r="C289" s="190"/>
      <c r="D289" s="190"/>
      <c r="E289" s="191"/>
      <c r="F289" s="192"/>
      <c r="G289" s="191"/>
      <c r="H289" s="192"/>
      <c r="I289" s="191"/>
      <c r="J289" s="192"/>
      <c r="K289" s="191"/>
      <c r="L289" s="192"/>
      <c r="M289" s="190"/>
      <c r="N289" s="1" t="s">
        <v>952</v>
      </c>
    </row>
    <row r="290" spans="1:51" ht="30" customHeight="1" x14ac:dyDescent="0.3">
      <c r="A290" s="8" t="s">
        <v>950</v>
      </c>
      <c r="B290" s="8" t="s">
        <v>951</v>
      </c>
      <c r="C290" s="8" t="s">
        <v>965</v>
      </c>
      <c r="D290" s="9">
        <v>0.2298</v>
      </c>
      <c r="E290" s="13">
        <f>단가대비표!O24</f>
        <v>0</v>
      </c>
      <c r="F290" s="14">
        <f>TRUNC(E290*D290,1)</f>
        <v>0</v>
      </c>
      <c r="G290" s="13">
        <f>단가대비표!P24</f>
        <v>0</v>
      </c>
      <c r="H290" s="14">
        <f>TRUNC(G290*D290,1)</f>
        <v>0</v>
      </c>
      <c r="I290" s="13">
        <f>단가대비표!S24</f>
        <v>122800</v>
      </c>
      <c r="J290" s="14">
        <f>TRUNC(I290*D290,1)</f>
        <v>28219.4</v>
      </c>
      <c r="K290" s="13">
        <f t="shared" ref="K290:L293" si="63">TRUNC(E290+G290+I290,1)</f>
        <v>122800</v>
      </c>
      <c r="L290" s="14">
        <f t="shared" si="63"/>
        <v>28219.4</v>
      </c>
      <c r="M290" s="8" t="s">
        <v>966</v>
      </c>
      <c r="N290" s="2" t="s">
        <v>952</v>
      </c>
      <c r="O290" s="2" t="s">
        <v>967</v>
      </c>
      <c r="P290" s="2" t="s">
        <v>60</v>
      </c>
      <c r="Q290" s="2" t="s">
        <v>60</v>
      </c>
      <c r="R290" s="2" t="s">
        <v>59</v>
      </c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2" t="s">
        <v>52</v>
      </c>
      <c r="AW290" s="2" t="s">
        <v>968</v>
      </c>
      <c r="AX290" s="2" t="s">
        <v>52</v>
      </c>
      <c r="AY290" s="2" t="s">
        <v>52</v>
      </c>
    </row>
    <row r="291" spans="1:51" ht="30" customHeight="1" x14ac:dyDescent="0.3">
      <c r="A291" s="8" t="s">
        <v>969</v>
      </c>
      <c r="B291" s="8" t="s">
        <v>970</v>
      </c>
      <c r="C291" s="8" t="s">
        <v>549</v>
      </c>
      <c r="D291" s="9">
        <v>3.8</v>
      </c>
      <c r="E291" s="13">
        <f>단가대비표!O39</f>
        <v>1311.8</v>
      </c>
      <c r="F291" s="14">
        <f>TRUNC(E291*D291,1)</f>
        <v>4984.8</v>
      </c>
      <c r="G291" s="13">
        <f>단가대비표!P39</f>
        <v>0</v>
      </c>
      <c r="H291" s="14">
        <f>TRUNC(G291*D291,1)</f>
        <v>0</v>
      </c>
      <c r="I291" s="13">
        <f>단가대비표!S39</f>
        <v>0</v>
      </c>
      <c r="J291" s="14">
        <f>TRUNC(I291*D291,1)</f>
        <v>0</v>
      </c>
      <c r="K291" s="13">
        <f t="shared" si="63"/>
        <v>1311.8</v>
      </c>
      <c r="L291" s="14">
        <f t="shared" si="63"/>
        <v>4984.8</v>
      </c>
      <c r="M291" s="8" t="s">
        <v>52</v>
      </c>
      <c r="N291" s="2" t="s">
        <v>952</v>
      </c>
      <c r="O291" s="2" t="s">
        <v>971</v>
      </c>
      <c r="P291" s="2" t="s">
        <v>60</v>
      </c>
      <c r="Q291" s="2" t="s">
        <v>60</v>
      </c>
      <c r="R291" s="2" t="s">
        <v>59</v>
      </c>
      <c r="S291" s="3"/>
      <c r="T291" s="3"/>
      <c r="U291" s="3"/>
      <c r="V291" s="3">
        <v>1</v>
      </c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2" t="s">
        <v>52</v>
      </c>
      <c r="AW291" s="2" t="s">
        <v>972</v>
      </c>
      <c r="AX291" s="2" t="s">
        <v>52</v>
      </c>
      <c r="AY291" s="2" t="s">
        <v>52</v>
      </c>
    </row>
    <row r="292" spans="1:51" ht="30" customHeight="1" x14ac:dyDescent="0.3">
      <c r="A292" s="8" t="s">
        <v>559</v>
      </c>
      <c r="B292" s="8" t="s">
        <v>973</v>
      </c>
      <c r="C292" s="8" t="s">
        <v>327</v>
      </c>
      <c r="D292" s="9">
        <v>1</v>
      </c>
      <c r="E292" s="13">
        <f>TRUNC(SUMIF(V290:V293, RIGHTB(O292, 1), F290:F293)*U292, 2)</f>
        <v>1944.07</v>
      </c>
      <c r="F292" s="14">
        <f>TRUNC(E292*D292,1)</f>
        <v>1944</v>
      </c>
      <c r="G292" s="13">
        <v>0</v>
      </c>
      <c r="H292" s="14">
        <f>TRUNC(G292*D292,1)</f>
        <v>0</v>
      </c>
      <c r="I292" s="13">
        <v>0</v>
      </c>
      <c r="J292" s="14">
        <f>TRUNC(I292*D292,1)</f>
        <v>0</v>
      </c>
      <c r="K292" s="13">
        <f t="shared" si="63"/>
        <v>1944</v>
      </c>
      <c r="L292" s="14">
        <f t="shared" si="63"/>
        <v>1944</v>
      </c>
      <c r="M292" s="8" t="s">
        <v>52</v>
      </c>
      <c r="N292" s="2" t="s">
        <v>952</v>
      </c>
      <c r="O292" s="2" t="s">
        <v>328</v>
      </c>
      <c r="P292" s="2" t="s">
        <v>60</v>
      </c>
      <c r="Q292" s="2" t="s">
        <v>60</v>
      </c>
      <c r="R292" s="2" t="s">
        <v>60</v>
      </c>
      <c r="S292" s="3">
        <v>0</v>
      </c>
      <c r="T292" s="3">
        <v>0</v>
      </c>
      <c r="U292" s="3">
        <v>0.39</v>
      </c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2" t="s">
        <v>52</v>
      </c>
      <c r="AW292" s="2" t="s">
        <v>974</v>
      </c>
      <c r="AX292" s="2" t="s">
        <v>52</v>
      </c>
      <c r="AY292" s="2" t="s">
        <v>52</v>
      </c>
    </row>
    <row r="293" spans="1:51" ht="30" customHeight="1" x14ac:dyDescent="0.3">
      <c r="A293" s="8" t="s">
        <v>975</v>
      </c>
      <c r="B293" s="8" t="s">
        <v>412</v>
      </c>
      <c r="C293" s="8" t="s">
        <v>413</v>
      </c>
      <c r="D293" s="9">
        <v>1</v>
      </c>
      <c r="E293" s="13">
        <f>TRUNC(단가대비표!O160*1/8*16/12*25/20, 1)</f>
        <v>0</v>
      </c>
      <c r="F293" s="14">
        <f>TRUNC(E293*D293,1)</f>
        <v>0</v>
      </c>
      <c r="G293" s="13">
        <f>TRUNC(단가대비표!P160*1/8*16/12*25/20, 1)</f>
        <v>44965.4</v>
      </c>
      <c r="H293" s="14">
        <f>TRUNC(G293*D293,1)</f>
        <v>44965.4</v>
      </c>
      <c r="I293" s="13">
        <f>TRUNC(단가대비표!S160*1/8*16/12*25/20, 1)</f>
        <v>0</v>
      </c>
      <c r="J293" s="14">
        <f>TRUNC(I293*D293,1)</f>
        <v>0</v>
      </c>
      <c r="K293" s="13">
        <f t="shared" si="63"/>
        <v>44965.4</v>
      </c>
      <c r="L293" s="14">
        <f t="shared" si="63"/>
        <v>44965.4</v>
      </c>
      <c r="M293" s="8" t="s">
        <v>52</v>
      </c>
      <c r="N293" s="2" t="s">
        <v>952</v>
      </c>
      <c r="O293" s="2" t="s">
        <v>976</v>
      </c>
      <c r="P293" s="2" t="s">
        <v>60</v>
      </c>
      <c r="Q293" s="2" t="s">
        <v>60</v>
      </c>
      <c r="R293" s="2" t="s">
        <v>59</v>
      </c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2" t="s">
        <v>52</v>
      </c>
      <c r="AW293" s="2" t="s">
        <v>977</v>
      </c>
      <c r="AX293" s="2" t="s">
        <v>59</v>
      </c>
      <c r="AY293" s="2" t="s">
        <v>52</v>
      </c>
    </row>
    <row r="294" spans="1:51" ht="30" customHeight="1" x14ac:dyDescent="0.3">
      <c r="A294" s="8" t="s">
        <v>421</v>
      </c>
      <c r="B294" s="8" t="s">
        <v>52</v>
      </c>
      <c r="C294" s="8" t="s">
        <v>52</v>
      </c>
      <c r="D294" s="9"/>
      <c r="E294" s="13"/>
      <c r="F294" s="14">
        <f>TRUNC(SUMIF(N290:N293, N289, F290:F293),0)</f>
        <v>6928</v>
      </c>
      <c r="G294" s="13"/>
      <c r="H294" s="14">
        <f>TRUNC(SUMIF(N290:N293, N289, H290:H293),0)</f>
        <v>44965</v>
      </c>
      <c r="I294" s="13"/>
      <c r="J294" s="14">
        <f>TRUNC(SUMIF(N290:N293, N289, J290:J293),0)</f>
        <v>28219</v>
      </c>
      <c r="K294" s="13"/>
      <c r="L294" s="14">
        <f>F294+H294+J294</f>
        <v>80112</v>
      </c>
      <c r="M294" s="8" t="s">
        <v>52</v>
      </c>
      <c r="N294" s="2" t="s">
        <v>68</v>
      </c>
      <c r="O294" s="2" t="s">
        <v>68</v>
      </c>
      <c r="P294" s="2" t="s">
        <v>52</v>
      </c>
      <c r="Q294" s="2" t="s">
        <v>52</v>
      </c>
      <c r="R294" s="2" t="s">
        <v>52</v>
      </c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2" t="s">
        <v>52</v>
      </c>
      <c r="AW294" s="2" t="s">
        <v>52</v>
      </c>
      <c r="AX294" s="2" t="s">
        <v>52</v>
      </c>
      <c r="AY294" s="2" t="s">
        <v>52</v>
      </c>
    </row>
    <row r="295" spans="1:51" ht="30" customHeight="1" x14ac:dyDescent="0.3">
      <c r="A295" s="9"/>
      <c r="B295" s="9"/>
      <c r="C295" s="9"/>
      <c r="D295" s="9"/>
      <c r="E295" s="13"/>
      <c r="F295" s="14"/>
      <c r="G295" s="13"/>
      <c r="H295" s="14"/>
      <c r="I295" s="13"/>
      <c r="J295" s="14"/>
      <c r="K295" s="13"/>
      <c r="L295" s="14"/>
      <c r="M295" s="9"/>
    </row>
    <row r="296" spans="1:51" ht="30" customHeight="1" x14ac:dyDescent="0.3">
      <c r="A296" s="190" t="s">
        <v>978</v>
      </c>
      <c r="B296" s="190"/>
      <c r="C296" s="190"/>
      <c r="D296" s="190"/>
      <c r="E296" s="191"/>
      <c r="F296" s="192"/>
      <c r="G296" s="191"/>
      <c r="H296" s="192"/>
      <c r="I296" s="191"/>
      <c r="J296" s="192"/>
      <c r="K296" s="191"/>
      <c r="L296" s="192"/>
      <c r="M296" s="190"/>
      <c r="N296" s="1" t="s">
        <v>979</v>
      </c>
    </row>
    <row r="297" spans="1:51" ht="30" customHeight="1" x14ac:dyDescent="0.3">
      <c r="A297" s="8" t="s">
        <v>980</v>
      </c>
      <c r="B297" s="8" t="s">
        <v>981</v>
      </c>
      <c r="C297" s="8" t="s">
        <v>965</v>
      </c>
      <c r="D297" s="9">
        <v>0.66010000000000002</v>
      </c>
      <c r="E297" s="13">
        <f>단가대비표!O12</f>
        <v>0</v>
      </c>
      <c r="F297" s="14">
        <f>TRUNC(E297*D297,1)</f>
        <v>0</v>
      </c>
      <c r="G297" s="13">
        <f>단가대비표!P12</f>
        <v>0</v>
      </c>
      <c r="H297" s="14">
        <f>TRUNC(G297*D297,1)</f>
        <v>0</v>
      </c>
      <c r="I297" s="13">
        <f>단가대비표!S12</f>
        <v>15261</v>
      </c>
      <c r="J297" s="14">
        <f>TRUNC(I297*D297,1)</f>
        <v>10073.700000000001</v>
      </c>
      <c r="K297" s="13">
        <f>TRUNC(E297+G297+I297,1)</f>
        <v>15261</v>
      </c>
      <c r="L297" s="14">
        <f>TRUNC(F297+H297+J297,1)</f>
        <v>10073.700000000001</v>
      </c>
      <c r="M297" s="8" t="s">
        <v>966</v>
      </c>
      <c r="N297" s="2" t="s">
        <v>979</v>
      </c>
      <c r="O297" s="2" t="s">
        <v>984</v>
      </c>
      <c r="P297" s="2" t="s">
        <v>60</v>
      </c>
      <c r="Q297" s="2" t="s">
        <v>60</v>
      </c>
      <c r="R297" s="2" t="s">
        <v>59</v>
      </c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2" t="s">
        <v>52</v>
      </c>
      <c r="AW297" s="2" t="s">
        <v>985</v>
      </c>
      <c r="AX297" s="2" t="s">
        <v>52</v>
      </c>
      <c r="AY297" s="2" t="s">
        <v>52</v>
      </c>
    </row>
    <row r="298" spans="1:51" ht="30" customHeight="1" x14ac:dyDescent="0.3">
      <c r="A298" s="8" t="s">
        <v>421</v>
      </c>
      <c r="B298" s="8" t="s">
        <v>52</v>
      </c>
      <c r="C298" s="8" t="s">
        <v>52</v>
      </c>
      <c r="D298" s="9"/>
      <c r="E298" s="13"/>
      <c r="F298" s="14">
        <f>TRUNC(SUMIF(N297:N297, N296, F297:F297),0)</f>
        <v>0</v>
      </c>
      <c r="G298" s="13"/>
      <c r="H298" s="14">
        <f>TRUNC(SUMIF(N297:N297, N296, H297:H297),0)</f>
        <v>0</v>
      </c>
      <c r="I298" s="13"/>
      <c r="J298" s="14">
        <f>TRUNC(SUMIF(N297:N297, N296, J297:J297),0)</f>
        <v>10073</v>
      </c>
      <c r="K298" s="13"/>
      <c r="L298" s="14">
        <f>F298+H298+J298</f>
        <v>10073</v>
      </c>
      <c r="M298" s="8" t="s">
        <v>52</v>
      </c>
      <c r="N298" s="2" t="s">
        <v>68</v>
      </c>
      <c r="O298" s="2" t="s">
        <v>68</v>
      </c>
      <c r="P298" s="2" t="s">
        <v>52</v>
      </c>
      <c r="Q298" s="2" t="s">
        <v>52</v>
      </c>
      <c r="R298" s="2" t="s">
        <v>52</v>
      </c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2" t="s">
        <v>52</v>
      </c>
      <c r="AW298" s="2" t="s">
        <v>52</v>
      </c>
      <c r="AX298" s="2" t="s">
        <v>52</v>
      </c>
      <c r="AY298" s="2" t="s">
        <v>52</v>
      </c>
    </row>
    <row r="299" spans="1:51" ht="30" customHeight="1" x14ac:dyDescent="0.3">
      <c r="A299" s="9"/>
      <c r="B299" s="9"/>
      <c r="C299" s="9"/>
      <c r="D299" s="9"/>
      <c r="E299" s="13"/>
      <c r="F299" s="14"/>
      <c r="G299" s="13"/>
      <c r="H299" s="14"/>
      <c r="I299" s="13"/>
      <c r="J299" s="14"/>
      <c r="K299" s="13"/>
      <c r="L299" s="14"/>
      <c r="M299" s="9"/>
    </row>
    <row r="300" spans="1:51" ht="30" customHeight="1" x14ac:dyDescent="0.3">
      <c r="A300" s="190" t="s">
        <v>986</v>
      </c>
      <c r="B300" s="190"/>
      <c r="C300" s="190"/>
      <c r="D300" s="190"/>
      <c r="E300" s="191"/>
      <c r="F300" s="192"/>
      <c r="G300" s="191"/>
      <c r="H300" s="192"/>
      <c r="I300" s="191"/>
      <c r="J300" s="192"/>
      <c r="K300" s="191"/>
      <c r="L300" s="192"/>
      <c r="M300" s="190"/>
      <c r="N300" s="1" t="s">
        <v>987</v>
      </c>
    </row>
    <row r="301" spans="1:51" ht="30" customHeight="1" x14ac:dyDescent="0.3">
      <c r="A301" s="8" t="s">
        <v>847</v>
      </c>
      <c r="B301" s="8" t="s">
        <v>988</v>
      </c>
      <c r="C301" s="8" t="s">
        <v>965</v>
      </c>
      <c r="D301" s="9">
        <v>0.20849999999999999</v>
      </c>
      <c r="E301" s="13">
        <f>단가대비표!O8</f>
        <v>0</v>
      </c>
      <c r="F301" s="14">
        <f>TRUNC(E301*D301,1)</f>
        <v>0</v>
      </c>
      <c r="G301" s="13">
        <f>단가대비표!P8</f>
        <v>0</v>
      </c>
      <c r="H301" s="14">
        <f>TRUNC(G301*D301,1)</f>
        <v>0</v>
      </c>
      <c r="I301" s="13">
        <f>단가대비표!S8</f>
        <v>104465</v>
      </c>
      <c r="J301" s="14">
        <f>TRUNC(I301*D301,1)</f>
        <v>21780.9</v>
      </c>
      <c r="K301" s="13">
        <f t="shared" ref="K301:L304" si="64">TRUNC(E301+G301+I301,1)</f>
        <v>104465</v>
      </c>
      <c r="L301" s="14">
        <f t="shared" si="64"/>
        <v>21780.9</v>
      </c>
      <c r="M301" s="8" t="s">
        <v>966</v>
      </c>
      <c r="N301" s="2" t="s">
        <v>987</v>
      </c>
      <c r="O301" s="2" t="s">
        <v>991</v>
      </c>
      <c r="P301" s="2" t="s">
        <v>60</v>
      </c>
      <c r="Q301" s="2" t="s">
        <v>60</v>
      </c>
      <c r="R301" s="2" t="s">
        <v>59</v>
      </c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2" t="s">
        <v>52</v>
      </c>
      <c r="AW301" s="2" t="s">
        <v>992</v>
      </c>
      <c r="AX301" s="2" t="s">
        <v>52</v>
      </c>
      <c r="AY301" s="2" t="s">
        <v>52</v>
      </c>
    </row>
    <row r="302" spans="1:51" ht="30" customHeight="1" x14ac:dyDescent="0.3">
      <c r="A302" s="8" t="s">
        <v>969</v>
      </c>
      <c r="B302" s="8" t="s">
        <v>970</v>
      </c>
      <c r="C302" s="8" t="s">
        <v>549</v>
      </c>
      <c r="D302" s="9">
        <v>11.6</v>
      </c>
      <c r="E302" s="13">
        <f>단가대비표!O39</f>
        <v>1311.8</v>
      </c>
      <c r="F302" s="14">
        <f>TRUNC(E302*D302,1)</f>
        <v>15216.8</v>
      </c>
      <c r="G302" s="13">
        <f>단가대비표!P39</f>
        <v>0</v>
      </c>
      <c r="H302" s="14">
        <f>TRUNC(G302*D302,1)</f>
        <v>0</v>
      </c>
      <c r="I302" s="13">
        <f>단가대비표!S39</f>
        <v>0</v>
      </c>
      <c r="J302" s="14">
        <f>TRUNC(I302*D302,1)</f>
        <v>0</v>
      </c>
      <c r="K302" s="13">
        <f t="shared" si="64"/>
        <v>1311.8</v>
      </c>
      <c r="L302" s="14">
        <f t="shared" si="64"/>
        <v>15216.8</v>
      </c>
      <c r="M302" s="8" t="s">
        <v>52</v>
      </c>
      <c r="N302" s="2" t="s">
        <v>987</v>
      </c>
      <c r="O302" s="2" t="s">
        <v>971</v>
      </c>
      <c r="P302" s="2" t="s">
        <v>60</v>
      </c>
      <c r="Q302" s="2" t="s">
        <v>60</v>
      </c>
      <c r="R302" s="2" t="s">
        <v>59</v>
      </c>
      <c r="S302" s="3"/>
      <c r="T302" s="3"/>
      <c r="U302" s="3"/>
      <c r="V302" s="3">
        <v>1</v>
      </c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2" t="s">
        <v>52</v>
      </c>
      <c r="AW302" s="2" t="s">
        <v>993</v>
      </c>
      <c r="AX302" s="2" t="s">
        <v>52</v>
      </c>
      <c r="AY302" s="2" t="s">
        <v>52</v>
      </c>
    </row>
    <row r="303" spans="1:51" ht="30" customHeight="1" x14ac:dyDescent="0.3">
      <c r="A303" s="8" t="s">
        <v>559</v>
      </c>
      <c r="B303" s="8" t="s">
        <v>994</v>
      </c>
      <c r="C303" s="8" t="s">
        <v>327</v>
      </c>
      <c r="D303" s="9">
        <v>1</v>
      </c>
      <c r="E303" s="13">
        <f>TRUNC(SUMIF(V301:V304, RIGHTB(O303, 1), F301:F304)*U303, 2)</f>
        <v>3347.69</v>
      </c>
      <c r="F303" s="14">
        <f>TRUNC(E303*D303,1)</f>
        <v>3347.6</v>
      </c>
      <c r="G303" s="13">
        <v>0</v>
      </c>
      <c r="H303" s="14">
        <f>TRUNC(G303*D303,1)</f>
        <v>0</v>
      </c>
      <c r="I303" s="13">
        <v>0</v>
      </c>
      <c r="J303" s="14">
        <f>TRUNC(I303*D303,1)</f>
        <v>0</v>
      </c>
      <c r="K303" s="13">
        <f t="shared" si="64"/>
        <v>3347.6</v>
      </c>
      <c r="L303" s="14">
        <f t="shared" si="64"/>
        <v>3347.6</v>
      </c>
      <c r="M303" s="8" t="s">
        <v>52</v>
      </c>
      <c r="N303" s="2" t="s">
        <v>987</v>
      </c>
      <c r="O303" s="2" t="s">
        <v>328</v>
      </c>
      <c r="P303" s="2" t="s">
        <v>60</v>
      </c>
      <c r="Q303" s="2" t="s">
        <v>60</v>
      </c>
      <c r="R303" s="2" t="s">
        <v>60</v>
      </c>
      <c r="S303" s="3">
        <v>0</v>
      </c>
      <c r="T303" s="3">
        <v>0</v>
      </c>
      <c r="U303" s="3">
        <v>0.22</v>
      </c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2" t="s">
        <v>52</v>
      </c>
      <c r="AW303" s="2" t="s">
        <v>995</v>
      </c>
      <c r="AX303" s="2" t="s">
        <v>52</v>
      </c>
      <c r="AY303" s="2" t="s">
        <v>52</v>
      </c>
    </row>
    <row r="304" spans="1:51" ht="30" customHeight="1" x14ac:dyDescent="0.3">
      <c r="A304" s="8" t="s">
        <v>975</v>
      </c>
      <c r="B304" s="8" t="s">
        <v>412</v>
      </c>
      <c r="C304" s="8" t="s">
        <v>413</v>
      </c>
      <c r="D304" s="9">
        <v>1</v>
      </c>
      <c r="E304" s="13">
        <f>TRUNC(단가대비표!O160*1/8*16/12*25/20, 1)</f>
        <v>0</v>
      </c>
      <c r="F304" s="14">
        <f>TRUNC(E304*D304,1)</f>
        <v>0</v>
      </c>
      <c r="G304" s="13">
        <f>TRUNC(단가대비표!P160*1/8*16/12*25/20, 1)</f>
        <v>44965.4</v>
      </c>
      <c r="H304" s="14">
        <f>TRUNC(G304*D304,1)</f>
        <v>44965.4</v>
      </c>
      <c r="I304" s="13">
        <f>TRUNC(단가대비표!S160*1/8*16/12*25/20, 1)</f>
        <v>0</v>
      </c>
      <c r="J304" s="14">
        <f>TRUNC(I304*D304,1)</f>
        <v>0</v>
      </c>
      <c r="K304" s="13">
        <f t="shared" si="64"/>
        <v>44965.4</v>
      </c>
      <c r="L304" s="14">
        <f t="shared" si="64"/>
        <v>44965.4</v>
      </c>
      <c r="M304" s="8" t="s">
        <v>52</v>
      </c>
      <c r="N304" s="2" t="s">
        <v>987</v>
      </c>
      <c r="O304" s="2" t="s">
        <v>976</v>
      </c>
      <c r="P304" s="2" t="s">
        <v>60</v>
      </c>
      <c r="Q304" s="2" t="s">
        <v>60</v>
      </c>
      <c r="R304" s="2" t="s">
        <v>59</v>
      </c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2" t="s">
        <v>52</v>
      </c>
      <c r="AW304" s="2" t="s">
        <v>996</v>
      </c>
      <c r="AX304" s="2" t="s">
        <v>59</v>
      </c>
      <c r="AY304" s="2" t="s">
        <v>52</v>
      </c>
    </row>
    <row r="305" spans="1:51" ht="30" customHeight="1" x14ac:dyDescent="0.3">
      <c r="A305" s="8" t="s">
        <v>421</v>
      </c>
      <c r="B305" s="8" t="s">
        <v>52</v>
      </c>
      <c r="C305" s="8" t="s">
        <v>52</v>
      </c>
      <c r="D305" s="9"/>
      <c r="E305" s="13"/>
      <c r="F305" s="14">
        <f>TRUNC(SUMIF(N301:N304, N300, F301:F304),0)</f>
        <v>18564</v>
      </c>
      <c r="G305" s="13"/>
      <c r="H305" s="14">
        <f>TRUNC(SUMIF(N301:N304, N300, H301:H304),0)</f>
        <v>44965</v>
      </c>
      <c r="I305" s="13"/>
      <c r="J305" s="14">
        <f>TRUNC(SUMIF(N301:N304, N300, J301:J304),0)</f>
        <v>21780</v>
      </c>
      <c r="K305" s="13"/>
      <c r="L305" s="14">
        <f>F305+H305+J305</f>
        <v>85309</v>
      </c>
      <c r="M305" s="8" t="s">
        <v>52</v>
      </c>
      <c r="N305" s="2" t="s">
        <v>68</v>
      </c>
      <c r="O305" s="2" t="s">
        <v>68</v>
      </c>
      <c r="P305" s="2" t="s">
        <v>52</v>
      </c>
      <c r="Q305" s="2" t="s">
        <v>52</v>
      </c>
      <c r="R305" s="2" t="s">
        <v>52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2" t="s">
        <v>52</v>
      </c>
      <c r="AW305" s="2" t="s">
        <v>52</v>
      </c>
      <c r="AX305" s="2" t="s">
        <v>52</v>
      </c>
      <c r="AY305" s="2" t="s">
        <v>52</v>
      </c>
    </row>
    <row r="306" spans="1:51" ht="30" customHeight="1" x14ac:dyDescent="0.3">
      <c r="A306" s="9"/>
      <c r="B306" s="9"/>
      <c r="C306" s="9"/>
      <c r="D306" s="9"/>
      <c r="E306" s="13"/>
      <c r="F306" s="14"/>
      <c r="G306" s="13"/>
      <c r="H306" s="14"/>
      <c r="I306" s="13"/>
      <c r="J306" s="14"/>
      <c r="K306" s="13"/>
      <c r="L306" s="14"/>
      <c r="M306" s="9"/>
    </row>
    <row r="307" spans="1:51" ht="30" customHeight="1" x14ac:dyDescent="0.3">
      <c r="A307" s="190" t="s">
        <v>997</v>
      </c>
      <c r="B307" s="190"/>
      <c r="C307" s="190"/>
      <c r="D307" s="190"/>
      <c r="E307" s="191"/>
      <c r="F307" s="192"/>
      <c r="G307" s="191"/>
      <c r="H307" s="192"/>
      <c r="I307" s="191"/>
      <c r="J307" s="192"/>
      <c r="K307" s="191"/>
      <c r="L307" s="192"/>
      <c r="M307" s="190"/>
      <c r="N307" s="1" t="s">
        <v>998</v>
      </c>
    </row>
    <row r="308" spans="1:51" ht="30" customHeight="1" x14ac:dyDescent="0.3">
      <c r="A308" s="8" t="s">
        <v>1003</v>
      </c>
      <c r="B308" s="8" t="s">
        <v>981</v>
      </c>
      <c r="C308" s="8" t="s">
        <v>618</v>
      </c>
      <c r="D308" s="9">
        <v>0.01</v>
      </c>
      <c r="E308" s="13">
        <f>단가대비표!O13</f>
        <v>0</v>
      </c>
      <c r="F308" s="14">
        <f>TRUNC(E308*D308,1)</f>
        <v>0</v>
      </c>
      <c r="G308" s="13">
        <f>단가대비표!P13</f>
        <v>0</v>
      </c>
      <c r="H308" s="14">
        <f>TRUNC(G308*D308,1)</f>
        <v>0</v>
      </c>
      <c r="I308" s="13">
        <f>단가대비표!S13</f>
        <v>220000</v>
      </c>
      <c r="J308" s="14">
        <f>TRUNC(I308*D308,1)</f>
        <v>2200</v>
      </c>
      <c r="K308" s="13">
        <f>TRUNC(E308+G308+I308,1)</f>
        <v>220000</v>
      </c>
      <c r="L308" s="14">
        <f>TRUNC(F308+H308+J308,1)</f>
        <v>2200</v>
      </c>
      <c r="M308" s="8" t="s">
        <v>52</v>
      </c>
      <c r="N308" s="2" t="s">
        <v>998</v>
      </c>
      <c r="O308" s="2" t="s">
        <v>1004</v>
      </c>
      <c r="P308" s="2" t="s">
        <v>60</v>
      </c>
      <c r="Q308" s="2" t="s">
        <v>60</v>
      </c>
      <c r="R308" s="2" t="s">
        <v>59</v>
      </c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2" t="s">
        <v>52</v>
      </c>
      <c r="AW308" s="2" t="s">
        <v>1005</v>
      </c>
      <c r="AX308" s="2" t="s">
        <v>52</v>
      </c>
      <c r="AY308" s="2" t="s">
        <v>52</v>
      </c>
    </row>
    <row r="309" spans="1:51" ht="30" customHeight="1" x14ac:dyDescent="0.3">
      <c r="A309" s="8" t="s">
        <v>421</v>
      </c>
      <c r="B309" s="8" t="s">
        <v>52</v>
      </c>
      <c r="C309" s="8" t="s">
        <v>52</v>
      </c>
      <c r="D309" s="9"/>
      <c r="E309" s="13"/>
      <c r="F309" s="14">
        <f>TRUNC(SUMIF(N308:N308, N307, F308:F308),0)</f>
        <v>0</v>
      </c>
      <c r="G309" s="13"/>
      <c r="H309" s="14">
        <f>TRUNC(SUMIF(N308:N308, N307, H308:H308),0)</f>
        <v>0</v>
      </c>
      <c r="I309" s="13"/>
      <c r="J309" s="14">
        <f>TRUNC(SUMIF(N308:N308, N307, J308:J308),0)</f>
        <v>2200</v>
      </c>
      <c r="K309" s="13"/>
      <c r="L309" s="14">
        <f>F309+H309+J309</f>
        <v>2200</v>
      </c>
      <c r="M309" s="8" t="s">
        <v>52</v>
      </c>
      <c r="N309" s="2" t="s">
        <v>68</v>
      </c>
      <c r="O309" s="2" t="s">
        <v>68</v>
      </c>
      <c r="P309" s="2" t="s">
        <v>52</v>
      </c>
      <c r="Q309" s="2" t="s">
        <v>52</v>
      </c>
      <c r="R309" s="2" t="s">
        <v>52</v>
      </c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2" t="s">
        <v>52</v>
      </c>
      <c r="AW309" s="2" t="s">
        <v>52</v>
      </c>
      <c r="AX309" s="2" t="s">
        <v>52</v>
      </c>
      <c r="AY309" s="2" t="s">
        <v>52</v>
      </c>
    </row>
    <row r="310" spans="1:51" ht="30" customHeight="1" x14ac:dyDescent="0.3">
      <c r="A310" s="9"/>
      <c r="B310" s="9"/>
      <c r="C310" s="9"/>
      <c r="D310" s="9"/>
      <c r="E310" s="13"/>
      <c r="F310" s="14"/>
      <c r="G310" s="13"/>
      <c r="H310" s="14"/>
      <c r="I310" s="13"/>
      <c r="J310" s="14"/>
      <c r="K310" s="13"/>
      <c r="L310" s="14"/>
      <c r="M310" s="9"/>
    </row>
    <row r="311" spans="1:51" ht="30" customHeight="1" x14ac:dyDescent="0.3">
      <c r="A311" s="190" t="s">
        <v>1006</v>
      </c>
      <c r="B311" s="190"/>
      <c r="C311" s="190"/>
      <c r="D311" s="190"/>
      <c r="E311" s="191"/>
      <c r="F311" s="192"/>
      <c r="G311" s="191"/>
      <c r="H311" s="192"/>
      <c r="I311" s="191"/>
      <c r="J311" s="192"/>
      <c r="K311" s="191"/>
      <c r="L311" s="192"/>
      <c r="M311" s="190"/>
      <c r="N311" s="1" t="s">
        <v>1007</v>
      </c>
    </row>
    <row r="312" spans="1:51" ht="30" customHeight="1" x14ac:dyDescent="0.3">
      <c r="A312" s="8" t="s">
        <v>980</v>
      </c>
      <c r="B312" s="8" t="s">
        <v>1008</v>
      </c>
      <c r="C312" s="8" t="s">
        <v>965</v>
      </c>
      <c r="D312" s="9">
        <v>0.66010000000000002</v>
      </c>
      <c r="E312" s="13">
        <f>단가대비표!O11</f>
        <v>0</v>
      </c>
      <c r="F312" s="14">
        <f>TRUNC(E312*D312,1)</f>
        <v>0</v>
      </c>
      <c r="G312" s="13">
        <f>단가대비표!P11</f>
        <v>0</v>
      </c>
      <c r="H312" s="14">
        <f>TRUNC(G312*D312,1)</f>
        <v>0</v>
      </c>
      <c r="I312" s="13">
        <f>단가대비표!S11</f>
        <v>12512</v>
      </c>
      <c r="J312" s="14">
        <f>TRUNC(I312*D312,1)</f>
        <v>8259.1</v>
      </c>
      <c r="K312" s="13">
        <f>TRUNC(E312+G312+I312,1)</f>
        <v>12512</v>
      </c>
      <c r="L312" s="14">
        <f>TRUNC(F312+H312+J312,1)</f>
        <v>8259.1</v>
      </c>
      <c r="M312" s="8" t="s">
        <v>966</v>
      </c>
      <c r="N312" s="2" t="s">
        <v>1007</v>
      </c>
      <c r="O312" s="2" t="s">
        <v>1010</v>
      </c>
      <c r="P312" s="2" t="s">
        <v>60</v>
      </c>
      <c r="Q312" s="2" t="s">
        <v>60</v>
      </c>
      <c r="R312" s="2" t="s">
        <v>59</v>
      </c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2" t="s">
        <v>52</v>
      </c>
      <c r="AW312" s="2" t="s">
        <v>1011</v>
      </c>
      <c r="AX312" s="2" t="s">
        <v>52</v>
      </c>
      <c r="AY312" s="2" t="s">
        <v>52</v>
      </c>
    </row>
    <row r="313" spans="1:51" ht="30" customHeight="1" x14ac:dyDescent="0.3">
      <c r="A313" s="8" t="s">
        <v>421</v>
      </c>
      <c r="B313" s="8" t="s">
        <v>52</v>
      </c>
      <c r="C313" s="8" t="s">
        <v>52</v>
      </c>
      <c r="D313" s="9"/>
      <c r="E313" s="13"/>
      <c r="F313" s="14">
        <f>TRUNC(SUMIF(N312:N312, N311, F312:F312),0)</f>
        <v>0</v>
      </c>
      <c r="G313" s="13"/>
      <c r="H313" s="14">
        <f>TRUNC(SUMIF(N312:N312, N311, H312:H312),0)</f>
        <v>0</v>
      </c>
      <c r="I313" s="13"/>
      <c r="J313" s="14">
        <f>TRUNC(SUMIF(N312:N312, N311, J312:J312),0)</f>
        <v>8259</v>
      </c>
      <c r="K313" s="13"/>
      <c r="L313" s="14">
        <f>F313+H313+J313</f>
        <v>8259</v>
      </c>
      <c r="M313" s="8" t="s">
        <v>52</v>
      </c>
      <c r="N313" s="2" t="s">
        <v>68</v>
      </c>
      <c r="O313" s="2" t="s">
        <v>68</v>
      </c>
      <c r="P313" s="2" t="s">
        <v>52</v>
      </c>
      <c r="Q313" s="2" t="s">
        <v>52</v>
      </c>
      <c r="R313" s="2" t="s">
        <v>52</v>
      </c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2" t="s">
        <v>52</v>
      </c>
      <c r="AW313" s="2" t="s">
        <v>52</v>
      </c>
      <c r="AX313" s="2" t="s">
        <v>52</v>
      </c>
      <c r="AY313" s="2" t="s">
        <v>52</v>
      </c>
    </row>
    <row r="314" spans="1:51" ht="30" customHeight="1" x14ac:dyDescent="0.3">
      <c r="A314" s="9"/>
      <c r="B314" s="9"/>
      <c r="C314" s="9"/>
      <c r="D314" s="9"/>
      <c r="E314" s="13"/>
      <c r="F314" s="14"/>
      <c r="G314" s="13"/>
      <c r="H314" s="14"/>
      <c r="I314" s="13"/>
      <c r="J314" s="14"/>
      <c r="K314" s="13"/>
      <c r="L314" s="14"/>
      <c r="M314" s="9"/>
    </row>
    <row r="315" spans="1:51" ht="30" customHeight="1" x14ac:dyDescent="0.3">
      <c r="A315" s="190" t="s">
        <v>1012</v>
      </c>
      <c r="B315" s="190"/>
      <c r="C315" s="190"/>
      <c r="D315" s="190"/>
      <c r="E315" s="191"/>
      <c r="F315" s="192"/>
      <c r="G315" s="191"/>
      <c r="H315" s="192"/>
      <c r="I315" s="191"/>
      <c r="J315" s="192"/>
      <c r="K315" s="191"/>
      <c r="L315" s="192"/>
      <c r="M315" s="190"/>
      <c r="N315" s="1" t="s">
        <v>1013</v>
      </c>
    </row>
    <row r="316" spans="1:51" ht="30" customHeight="1" x14ac:dyDescent="0.3">
      <c r="A316" s="8" t="s">
        <v>847</v>
      </c>
      <c r="B316" s="8" t="s">
        <v>447</v>
      </c>
      <c r="C316" s="8" t="s">
        <v>965</v>
      </c>
      <c r="D316" s="9">
        <v>0.20849999999999999</v>
      </c>
      <c r="E316" s="13">
        <f>단가대비표!O7</f>
        <v>0</v>
      </c>
      <c r="F316" s="14">
        <f>TRUNC(E316*D316,1)</f>
        <v>0</v>
      </c>
      <c r="G316" s="13">
        <f>단가대비표!P7</f>
        <v>0</v>
      </c>
      <c r="H316" s="14">
        <f>TRUNC(G316*D316,1)</f>
        <v>0</v>
      </c>
      <c r="I316" s="13">
        <f>단가대비표!S7</f>
        <v>99370</v>
      </c>
      <c r="J316" s="14">
        <f>TRUNC(I316*D316,1)</f>
        <v>20718.599999999999</v>
      </c>
      <c r="K316" s="13">
        <f t="shared" ref="K316:L319" si="65">TRUNC(E316+G316+I316,1)</f>
        <v>99370</v>
      </c>
      <c r="L316" s="14">
        <f t="shared" si="65"/>
        <v>20718.599999999999</v>
      </c>
      <c r="M316" s="8" t="s">
        <v>966</v>
      </c>
      <c r="N316" s="2" t="s">
        <v>1013</v>
      </c>
      <c r="O316" s="2" t="s">
        <v>1015</v>
      </c>
      <c r="P316" s="2" t="s">
        <v>60</v>
      </c>
      <c r="Q316" s="2" t="s">
        <v>60</v>
      </c>
      <c r="R316" s="2" t="s">
        <v>59</v>
      </c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2" t="s">
        <v>52</v>
      </c>
      <c r="AW316" s="2" t="s">
        <v>1016</v>
      </c>
      <c r="AX316" s="2" t="s">
        <v>52</v>
      </c>
      <c r="AY316" s="2" t="s">
        <v>52</v>
      </c>
    </row>
    <row r="317" spans="1:51" ht="30" customHeight="1" x14ac:dyDescent="0.3">
      <c r="A317" s="8" t="s">
        <v>969</v>
      </c>
      <c r="B317" s="8" t="s">
        <v>970</v>
      </c>
      <c r="C317" s="8" t="s">
        <v>549</v>
      </c>
      <c r="D317" s="9">
        <v>10.199999999999999</v>
      </c>
      <c r="E317" s="13">
        <f>단가대비표!O39</f>
        <v>1311.8</v>
      </c>
      <c r="F317" s="14">
        <f>TRUNC(E317*D317,1)</f>
        <v>13380.3</v>
      </c>
      <c r="G317" s="13">
        <f>단가대비표!P39</f>
        <v>0</v>
      </c>
      <c r="H317" s="14">
        <f>TRUNC(G317*D317,1)</f>
        <v>0</v>
      </c>
      <c r="I317" s="13">
        <f>단가대비표!S39</f>
        <v>0</v>
      </c>
      <c r="J317" s="14">
        <f>TRUNC(I317*D317,1)</f>
        <v>0</v>
      </c>
      <c r="K317" s="13">
        <f t="shared" si="65"/>
        <v>1311.8</v>
      </c>
      <c r="L317" s="14">
        <f t="shared" si="65"/>
        <v>13380.3</v>
      </c>
      <c r="M317" s="8" t="s">
        <v>52</v>
      </c>
      <c r="N317" s="2" t="s">
        <v>1013</v>
      </c>
      <c r="O317" s="2" t="s">
        <v>971</v>
      </c>
      <c r="P317" s="2" t="s">
        <v>60</v>
      </c>
      <c r="Q317" s="2" t="s">
        <v>60</v>
      </c>
      <c r="R317" s="2" t="s">
        <v>59</v>
      </c>
      <c r="S317" s="3"/>
      <c r="T317" s="3"/>
      <c r="U317" s="3"/>
      <c r="V317" s="3">
        <v>1</v>
      </c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2" t="s">
        <v>52</v>
      </c>
      <c r="AW317" s="2" t="s">
        <v>1017</v>
      </c>
      <c r="AX317" s="2" t="s">
        <v>52</v>
      </c>
      <c r="AY317" s="2" t="s">
        <v>52</v>
      </c>
    </row>
    <row r="318" spans="1:51" ht="30" customHeight="1" x14ac:dyDescent="0.3">
      <c r="A318" s="8" t="s">
        <v>559</v>
      </c>
      <c r="B318" s="8" t="s">
        <v>994</v>
      </c>
      <c r="C318" s="8" t="s">
        <v>327</v>
      </c>
      <c r="D318" s="9">
        <v>1</v>
      </c>
      <c r="E318" s="13">
        <f>TRUNC(SUMIF(V316:V319, RIGHTB(O318, 1), F316:F319)*U318, 2)</f>
        <v>2943.66</v>
      </c>
      <c r="F318" s="14">
        <f>TRUNC(E318*D318,1)</f>
        <v>2943.6</v>
      </c>
      <c r="G318" s="13">
        <v>0</v>
      </c>
      <c r="H318" s="14">
        <f>TRUNC(G318*D318,1)</f>
        <v>0</v>
      </c>
      <c r="I318" s="13">
        <v>0</v>
      </c>
      <c r="J318" s="14">
        <f>TRUNC(I318*D318,1)</f>
        <v>0</v>
      </c>
      <c r="K318" s="13">
        <f t="shared" si="65"/>
        <v>2943.6</v>
      </c>
      <c r="L318" s="14">
        <f t="shared" si="65"/>
        <v>2943.6</v>
      </c>
      <c r="M318" s="8" t="s">
        <v>52</v>
      </c>
      <c r="N318" s="2" t="s">
        <v>1013</v>
      </c>
      <c r="O318" s="2" t="s">
        <v>328</v>
      </c>
      <c r="P318" s="2" t="s">
        <v>60</v>
      </c>
      <c r="Q318" s="2" t="s">
        <v>60</v>
      </c>
      <c r="R318" s="2" t="s">
        <v>60</v>
      </c>
      <c r="S318" s="3">
        <v>0</v>
      </c>
      <c r="T318" s="3">
        <v>0</v>
      </c>
      <c r="U318" s="3">
        <v>0.22</v>
      </c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2" t="s">
        <v>52</v>
      </c>
      <c r="AW318" s="2" t="s">
        <v>1018</v>
      </c>
      <c r="AX318" s="2" t="s">
        <v>52</v>
      </c>
      <c r="AY318" s="2" t="s">
        <v>52</v>
      </c>
    </row>
    <row r="319" spans="1:51" ht="30" customHeight="1" x14ac:dyDescent="0.3">
      <c r="A319" s="8" t="s">
        <v>975</v>
      </c>
      <c r="B319" s="8" t="s">
        <v>412</v>
      </c>
      <c r="C319" s="8" t="s">
        <v>413</v>
      </c>
      <c r="D319" s="9">
        <v>1</v>
      </c>
      <c r="E319" s="13">
        <f>TRUNC(단가대비표!O160*1/8*16/12*25/20, 1)</f>
        <v>0</v>
      </c>
      <c r="F319" s="14">
        <f>TRUNC(E319*D319,1)</f>
        <v>0</v>
      </c>
      <c r="G319" s="13">
        <f>TRUNC(단가대비표!P160*1/8*16/12*25/20, 1)</f>
        <v>44965.4</v>
      </c>
      <c r="H319" s="14">
        <f>TRUNC(G319*D319,1)</f>
        <v>44965.4</v>
      </c>
      <c r="I319" s="13">
        <f>TRUNC(단가대비표!S160*1/8*16/12*25/20, 1)</f>
        <v>0</v>
      </c>
      <c r="J319" s="14">
        <f>TRUNC(I319*D319,1)</f>
        <v>0</v>
      </c>
      <c r="K319" s="13">
        <f t="shared" si="65"/>
        <v>44965.4</v>
      </c>
      <c r="L319" s="14">
        <f t="shared" si="65"/>
        <v>44965.4</v>
      </c>
      <c r="M319" s="8" t="s">
        <v>52</v>
      </c>
      <c r="N319" s="2" t="s">
        <v>1013</v>
      </c>
      <c r="O319" s="2" t="s">
        <v>976</v>
      </c>
      <c r="P319" s="2" t="s">
        <v>60</v>
      </c>
      <c r="Q319" s="2" t="s">
        <v>60</v>
      </c>
      <c r="R319" s="2" t="s">
        <v>59</v>
      </c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2" t="s">
        <v>52</v>
      </c>
      <c r="AW319" s="2" t="s">
        <v>1019</v>
      </c>
      <c r="AX319" s="2" t="s">
        <v>59</v>
      </c>
      <c r="AY319" s="2" t="s">
        <v>52</v>
      </c>
    </row>
    <row r="320" spans="1:51" ht="30" customHeight="1" x14ac:dyDescent="0.3">
      <c r="A320" s="8" t="s">
        <v>421</v>
      </c>
      <c r="B320" s="8" t="s">
        <v>52</v>
      </c>
      <c r="C320" s="8" t="s">
        <v>52</v>
      </c>
      <c r="D320" s="9"/>
      <c r="E320" s="13"/>
      <c r="F320" s="14">
        <f>TRUNC(SUMIF(N316:N319, N315, F316:F319),0)</f>
        <v>16323</v>
      </c>
      <c r="G320" s="13"/>
      <c r="H320" s="14">
        <f>TRUNC(SUMIF(N316:N319, N315, H316:H319),0)</f>
        <v>44965</v>
      </c>
      <c r="I320" s="13"/>
      <c r="J320" s="14">
        <f>TRUNC(SUMIF(N316:N319, N315, J316:J319),0)</f>
        <v>20718</v>
      </c>
      <c r="K320" s="13"/>
      <c r="L320" s="14">
        <f>F320+H320+J320</f>
        <v>82006</v>
      </c>
      <c r="M320" s="8" t="s">
        <v>52</v>
      </c>
      <c r="N320" s="2" t="s">
        <v>68</v>
      </c>
      <c r="O320" s="2" t="s">
        <v>68</v>
      </c>
      <c r="P320" s="2" t="s">
        <v>52</v>
      </c>
      <c r="Q320" s="2" t="s">
        <v>52</v>
      </c>
      <c r="R320" s="2" t="s">
        <v>52</v>
      </c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2" t="s">
        <v>52</v>
      </c>
      <c r="AW320" s="2" t="s">
        <v>52</v>
      </c>
      <c r="AX320" s="2" t="s">
        <v>52</v>
      </c>
      <c r="AY320" s="2" t="s">
        <v>52</v>
      </c>
    </row>
    <row r="321" spans="1:51" ht="30" customHeight="1" x14ac:dyDescent="0.3">
      <c r="A321" s="9"/>
      <c r="B321" s="9"/>
      <c r="C321" s="9"/>
      <c r="D321" s="9"/>
      <c r="E321" s="13"/>
      <c r="F321" s="14"/>
      <c r="G321" s="13"/>
      <c r="H321" s="14"/>
      <c r="I321" s="13"/>
      <c r="J321" s="14"/>
      <c r="K321" s="13"/>
      <c r="L321" s="14"/>
      <c r="M321" s="9"/>
    </row>
    <row r="322" spans="1:51" ht="30" customHeight="1" x14ac:dyDescent="0.3">
      <c r="A322" s="190" t="s">
        <v>1020</v>
      </c>
      <c r="B322" s="190"/>
      <c r="C322" s="190"/>
      <c r="D322" s="190"/>
      <c r="E322" s="191"/>
      <c r="F322" s="192"/>
      <c r="G322" s="191"/>
      <c r="H322" s="192"/>
      <c r="I322" s="191"/>
      <c r="J322" s="192"/>
      <c r="K322" s="191"/>
      <c r="L322" s="192"/>
      <c r="M322" s="190"/>
      <c r="N322" s="1" t="s">
        <v>1021</v>
      </c>
    </row>
    <row r="323" spans="1:51" ht="30" customHeight="1" x14ac:dyDescent="0.3">
      <c r="A323" s="8" t="s">
        <v>1022</v>
      </c>
      <c r="B323" s="8" t="s">
        <v>1023</v>
      </c>
      <c r="C323" s="8" t="s">
        <v>965</v>
      </c>
      <c r="D323" s="9">
        <v>0.29670000000000002</v>
      </c>
      <c r="E323" s="13">
        <f>단가대비표!O15</f>
        <v>0</v>
      </c>
      <c r="F323" s="14">
        <f>TRUNC(E323*D323,1)</f>
        <v>0</v>
      </c>
      <c r="G323" s="13">
        <f>단가대비표!P15</f>
        <v>0</v>
      </c>
      <c r="H323" s="14">
        <f>TRUNC(G323*D323,1)</f>
        <v>0</v>
      </c>
      <c r="I323" s="13">
        <f>단가대비표!S15</f>
        <v>19844</v>
      </c>
      <c r="J323" s="14">
        <f>TRUNC(I323*D323,1)</f>
        <v>5887.7</v>
      </c>
      <c r="K323" s="13">
        <f t="shared" ref="K323:L326" si="66">TRUNC(E323+G323+I323,1)</f>
        <v>19844</v>
      </c>
      <c r="L323" s="14">
        <f t="shared" si="66"/>
        <v>5887.7</v>
      </c>
      <c r="M323" s="8" t="s">
        <v>966</v>
      </c>
      <c r="N323" s="2" t="s">
        <v>1021</v>
      </c>
      <c r="O323" s="2" t="s">
        <v>1026</v>
      </c>
      <c r="P323" s="2" t="s">
        <v>60</v>
      </c>
      <c r="Q323" s="2" t="s">
        <v>60</v>
      </c>
      <c r="R323" s="2" t="s">
        <v>59</v>
      </c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2" t="s">
        <v>52</v>
      </c>
      <c r="AW323" s="2" t="s">
        <v>1027</v>
      </c>
      <c r="AX323" s="2" t="s">
        <v>52</v>
      </c>
      <c r="AY323" s="2" t="s">
        <v>52</v>
      </c>
    </row>
    <row r="324" spans="1:51" ht="30" customHeight="1" x14ac:dyDescent="0.3">
      <c r="A324" s="8" t="s">
        <v>969</v>
      </c>
      <c r="B324" s="8" t="s">
        <v>970</v>
      </c>
      <c r="C324" s="8" t="s">
        <v>549</v>
      </c>
      <c r="D324" s="9">
        <v>2.9</v>
      </c>
      <c r="E324" s="13">
        <f>단가대비표!O39</f>
        <v>1311.8</v>
      </c>
      <c r="F324" s="14">
        <f>TRUNC(E324*D324,1)</f>
        <v>3804.2</v>
      </c>
      <c r="G324" s="13">
        <f>단가대비표!P39</f>
        <v>0</v>
      </c>
      <c r="H324" s="14">
        <f>TRUNC(G324*D324,1)</f>
        <v>0</v>
      </c>
      <c r="I324" s="13">
        <f>단가대비표!S39</f>
        <v>0</v>
      </c>
      <c r="J324" s="14">
        <f>TRUNC(I324*D324,1)</f>
        <v>0</v>
      </c>
      <c r="K324" s="13">
        <f t="shared" si="66"/>
        <v>1311.8</v>
      </c>
      <c r="L324" s="14">
        <f t="shared" si="66"/>
        <v>3804.2</v>
      </c>
      <c r="M324" s="8" t="s">
        <v>52</v>
      </c>
      <c r="N324" s="2" t="s">
        <v>1021</v>
      </c>
      <c r="O324" s="2" t="s">
        <v>971</v>
      </c>
      <c r="P324" s="2" t="s">
        <v>60</v>
      </c>
      <c r="Q324" s="2" t="s">
        <v>60</v>
      </c>
      <c r="R324" s="2" t="s">
        <v>59</v>
      </c>
      <c r="S324" s="3"/>
      <c r="T324" s="3"/>
      <c r="U324" s="3"/>
      <c r="V324" s="3">
        <v>1</v>
      </c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2" t="s">
        <v>52</v>
      </c>
      <c r="AW324" s="2" t="s">
        <v>1028</v>
      </c>
      <c r="AX324" s="2" t="s">
        <v>52</v>
      </c>
      <c r="AY324" s="2" t="s">
        <v>52</v>
      </c>
    </row>
    <row r="325" spans="1:51" ht="30" customHeight="1" x14ac:dyDescent="0.3">
      <c r="A325" s="8" t="s">
        <v>559</v>
      </c>
      <c r="B325" s="8" t="s">
        <v>1029</v>
      </c>
      <c r="C325" s="8" t="s">
        <v>327</v>
      </c>
      <c r="D325" s="9">
        <v>1</v>
      </c>
      <c r="E325" s="13">
        <f>TRUNC(SUMIF(V323:V326, RIGHTB(O325, 1), F323:F326)*U325, 2)</f>
        <v>1445.59</v>
      </c>
      <c r="F325" s="14">
        <f>TRUNC(E325*D325,1)</f>
        <v>1445.5</v>
      </c>
      <c r="G325" s="13">
        <v>0</v>
      </c>
      <c r="H325" s="14">
        <f>TRUNC(G325*D325,1)</f>
        <v>0</v>
      </c>
      <c r="I325" s="13">
        <v>0</v>
      </c>
      <c r="J325" s="14">
        <f>TRUNC(I325*D325,1)</f>
        <v>0</v>
      </c>
      <c r="K325" s="13">
        <f t="shared" si="66"/>
        <v>1445.5</v>
      </c>
      <c r="L325" s="14">
        <f t="shared" si="66"/>
        <v>1445.5</v>
      </c>
      <c r="M325" s="8" t="s">
        <v>52</v>
      </c>
      <c r="N325" s="2" t="s">
        <v>1021</v>
      </c>
      <c r="O325" s="2" t="s">
        <v>328</v>
      </c>
      <c r="P325" s="2" t="s">
        <v>60</v>
      </c>
      <c r="Q325" s="2" t="s">
        <v>60</v>
      </c>
      <c r="R325" s="2" t="s">
        <v>60</v>
      </c>
      <c r="S325" s="3">
        <v>0</v>
      </c>
      <c r="T325" s="3">
        <v>0</v>
      </c>
      <c r="U325" s="3">
        <v>0.38</v>
      </c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2" t="s">
        <v>52</v>
      </c>
      <c r="AW325" s="2" t="s">
        <v>1030</v>
      </c>
      <c r="AX325" s="2" t="s">
        <v>52</v>
      </c>
      <c r="AY325" s="2" t="s">
        <v>52</v>
      </c>
    </row>
    <row r="326" spans="1:51" ht="30" customHeight="1" x14ac:dyDescent="0.3">
      <c r="A326" s="8" t="s">
        <v>1031</v>
      </c>
      <c r="B326" s="8" t="s">
        <v>412</v>
      </c>
      <c r="C326" s="8" t="s">
        <v>413</v>
      </c>
      <c r="D326" s="9">
        <v>1</v>
      </c>
      <c r="E326" s="13">
        <f>TRUNC(단가대비표!O161*1/8*16/12*25/20, 1)</f>
        <v>0</v>
      </c>
      <c r="F326" s="14">
        <f>TRUNC(E326*D326,1)</f>
        <v>0</v>
      </c>
      <c r="G326" s="13">
        <f>TRUNC(단가대비표!P161*1/8*16/12*25/20, 1)</f>
        <v>37187.699999999997</v>
      </c>
      <c r="H326" s="14">
        <f>TRUNC(G326*D326,1)</f>
        <v>37187.699999999997</v>
      </c>
      <c r="I326" s="13">
        <f>TRUNC(단가대비표!S161*1/8*16/12*25/20, 1)</f>
        <v>0</v>
      </c>
      <c r="J326" s="14">
        <f>TRUNC(I326*D326,1)</f>
        <v>0</v>
      </c>
      <c r="K326" s="13">
        <f t="shared" si="66"/>
        <v>37187.699999999997</v>
      </c>
      <c r="L326" s="14">
        <f t="shared" si="66"/>
        <v>37187.699999999997</v>
      </c>
      <c r="M326" s="8" t="s">
        <v>52</v>
      </c>
      <c r="N326" s="2" t="s">
        <v>1021</v>
      </c>
      <c r="O326" s="2" t="s">
        <v>1032</v>
      </c>
      <c r="P326" s="2" t="s">
        <v>60</v>
      </c>
      <c r="Q326" s="2" t="s">
        <v>60</v>
      </c>
      <c r="R326" s="2" t="s">
        <v>59</v>
      </c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2" t="s">
        <v>52</v>
      </c>
      <c r="AW326" s="2" t="s">
        <v>1033</v>
      </c>
      <c r="AX326" s="2" t="s">
        <v>59</v>
      </c>
      <c r="AY326" s="2" t="s">
        <v>52</v>
      </c>
    </row>
    <row r="327" spans="1:51" ht="30" customHeight="1" x14ac:dyDescent="0.3">
      <c r="A327" s="8" t="s">
        <v>421</v>
      </c>
      <c r="B327" s="8" t="s">
        <v>52</v>
      </c>
      <c r="C327" s="8" t="s">
        <v>52</v>
      </c>
      <c r="D327" s="9"/>
      <c r="E327" s="13"/>
      <c r="F327" s="14">
        <f>TRUNC(SUMIF(N323:N326, N322, F323:F326),0)</f>
        <v>5249</v>
      </c>
      <c r="G327" s="13"/>
      <c r="H327" s="14">
        <f>TRUNC(SUMIF(N323:N326, N322, H323:H326),0)</f>
        <v>37187</v>
      </c>
      <c r="I327" s="13"/>
      <c r="J327" s="14">
        <f>TRUNC(SUMIF(N323:N326, N322, J323:J326),0)</f>
        <v>5887</v>
      </c>
      <c r="K327" s="13"/>
      <c r="L327" s="14">
        <f>F327+H327+J327</f>
        <v>48323</v>
      </c>
      <c r="M327" s="8" t="s">
        <v>52</v>
      </c>
      <c r="N327" s="2" t="s">
        <v>68</v>
      </c>
      <c r="O327" s="2" t="s">
        <v>68</v>
      </c>
      <c r="P327" s="2" t="s">
        <v>52</v>
      </c>
      <c r="Q327" s="2" t="s">
        <v>52</v>
      </c>
      <c r="R327" s="2" t="s">
        <v>52</v>
      </c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2" t="s">
        <v>52</v>
      </c>
      <c r="AW327" s="2" t="s">
        <v>52</v>
      </c>
      <c r="AX327" s="2" t="s">
        <v>52</v>
      </c>
      <c r="AY327" s="2" t="s">
        <v>52</v>
      </c>
    </row>
    <row r="328" spans="1:51" ht="30" customHeight="1" x14ac:dyDescent="0.3">
      <c r="A328" s="9"/>
      <c r="B328" s="9"/>
      <c r="C328" s="9"/>
      <c r="D328" s="9"/>
      <c r="E328" s="13"/>
      <c r="F328" s="14"/>
      <c r="G328" s="13"/>
      <c r="H328" s="14"/>
      <c r="I328" s="13"/>
      <c r="J328" s="14"/>
      <c r="K328" s="13"/>
      <c r="L328" s="14"/>
      <c r="M328" s="9"/>
    </row>
    <row r="329" spans="1:51" ht="30" customHeight="1" x14ac:dyDescent="0.3">
      <c r="A329" s="190" t="s">
        <v>1034</v>
      </c>
      <c r="B329" s="190"/>
      <c r="C329" s="190"/>
      <c r="D329" s="190"/>
      <c r="E329" s="191"/>
      <c r="F329" s="192"/>
      <c r="G329" s="191"/>
      <c r="H329" s="192"/>
      <c r="I329" s="191"/>
      <c r="J329" s="192"/>
      <c r="K329" s="191"/>
      <c r="L329" s="192"/>
      <c r="M329" s="190"/>
      <c r="N329" s="1" t="s">
        <v>1035</v>
      </c>
    </row>
    <row r="330" spans="1:51" ht="30" customHeight="1" x14ac:dyDescent="0.3">
      <c r="A330" s="8" t="s">
        <v>847</v>
      </c>
      <c r="B330" s="8" t="s">
        <v>1036</v>
      </c>
      <c r="C330" s="8" t="s">
        <v>965</v>
      </c>
      <c r="D330" s="9">
        <v>0.20849999999999999</v>
      </c>
      <c r="E330" s="13">
        <f>단가대비표!O9</f>
        <v>0</v>
      </c>
      <c r="F330" s="14">
        <f>TRUNC(E330*D330,1)</f>
        <v>0</v>
      </c>
      <c r="G330" s="13">
        <f>단가대비표!P9</f>
        <v>0</v>
      </c>
      <c r="H330" s="14">
        <f>TRUNC(G330*D330,1)</f>
        <v>0</v>
      </c>
      <c r="I330" s="13">
        <f>단가대비표!S9</f>
        <v>126468</v>
      </c>
      <c r="J330" s="14">
        <f>TRUNC(I330*D330,1)</f>
        <v>26368.5</v>
      </c>
      <c r="K330" s="13">
        <f t="shared" ref="K330:L333" si="67">TRUNC(E330+G330+I330,1)</f>
        <v>126468</v>
      </c>
      <c r="L330" s="14">
        <f t="shared" si="67"/>
        <v>26368.5</v>
      </c>
      <c r="M330" s="8" t="s">
        <v>966</v>
      </c>
      <c r="N330" s="2" t="s">
        <v>1035</v>
      </c>
      <c r="O330" s="2" t="s">
        <v>1038</v>
      </c>
      <c r="P330" s="2" t="s">
        <v>60</v>
      </c>
      <c r="Q330" s="2" t="s">
        <v>60</v>
      </c>
      <c r="R330" s="2" t="s">
        <v>59</v>
      </c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2" t="s">
        <v>52</v>
      </c>
      <c r="AW330" s="2" t="s">
        <v>1039</v>
      </c>
      <c r="AX330" s="2" t="s">
        <v>52</v>
      </c>
      <c r="AY330" s="2" t="s">
        <v>52</v>
      </c>
    </row>
    <row r="331" spans="1:51" ht="30" customHeight="1" x14ac:dyDescent="0.3">
      <c r="A331" s="8" t="s">
        <v>969</v>
      </c>
      <c r="B331" s="8" t="s">
        <v>970</v>
      </c>
      <c r="C331" s="8" t="s">
        <v>549</v>
      </c>
      <c r="D331" s="9">
        <v>19.5</v>
      </c>
      <c r="E331" s="13">
        <f>단가대비표!O39</f>
        <v>1311.8</v>
      </c>
      <c r="F331" s="14">
        <f>TRUNC(E331*D331,1)</f>
        <v>25580.1</v>
      </c>
      <c r="G331" s="13">
        <f>단가대비표!P39</f>
        <v>0</v>
      </c>
      <c r="H331" s="14">
        <f>TRUNC(G331*D331,1)</f>
        <v>0</v>
      </c>
      <c r="I331" s="13">
        <f>단가대비표!S39</f>
        <v>0</v>
      </c>
      <c r="J331" s="14">
        <f>TRUNC(I331*D331,1)</f>
        <v>0</v>
      </c>
      <c r="K331" s="13">
        <f t="shared" si="67"/>
        <v>1311.8</v>
      </c>
      <c r="L331" s="14">
        <f t="shared" si="67"/>
        <v>25580.1</v>
      </c>
      <c r="M331" s="8" t="s">
        <v>52</v>
      </c>
      <c r="N331" s="2" t="s">
        <v>1035</v>
      </c>
      <c r="O331" s="2" t="s">
        <v>971</v>
      </c>
      <c r="P331" s="2" t="s">
        <v>60</v>
      </c>
      <c r="Q331" s="2" t="s">
        <v>60</v>
      </c>
      <c r="R331" s="2" t="s">
        <v>59</v>
      </c>
      <c r="S331" s="3"/>
      <c r="T331" s="3"/>
      <c r="U331" s="3"/>
      <c r="V331" s="3">
        <v>1</v>
      </c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2" t="s">
        <v>52</v>
      </c>
      <c r="AW331" s="2" t="s">
        <v>1040</v>
      </c>
      <c r="AX331" s="2" t="s">
        <v>52</v>
      </c>
      <c r="AY331" s="2" t="s">
        <v>52</v>
      </c>
    </row>
    <row r="332" spans="1:51" ht="30" customHeight="1" x14ac:dyDescent="0.3">
      <c r="A332" s="8" t="s">
        <v>559</v>
      </c>
      <c r="B332" s="8" t="s">
        <v>994</v>
      </c>
      <c r="C332" s="8" t="s">
        <v>327</v>
      </c>
      <c r="D332" s="9">
        <v>1</v>
      </c>
      <c r="E332" s="13">
        <f>TRUNC(SUMIF(V330:V333, RIGHTB(O332, 1), F330:F333)*U332, 2)</f>
        <v>5627.62</v>
      </c>
      <c r="F332" s="14">
        <f>TRUNC(E332*D332,1)</f>
        <v>5627.6</v>
      </c>
      <c r="G332" s="13">
        <v>0</v>
      </c>
      <c r="H332" s="14">
        <f>TRUNC(G332*D332,1)</f>
        <v>0</v>
      </c>
      <c r="I332" s="13">
        <v>0</v>
      </c>
      <c r="J332" s="14">
        <f>TRUNC(I332*D332,1)</f>
        <v>0</v>
      </c>
      <c r="K332" s="13">
        <f t="shared" si="67"/>
        <v>5627.6</v>
      </c>
      <c r="L332" s="14">
        <f t="shared" si="67"/>
        <v>5627.6</v>
      </c>
      <c r="M332" s="8" t="s">
        <v>52</v>
      </c>
      <c r="N332" s="2" t="s">
        <v>1035</v>
      </c>
      <c r="O332" s="2" t="s">
        <v>328</v>
      </c>
      <c r="P332" s="2" t="s">
        <v>60</v>
      </c>
      <c r="Q332" s="2" t="s">
        <v>60</v>
      </c>
      <c r="R332" s="2" t="s">
        <v>60</v>
      </c>
      <c r="S332" s="3">
        <v>0</v>
      </c>
      <c r="T332" s="3">
        <v>0</v>
      </c>
      <c r="U332" s="3">
        <v>0.22</v>
      </c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2" t="s">
        <v>52</v>
      </c>
      <c r="AW332" s="2" t="s">
        <v>1041</v>
      </c>
      <c r="AX332" s="2" t="s">
        <v>52</v>
      </c>
      <c r="AY332" s="2" t="s">
        <v>52</v>
      </c>
    </row>
    <row r="333" spans="1:51" ht="30" customHeight="1" x14ac:dyDescent="0.3">
      <c r="A333" s="8" t="s">
        <v>975</v>
      </c>
      <c r="B333" s="8" t="s">
        <v>412</v>
      </c>
      <c r="C333" s="8" t="s">
        <v>413</v>
      </c>
      <c r="D333" s="9">
        <v>1</v>
      </c>
      <c r="E333" s="13">
        <f>TRUNC(단가대비표!O160*1/8*16/12*25/20, 1)</f>
        <v>0</v>
      </c>
      <c r="F333" s="14">
        <f>TRUNC(E333*D333,1)</f>
        <v>0</v>
      </c>
      <c r="G333" s="13">
        <f>TRUNC(단가대비표!P160*1/8*16/12*25/20, 1)</f>
        <v>44965.4</v>
      </c>
      <c r="H333" s="14">
        <f>TRUNC(G333*D333,1)</f>
        <v>44965.4</v>
      </c>
      <c r="I333" s="13">
        <f>TRUNC(단가대비표!S160*1/8*16/12*25/20, 1)</f>
        <v>0</v>
      </c>
      <c r="J333" s="14">
        <f>TRUNC(I333*D333,1)</f>
        <v>0</v>
      </c>
      <c r="K333" s="13">
        <f t="shared" si="67"/>
        <v>44965.4</v>
      </c>
      <c r="L333" s="14">
        <f t="shared" si="67"/>
        <v>44965.4</v>
      </c>
      <c r="M333" s="8" t="s">
        <v>52</v>
      </c>
      <c r="N333" s="2" t="s">
        <v>1035</v>
      </c>
      <c r="O333" s="2" t="s">
        <v>976</v>
      </c>
      <c r="P333" s="2" t="s">
        <v>60</v>
      </c>
      <c r="Q333" s="2" t="s">
        <v>60</v>
      </c>
      <c r="R333" s="2" t="s">
        <v>59</v>
      </c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2" t="s">
        <v>52</v>
      </c>
      <c r="AW333" s="2" t="s">
        <v>1042</v>
      </c>
      <c r="AX333" s="2" t="s">
        <v>59</v>
      </c>
      <c r="AY333" s="2" t="s">
        <v>52</v>
      </c>
    </row>
    <row r="334" spans="1:51" ht="30" customHeight="1" x14ac:dyDescent="0.3">
      <c r="A334" s="8" t="s">
        <v>421</v>
      </c>
      <c r="B334" s="8" t="s">
        <v>52</v>
      </c>
      <c r="C334" s="8" t="s">
        <v>52</v>
      </c>
      <c r="D334" s="9"/>
      <c r="E334" s="13"/>
      <c r="F334" s="14">
        <f>TRUNC(SUMIF(N330:N333, N329, F330:F333),0)</f>
        <v>31207</v>
      </c>
      <c r="G334" s="13"/>
      <c r="H334" s="14">
        <f>TRUNC(SUMIF(N330:N333, N329, H330:H333),0)</f>
        <v>44965</v>
      </c>
      <c r="I334" s="13"/>
      <c r="J334" s="14">
        <f>TRUNC(SUMIF(N330:N333, N329, J330:J333),0)</f>
        <v>26368</v>
      </c>
      <c r="K334" s="13"/>
      <c r="L334" s="14">
        <f>F334+H334+J334</f>
        <v>102540</v>
      </c>
      <c r="M334" s="8" t="s">
        <v>52</v>
      </c>
      <c r="N334" s="2" t="s">
        <v>68</v>
      </c>
      <c r="O334" s="2" t="s">
        <v>68</v>
      </c>
      <c r="P334" s="2" t="s">
        <v>52</v>
      </c>
      <c r="Q334" s="2" t="s">
        <v>52</v>
      </c>
      <c r="R334" s="2" t="s">
        <v>52</v>
      </c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2" t="s">
        <v>52</v>
      </c>
      <c r="AW334" s="2" t="s">
        <v>52</v>
      </c>
      <c r="AX334" s="2" t="s">
        <v>52</v>
      </c>
      <c r="AY334" s="2" t="s">
        <v>52</v>
      </c>
    </row>
    <row r="335" spans="1:51" ht="30" customHeight="1" x14ac:dyDescent="0.3">
      <c r="A335" s="9"/>
      <c r="B335" s="9"/>
      <c r="C335" s="9"/>
      <c r="D335" s="9"/>
      <c r="E335" s="13"/>
      <c r="F335" s="14"/>
      <c r="G335" s="13"/>
      <c r="H335" s="14"/>
      <c r="I335" s="13"/>
      <c r="J335" s="14"/>
      <c r="K335" s="13"/>
      <c r="L335" s="14"/>
      <c r="M335" s="9"/>
    </row>
    <row r="336" spans="1:51" ht="30" customHeight="1" x14ac:dyDescent="0.3">
      <c r="A336" s="190" t="s">
        <v>1043</v>
      </c>
      <c r="B336" s="190"/>
      <c r="C336" s="190"/>
      <c r="D336" s="190"/>
      <c r="E336" s="191"/>
      <c r="F336" s="192"/>
      <c r="G336" s="191"/>
      <c r="H336" s="192"/>
      <c r="I336" s="191"/>
      <c r="J336" s="192"/>
      <c r="K336" s="191"/>
      <c r="L336" s="192"/>
      <c r="M336" s="190"/>
      <c r="N336" s="1" t="s">
        <v>1044</v>
      </c>
    </row>
    <row r="337" spans="1:51" ht="30" customHeight="1" x14ac:dyDescent="0.3">
      <c r="A337" s="8" t="s">
        <v>1045</v>
      </c>
      <c r="B337" s="8" t="s">
        <v>1049</v>
      </c>
      <c r="C337" s="8" t="s">
        <v>965</v>
      </c>
      <c r="D337" s="9">
        <v>0.15079999999999999</v>
      </c>
      <c r="E337" s="13">
        <f>단가대비표!O14</f>
        <v>0</v>
      </c>
      <c r="F337" s="14">
        <f>TRUNC(E337*D337,1)</f>
        <v>0</v>
      </c>
      <c r="G337" s="13">
        <f>단가대비표!P14</f>
        <v>0</v>
      </c>
      <c r="H337" s="14">
        <f>TRUNC(G337*D337,1)</f>
        <v>0</v>
      </c>
      <c r="I337" s="13">
        <f>단가대비표!S14</f>
        <v>274621</v>
      </c>
      <c r="J337" s="14">
        <f>TRUNC(I337*D337,1)</f>
        <v>41412.800000000003</v>
      </c>
      <c r="K337" s="13">
        <f t="shared" ref="K337:L340" si="68">TRUNC(E337+G337+I337,1)</f>
        <v>274621</v>
      </c>
      <c r="L337" s="14">
        <f t="shared" si="68"/>
        <v>41412.800000000003</v>
      </c>
      <c r="M337" s="8" t="s">
        <v>966</v>
      </c>
      <c r="N337" s="2" t="s">
        <v>1044</v>
      </c>
      <c r="O337" s="2" t="s">
        <v>1050</v>
      </c>
      <c r="P337" s="2" t="s">
        <v>60</v>
      </c>
      <c r="Q337" s="2" t="s">
        <v>60</v>
      </c>
      <c r="R337" s="2" t="s">
        <v>59</v>
      </c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2" t="s">
        <v>52</v>
      </c>
      <c r="AW337" s="2" t="s">
        <v>1051</v>
      </c>
      <c r="AX337" s="2" t="s">
        <v>52</v>
      </c>
      <c r="AY337" s="2" t="s">
        <v>52</v>
      </c>
    </row>
    <row r="338" spans="1:51" ht="30" customHeight="1" x14ac:dyDescent="0.3">
      <c r="A338" s="8" t="s">
        <v>969</v>
      </c>
      <c r="B338" s="8" t="s">
        <v>970</v>
      </c>
      <c r="C338" s="8" t="s">
        <v>549</v>
      </c>
      <c r="D338" s="9">
        <v>16.2</v>
      </c>
      <c r="E338" s="13">
        <f>단가대비표!O39</f>
        <v>1311.8</v>
      </c>
      <c r="F338" s="14">
        <f>TRUNC(E338*D338,1)</f>
        <v>21251.1</v>
      </c>
      <c r="G338" s="13">
        <f>단가대비표!P39</f>
        <v>0</v>
      </c>
      <c r="H338" s="14">
        <f>TRUNC(G338*D338,1)</f>
        <v>0</v>
      </c>
      <c r="I338" s="13">
        <f>단가대비표!S39</f>
        <v>0</v>
      </c>
      <c r="J338" s="14">
        <f>TRUNC(I338*D338,1)</f>
        <v>0</v>
      </c>
      <c r="K338" s="13">
        <f t="shared" si="68"/>
        <v>1311.8</v>
      </c>
      <c r="L338" s="14">
        <f t="shared" si="68"/>
        <v>21251.1</v>
      </c>
      <c r="M338" s="8" t="s">
        <v>52</v>
      </c>
      <c r="N338" s="2" t="s">
        <v>1044</v>
      </c>
      <c r="O338" s="2" t="s">
        <v>971</v>
      </c>
      <c r="P338" s="2" t="s">
        <v>60</v>
      </c>
      <c r="Q338" s="2" t="s">
        <v>60</v>
      </c>
      <c r="R338" s="2" t="s">
        <v>59</v>
      </c>
      <c r="S338" s="3"/>
      <c r="T338" s="3"/>
      <c r="U338" s="3"/>
      <c r="V338" s="3">
        <v>1</v>
      </c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2" t="s">
        <v>52</v>
      </c>
      <c r="AW338" s="2" t="s">
        <v>1052</v>
      </c>
      <c r="AX338" s="2" t="s">
        <v>52</v>
      </c>
      <c r="AY338" s="2" t="s">
        <v>52</v>
      </c>
    </row>
    <row r="339" spans="1:51" ht="30" customHeight="1" x14ac:dyDescent="0.3">
      <c r="A339" s="8" t="s">
        <v>559</v>
      </c>
      <c r="B339" s="8" t="s">
        <v>973</v>
      </c>
      <c r="C339" s="8" t="s">
        <v>327</v>
      </c>
      <c r="D339" s="9">
        <v>1</v>
      </c>
      <c r="E339" s="13">
        <f>TRUNC(SUMIF(V337:V340, RIGHTB(O339, 1), F337:F340)*U339, 2)</f>
        <v>8287.92</v>
      </c>
      <c r="F339" s="14">
        <f>TRUNC(E339*D339,1)</f>
        <v>8287.9</v>
      </c>
      <c r="G339" s="13">
        <v>0</v>
      </c>
      <c r="H339" s="14">
        <f>TRUNC(G339*D339,1)</f>
        <v>0</v>
      </c>
      <c r="I339" s="13">
        <v>0</v>
      </c>
      <c r="J339" s="14">
        <f>TRUNC(I339*D339,1)</f>
        <v>0</v>
      </c>
      <c r="K339" s="13">
        <f t="shared" si="68"/>
        <v>8287.9</v>
      </c>
      <c r="L339" s="14">
        <f t="shared" si="68"/>
        <v>8287.9</v>
      </c>
      <c r="M339" s="8" t="s">
        <v>52</v>
      </c>
      <c r="N339" s="2" t="s">
        <v>1044</v>
      </c>
      <c r="O339" s="2" t="s">
        <v>328</v>
      </c>
      <c r="P339" s="2" t="s">
        <v>60</v>
      </c>
      <c r="Q339" s="2" t="s">
        <v>60</v>
      </c>
      <c r="R339" s="2" t="s">
        <v>60</v>
      </c>
      <c r="S339" s="3">
        <v>0</v>
      </c>
      <c r="T339" s="3">
        <v>0</v>
      </c>
      <c r="U339" s="3">
        <v>0.39</v>
      </c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2" t="s">
        <v>52</v>
      </c>
      <c r="AW339" s="2" t="s">
        <v>1053</v>
      </c>
      <c r="AX339" s="2" t="s">
        <v>52</v>
      </c>
      <c r="AY339" s="2" t="s">
        <v>52</v>
      </c>
    </row>
    <row r="340" spans="1:51" ht="30" customHeight="1" x14ac:dyDescent="0.3">
      <c r="A340" s="8" t="s">
        <v>975</v>
      </c>
      <c r="B340" s="8" t="s">
        <v>412</v>
      </c>
      <c r="C340" s="8" t="s">
        <v>413</v>
      </c>
      <c r="D340" s="9">
        <v>1</v>
      </c>
      <c r="E340" s="13">
        <f>TRUNC(단가대비표!O160*1/8*16/12*25/20, 1)</f>
        <v>0</v>
      </c>
      <c r="F340" s="14">
        <f>TRUNC(E340*D340,1)</f>
        <v>0</v>
      </c>
      <c r="G340" s="13">
        <f>TRUNC(단가대비표!P160*1/8*16/12*25/20, 1)</f>
        <v>44965.4</v>
      </c>
      <c r="H340" s="14">
        <f>TRUNC(G340*D340,1)</f>
        <v>44965.4</v>
      </c>
      <c r="I340" s="13">
        <f>TRUNC(단가대비표!S160*1/8*16/12*25/20, 1)</f>
        <v>0</v>
      </c>
      <c r="J340" s="14">
        <f>TRUNC(I340*D340,1)</f>
        <v>0</v>
      </c>
      <c r="K340" s="13">
        <f t="shared" si="68"/>
        <v>44965.4</v>
      </c>
      <c r="L340" s="14">
        <f t="shared" si="68"/>
        <v>44965.4</v>
      </c>
      <c r="M340" s="8" t="s">
        <v>52</v>
      </c>
      <c r="N340" s="2" t="s">
        <v>1044</v>
      </c>
      <c r="O340" s="2" t="s">
        <v>976</v>
      </c>
      <c r="P340" s="2" t="s">
        <v>60</v>
      </c>
      <c r="Q340" s="2" t="s">
        <v>60</v>
      </c>
      <c r="R340" s="2" t="s">
        <v>59</v>
      </c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2" t="s">
        <v>52</v>
      </c>
      <c r="AW340" s="2" t="s">
        <v>1054</v>
      </c>
      <c r="AX340" s="2" t="s">
        <v>59</v>
      </c>
      <c r="AY340" s="2" t="s">
        <v>52</v>
      </c>
    </row>
    <row r="341" spans="1:51" ht="30" customHeight="1" x14ac:dyDescent="0.3">
      <c r="A341" s="8" t="s">
        <v>421</v>
      </c>
      <c r="B341" s="8" t="s">
        <v>52</v>
      </c>
      <c r="C341" s="8" t="s">
        <v>52</v>
      </c>
      <c r="D341" s="9"/>
      <c r="E341" s="13"/>
      <c r="F341" s="14">
        <f>TRUNC(SUMIF(N337:N340, N336, F337:F340),0)</f>
        <v>29539</v>
      </c>
      <c r="G341" s="13"/>
      <c r="H341" s="14">
        <f>TRUNC(SUMIF(N337:N340, N336, H337:H340),0)</f>
        <v>44965</v>
      </c>
      <c r="I341" s="13"/>
      <c r="J341" s="14">
        <f>TRUNC(SUMIF(N337:N340, N336, J337:J340),0)</f>
        <v>41412</v>
      </c>
      <c r="K341" s="13"/>
      <c r="L341" s="14">
        <f>F341+H341+J341</f>
        <v>115916</v>
      </c>
      <c r="M341" s="8" t="s">
        <v>52</v>
      </c>
      <c r="N341" s="2" t="s">
        <v>68</v>
      </c>
      <c r="O341" s="2" t="s">
        <v>68</v>
      </c>
      <c r="P341" s="2" t="s">
        <v>52</v>
      </c>
      <c r="Q341" s="2" t="s">
        <v>52</v>
      </c>
      <c r="R341" s="2" t="s">
        <v>52</v>
      </c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2" t="s">
        <v>52</v>
      </c>
      <c r="AW341" s="2" t="s">
        <v>52</v>
      </c>
      <c r="AX341" s="2" t="s">
        <v>52</v>
      </c>
      <c r="AY341" s="2" t="s">
        <v>52</v>
      </c>
    </row>
    <row r="342" spans="1:51" ht="30" customHeight="1" x14ac:dyDescent="0.3">
      <c r="A342" s="9"/>
      <c r="B342" s="9"/>
      <c r="C342" s="9"/>
      <c r="D342" s="9"/>
      <c r="E342" s="13"/>
      <c r="F342" s="14"/>
      <c r="G342" s="13"/>
      <c r="H342" s="14"/>
      <c r="I342" s="13"/>
      <c r="J342" s="14"/>
      <c r="K342" s="13"/>
      <c r="L342" s="14"/>
      <c r="M342" s="9"/>
    </row>
    <row r="343" spans="1:51" ht="30" customHeight="1" x14ac:dyDescent="0.3">
      <c r="A343" s="190" t="s">
        <v>1055</v>
      </c>
      <c r="B343" s="190"/>
      <c r="C343" s="190"/>
      <c r="D343" s="190"/>
      <c r="E343" s="191"/>
      <c r="F343" s="192"/>
      <c r="G343" s="191"/>
      <c r="H343" s="192"/>
      <c r="I343" s="191"/>
      <c r="J343" s="192"/>
      <c r="K343" s="191"/>
      <c r="L343" s="192"/>
      <c r="M343" s="190"/>
      <c r="N343" s="1" t="s">
        <v>1056</v>
      </c>
    </row>
    <row r="344" spans="1:51" ht="30" customHeight="1" x14ac:dyDescent="0.3">
      <c r="A344" s="8" t="s">
        <v>1057</v>
      </c>
      <c r="B344" s="8" t="s">
        <v>951</v>
      </c>
      <c r="C344" s="8" t="s">
        <v>965</v>
      </c>
      <c r="D344" s="9">
        <v>0.28249999999999997</v>
      </c>
      <c r="E344" s="13">
        <f>단가대비표!O20</f>
        <v>0</v>
      </c>
      <c r="F344" s="14">
        <f>TRUNC(E344*D344,1)</f>
        <v>0</v>
      </c>
      <c r="G344" s="13">
        <f>단가대비표!P20</f>
        <v>0</v>
      </c>
      <c r="H344" s="14">
        <f>TRUNC(G344*D344,1)</f>
        <v>0</v>
      </c>
      <c r="I344" s="13">
        <f>단가대비표!S20</f>
        <v>86033</v>
      </c>
      <c r="J344" s="14">
        <f>TRUNC(I344*D344,1)</f>
        <v>24304.3</v>
      </c>
      <c r="K344" s="13">
        <f t="shared" ref="K344:L347" si="69">TRUNC(E344+G344+I344,1)</f>
        <v>86033</v>
      </c>
      <c r="L344" s="14">
        <f t="shared" si="69"/>
        <v>24304.3</v>
      </c>
      <c r="M344" s="8" t="s">
        <v>966</v>
      </c>
      <c r="N344" s="2" t="s">
        <v>1056</v>
      </c>
      <c r="O344" s="2" t="s">
        <v>1060</v>
      </c>
      <c r="P344" s="2" t="s">
        <v>60</v>
      </c>
      <c r="Q344" s="2" t="s">
        <v>60</v>
      </c>
      <c r="R344" s="2" t="s">
        <v>59</v>
      </c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2" t="s">
        <v>52</v>
      </c>
      <c r="AW344" s="2" t="s">
        <v>1061</v>
      </c>
      <c r="AX344" s="2" t="s">
        <v>52</v>
      </c>
      <c r="AY344" s="2" t="s">
        <v>52</v>
      </c>
    </row>
    <row r="345" spans="1:51" ht="30" customHeight="1" x14ac:dyDescent="0.3">
      <c r="A345" s="8" t="s">
        <v>969</v>
      </c>
      <c r="B345" s="8" t="s">
        <v>970</v>
      </c>
      <c r="C345" s="8" t="s">
        <v>549</v>
      </c>
      <c r="D345" s="9">
        <v>14.4</v>
      </c>
      <c r="E345" s="13">
        <f>단가대비표!O39</f>
        <v>1311.8</v>
      </c>
      <c r="F345" s="14">
        <f>TRUNC(E345*D345,1)</f>
        <v>18889.900000000001</v>
      </c>
      <c r="G345" s="13">
        <f>단가대비표!P39</f>
        <v>0</v>
      </c>
      <c r="H345" s="14">
        <f>TRUNC(G345*D345,1)</f>
        <v>0</v>
      </c>
      <c r="I345" s="13">
        <f>단가대비표!S39</f>
        <v>0</v>
      </c>
      <c r="J345" s="14">
        <f>TRUNC(I345*D345,1)</f>
        <v>0</v>
      </c>
      <c r="K345" s="13">
        <f t="shared" si="69"/>
        <v>1311.8</v>
      </c>
      <c r="L345" s="14">
        <f t="shared" si="69"/>
        <v>18889.900000000001</v>
      </c>
      <c r="M345" s="8" t="s">
        <v>52</v>
      </c>
      <c r="N345" s="2" t="s">
        <v>1056</v>
      </c>
      <c r="O345" s="2" t="s">
        <v>971</v>
      </c>
      <c r="P345" s="2" t="s">
        <v>60</v>
      </c>
      <c r="Q345" s="2" t="s">
        <v>60</v>
      </c>
      <c r="R345" s="2" t="s">
        <v>59</v>
      </c>
      <c r="S345" s="3"/>
      <c r="T345" s="3"/>
      <c r="U345" s="3"/>
      <c r="V345" s="3">
        <v>1</v>
      </c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2" t="s">
        <v>52</v>
      </c>
      <c r="AW345" s="2" t="s">
        <v>1062</v>
      </c>
      <c r="AX345" s="2" t="s">
        <v>52</v>
      </c>
      <c r="AY345" s="2" t="s">
        <v>52</v>
      </c>
    </row>
    <row r="346" spans="1:51" ht="30" customHeight="1" x14ac:dyDescent="0.3">
      <c r="A346" s="8" t="s">
        <v>559</v>
      </c>
      <c r="B346" s="8" t="s">
        <v>1063</v>
      </c>
      <c r="C346" s="8" t="s">
        <v>327</v>
      </c>
      <c r="D346" s="9">
        <v>1</v>
      </c>
      <c r="E346" s="13">
        <f>TRUNC(SUMIF(V344:V347, RIGHTB(O346, 1), F344:F347)*U346, 2)</f>
        <v>5666.97</v>
      </c>
      <c r="F346" s="14">
        <f>TRUNC(E346*D346,1)</f>
        <v>5666.9</v>
      </c>
      <c r="G346" s="13">
        <v>0</v>
      </c>
      <c r="H346" s="14">
        <f>TRUNC(G346*D346,1)</f>
        <v>0</v>
      </c>
      <c r="I346" s="13">
        <v>0</v>
      </c>
      <c r="J346" s="14">
        <f>TRUNC(I346*D346,1)</f>
        <v>0</v>
      </c>
      <c r="K346" s="13">
        <f t="shared" si="69"/>
        <v>5666.9</v>
      </c>
      <c r="L346" s="14">
        <f t="shared" si="69"/>
        <v>5666.9</v>
      </c>
      <c r="M346" s="8" t="s">
        <v>52</v>
      </c>
      <c r="N346" s="2" t="s">
        <v>1056</v>
      </c>
      <c r="O346" s="2" t="s">
        <v>328</v>
      </c>
      <c r="P346" s="2" t="s">
        <v>60</v>
      </c>
      <c r="Q346" s="2" t="s">
        <v>60</v>
      </c>
      <c r="R346" s="2" t="s">
        <v>60</v>
      </c>
      <c r="S346" s="3">
        <v>0</v>
      </c>
      <c r="T346" s="3">
        <v>0</v>
      </c>
      <c r="U346" s="3">
        <v>0.3</v>
      </c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2" t="s">
        <v>52</v>
      </c>
      <c r="AW346" s="2" t="s">
        <v>1064</v>
      </c>
      <c r="AX346" s="2" t="s">
        <v>52</v>
      </c>
      <c r="AY346" s="2" t="s">
        <v>52</v>
      </c>
    </row>
    <row r="347" spans="1:51" ht="30" customHeight="1" x14ac:dyDescent="0.3">
      <c r="A347" s="8" t="s">
        <v>975</v>
      </c>
      <c r="B347" s="8" t="s">
        <v>412</v>
      </c>
      <c r="C347" s="8" t="s">
        <v>413</v>
      </c>
      <c r="D347" s="9">
        <v>1</v>
      </c>
      <c r="E347" s="13">
        <f>TRUNC(단가대비표!O160*1/8*16/12*25/20, 1)</f>
        <v>0</v>
      </c>
      <c r="F347" s="14">
        <f>TRUNC(E347*D347,1)</f>
        <v>0</v>
      </c>
      <c r="G347" s="13">
        <f>TRUNC(단가대비표!P160*1/8*16/12*25/20, 1)</f>
        <v>44965.4</v>
      </c>
      <c r="H347" s="14">
        <f>TRUNC(G347*D347,1)</f>
        <v>44965.4</v>
      </c>
      <c r="I347" s="13">
        <f>TRUNC(단가대비표!S160*1/8*16/12*25/20, 1)</f>
        <v>0</v>
      </c>
      <c r="J347" s="14">
        <f>TRUNC(I347*D347,1)</f>
        <v>0</v>
      </c>
      <c r="K347" s="13">
        <f t="shared" si="69"/>
        <v>44965.4</v>
      </c>
      <c r="L347" s="14">
        <f t="shared" si="69"/>
        <v>44965.4</v>
      </c>
      <c r="M347" s="8" t="s">
        <v>52</v>
      </c>
      <c r="N347" s="2" t="s">
        <v>1056</v>
      </c>
      <c r="O347" s="2" t="s">
        <v>976</v>
      </c>
      <c r="P347" s="2" t="s">
        <v>60</v>
      </c>
      <c r="Q347" s="2" t="s">
        <v>60</v>
      </c>
      <c r="R347" s="2" t="s">
        <v>59</v>
      </c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2" t="s">
        <v>52</v>
      </c>
      <c r="AW347" s="2" t="s">
        <v>1065</v>
      </c>
      <c r="AX347" s="2" t="s">
        <v>59</v>
      </c>
      <c r="AY347" s="2" t="s">
        <v>52</v>
      </c>
    </row>
    <row r="348" spans="1:51" ht="30" customHeight="1" x14ac:dyDescent="0.3">
      <c r="A348" s="8" t="s">
        <v>421</v>
      </c>
      <c r="B348" s="8" t="s">
        <v>52</v>
      </c>
      <c r="C348" s="8" t="s">
        <v>52</v>
      </c>
      <c r="D348" s="9"/>
      <c r="E348" s="13"/>
      <c r="F348" s="14">
        <f>TRUNC(SUMIF(N344:N347, N343, F344:F347),0)</f>
        <v>24556</v>
      </c>
      <c r="G348" s="13"/>
      <c r="H348" s="14">
        <f>TRUNC(SUMIF(N344:N347, N343, H344:H347),0)</f>
        <v>44965</v>
      </c>
      <c r="I348" s="13"/>
      <c r="J348" s="14">
        <f>TRUNC(SUMIF(N344:N347, N343, J344:J347),0)</f>
        <v>24304</v>
      </c>
      <c r="K348" s="13"/>
      <c r="L348" s="14">
        <f>F348+H348+J348</f>
        <v>93825</v>
      </c>
      <c r="M348" s="8" t="s">
        <v>52</v>
      </c>
      <c r="N348" s="2" t="s">
        <v>68</v>
      </c>
      <c r="O348" s="2" t="s">
        <v>68</v>
      </c>
      <c r="P348" s="2" t="s">
        <v>52</v>
      </c>
      <c r="Q348" s="2" t="s">
        <v>52</v>
      </c>
      <c r="R348" s="2" t="s">
        <v>52</v>
      </c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2" t="s">
        <v>52</v>
      </c>
      <c r="AW348" s="2" t="s">
        <v>52</v>
      </c>
      <c r="AX348" s="2" t="s">
        <v>52</v>
      </c>
      <c r="AY348" s="2" t="s">
        <v>52</v>
      </c>
    </row>
    <row r="349" spans="1:51" ht="30" customHeight="1" x14ac:dyDescent="0.3">
      <c r="A349" s="9"/>
      <c r="B349" s="9"/>
      <c r="C349" s="9"/>
      <c r="D349" s="9"/>
      <c r="E349" s="13"/>
      <c r="F349" s="14"/>
      <c r="G349" s="13"/>
      <c r="H349" s="14"/>
      <c r="I349" s="13"/>
      <c r="J349" s="14"/>
      <c r="K349" s="13"/>
      <c r="L349" s="14"/>
      <c r="M349" s="9"/>
    </row>
    <row r="350" spans="1:51" ht="30" customHeight="1" x14ac:dyDescent="0.3">
      <c r="A350" s="190" t="s">
        <v>1066</v>
      </c>
      <c r="B350" s="190"/>
      <c r="C350" s="190"/>
      <c r="D350" s="190"/>
      <c r="E350" s="191"/>
      <c r="F350" s="192"/>
      <c r="G350" s="191"/>
      <c r="H350" s="192"/>
      <c r="I350" s="191"/>
      <c r="J350" s="192"/>
      <c r="K350" s="191"/>
      <c r="L350" s="192"/>
      <c r="M350" s="190"/>
      <c r="N350" s="1" t="s">
        <v>1067</v>
      </c>
    </row>
    <row r="351" spans="1:51" ht="30" customHeight="1" x14ac:dyDescent="0.3">
      <c r="A351" s="8" t="s">
        <v>1068</v>
      </c>
      <c r="B351" s="8" t="s">
        <v>1069</v>
      </c>
      <c r="C351" s="8" t="s">
        <v>965</v>
      </c>
      <c r="D351" s="9">
        <v>0.19450000000000001</v>
      </c>
      <c r="E351" s="13">
        <f>단가대비표!O22</f>
        <v>0</v>
      </c>
      <c r="F351" s="14">
        <f>TRUNC(E351*D351,1)</f>
        <v>0</v>
      </c>
      <c r="G351" s="13">
        <f>단가대비표!P22</f>
        <v>0</v>
      </c>
      <c r="H351" s="14">
        <f>TRUNC(G351*D351,1)</f>
        <v>0</v>
      </c>
      <c r="I351" s="13">
        <f>단가대비표!S22</f>
        <v>85501</v>
      </c>
      <c r="J351" s="14">
        <f>TRUNC(I351*D351,1)</f>
        <v>16629.900000000001</v>
      </c>
      <c r="K351" s="13">
        <f t="shared" ref="K351:L354" si="70">TRUNC(E351+G351+I351,1)</f>
        <v>85501</v>
      </c>
      <c r="L351" s="14">
        <f t="shared" si="70"/>
        <v>16629.900000000001</v>
      </c>
      <c r="M351" s="8" t="s">
        <v>966</v>
      </c>
      <c r="N351" s="2" t="s">
        <v>1067</v>
      </c>
      <c r="O351" s="2" t="s">
        <v>1072</v>
      </c>
      <c r="P351" s="2" t="s">
        <v>60</v>
      </c>
      <c r="Q351" s="2" t="s">
        <v>60</v>
      </c>
      <c r="R351" s="2" t="s">
        <v>59</v>
      </c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2" t="s">
        <v>52</v>
      </c>
      <c r="AW351" s="2" t="s">
        <v>1073</v>
      </c>
      <c r="AX351" s="2" t="s">
        <v>52</v>
      </c>
      <c r="AY351" s="2" t="s">
        <v>52</v>
      </c>
    </row>
    <row r="352" spans="1:51" ht="30" customHeight="1" x14ac:dyDescent="0.3">
      <c r="A352" s="8" t="s">
        <v>969</v>
      </c>
      <c r="B352" s="8" t="s">
        <v>970</v>
      </c>
      <c r="C352" s="8" t="s">
        <v>549</v>
      </c>
      <c r="D352" s="9">
        <v>8</v>
      </c>
      <c r="E352" s="13">
        <f>단가대비표!O39</f>
        <v>1311.8</v>
      </c>
      <c r="F352" s="14">
        <f>TRUNC(E352*D352,1)</f>
        <v>10494.4</v>
      </c>
      <c r="G352" s="13">
        <f>단가대비표!P39</f>
        <v>0</v>
      </c>
      <c r="H352" s="14">
        <f>TRUNC(G352*D352,1)</f>
        <v>0</v>
      </c>
      <c r="I352" s="13">
        <f>단가대비표!S39</f>
        <v>0</v>
      </c>
      <c r="J352" s="14">
        <f>TRUNC(I352*D352,1)</f>
        <v>0</v>
      </c>
      <c r="K352" s="13">
        <f t="shared" si="70"/>
        <v>1311.8</v>
      </c>
      <c r="L352" s="14">
        <f t="shared" si="70"/>
        <v>10494.4</v>
      </c>
      <c r="M352" s="8" t="s">
        <v>52</v>
      </c>
      <c r="N352" s="2" t="s">
        <v>1067</v>
      </c>
      <c r="O352" s="2" t="s">
        <v>971</v>
      </c>
      <c r="P352" s="2" t="s">
        <v>60</v>
      </c>
      <c r="Q352" s="2" t="s">
        <v>60</v>
      </c>
      <c r="R352" s="2" t="s">
        <v>59</v>
      </c>
      <c r="S352" s="3"/>
      <c r="T352" s="3"/>
      <c r="U352" s="3"/>
      <c r="V352" s="3">
        <v>1</v>
      </c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2" t="s">
        <v>52</v>
      </c>
      <c r="AW352" s="2" t="s">
        <v>1074</v>
      </c>
      <c r="AX352" s="2" t="s">
        <v>52</v>
      </c>
      <c r="AY352" s="2" t="s">
        <v>52</v>
      </c>
    </row>
    <row r="353" spans="1:51" ht="30" customHeight="1" x14ac:dyDescent="0.3">
      <c r="A353" s="8" t="s">
        <v>559</v>
      </c>
      <c r="B353" s="8" t="s">
        <v>1075</v>
      </c>
      <c r="C353" s="8" t="s">
        <v>327</v>
      </c>
      <c r="D353" s="9">
        <v>1</v>
      </c>
      <c r="E353" s="13">
        <f>TRUNC(SUMIF(V351:V354, RIGHTB(O353, 1), F351:F354)*U353, 2)</f>
        <v>2413.71</v>
      </c>
      <c r="F353" s="14">
        <f>TRUNC(E353*D353,1)</f>
        <v>2413.6999999999998</v>
      </c>
      <c r="G353" s="13">
        <v>0</v>
      </c>
      <c r="H353" s="14">
        <f>TRUNC(G353*D353,1)</f>
        <v>0</v>
      </c>
      <c r="I353" s="13">
        <v>0</v>
      </c>
      <c r="J353" s="14">
        <f>TRUNC(I353*D353,1)</f>
        <v>0</v>
      </c>
      <c r="K353" s="13">
        <f t="shared" si="70"/>
        <v>2413.6999999999998</v>
      </c>
      <c r="L353" s="14">
        <f t="shared" si="70"/>
        <v>2413.6999999999998</v>
      </c>
      <c r="M353" s="8" t="s">
        <v>52</v>
      </c>
      <c r="N353" s="2" t="s">
        <v>1067</v>
      </c>
      <c r="O353" s="2" t="s">
        <v>328</v>
      </c>
      <c r="P353" s="2" t="s">
        <v>60</v>
      </c>
      <c r="Q353" s="2" t="s">
        <v>60</v>
      </c>
      <c r="R353" s="2" t="s">
        <v>60</v>
      </c>
      <c r="S353" s="3">
        <v>0</v>
      </c>
      <c r="T353" s="3">
        <v>0</v>
      </c>
      <c r="U353" s="3">
        <v>0.23</v>
      </c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2" t="s">
        <v>52</v>
      </c>
      <c r="AW353" s="2" t="s">
        <v>1076</v>
      </c>
      <c r="AX353" s="2" t="s">
        <v>52</v>
      </c>
      <c r="AY353" s="2" t="s">
        <v>52</v>
      </c>
    </row>
    <row r="354" spans="1:51" ht="30" customHeight="1" x14ac:dyDescent="0.3">
      <c r="A354" s="8" t="s">
        <v>975</v>
      </c>
      <c r="B354" s="8" t="s">
        <v>412</v>
      </c>
      <c r="C354" s="8" t="s">
        <v>413</v>
      </c>
      <c r="D354" s="9">
        <v>1</v>
      </c>
      <c r="E354" s="13">
        <f>TRUNC(단가대비표!O160*1/8*16/12*25/20, 1)</f>
        <v>0</v>
      </c>
      <c r="F354" s="14">
        <f>TRUNC(E354*D354,1)</f>
        <v>0</v>
      </c>
      <c r="G354" s="13">
        <f>TRUNC(단가대비표!P160*1/8*16/12*25/20, 1)</f>
        <v>44965.4</v>
      </c>
      <c r="H354" s="14">
        <f>TRUNC(G354*D354,1)</f>
        <v>44965.4</v>
      </c>
      <c r="I354" s="13">
        <f>TRUNC(단가대비표!S160*1/8*16/12*25/20, 1)</f>
        <v>0</v>
      </c>
      <c r="J354" s="14">
        <f>TRUNC(I354*D354,1)</f>
        <v>0</v>
      </c>
      <c r="K354" s="13">
        <f t="shared" si="70"/>
        <v>44965.4</v>
      </c>
      <c r="L354" s="14">
        <f t="shared" si="70"/>
        <v>44965.4</v>
      </c>
      <c r="M354" s="8" t="s">
        <v>52</v>
      </c>
      <c r="N354" s="2" t="s">
        <v>1067</v>
      </c>
      <c r="O354" s="2" t="s">
        <v>976</v>
      </c>
      <c r="P354" s="2" t="s">
        <v>60</v>
      </c>
      <c r="Q354" s="2" t="s">
        <v>60</v>
      </c>
      <c r="R354" s="2" t="s">
        <v>59</v>
      </c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2" t="s">
        <v>52</v>
      </c>
      <c r="AW354" s="2" t="s">
        <v>1077</v>
      </c>
      <c r="AX354" s="2" t="s">
        <v>59</v>
      </c>
      <c r="AY354" s="2" t="s">
        <v>52</v>
      </c>
    </row>
    <row r="355" spans="1:51" ht="30" customHeight="1" x14ac:dyDescent="0.3">
      <c r="A355" s="8" t="s">
        <v>421</v>
      </c>
      <c r="B355" s="8" t="s">
        <v>52</v>
      </c>
      <c r="C355" s="8" t="s">
        <v>52</v>
      </c>
      <c r="D355" s="9"/>
      <c r="E355" s="13"/>
      <c r="F355" s="14">
        <f>TRUNC(SUMIF(N351:N354, N350, F351:F354),0)</f>
        <v>12908</v>
      </c>
      <c r="G355" s="13"/>
      <c r="H355" s="14">
        <f>TRUNC(SUMIF(N351:N354, N350, H351:H354),0)</f>
        <v>44965</v>
      </c>
      <c r="I355" s="13"/>
      <c r="J355" s="14">
        <f>TRUNC(SUMIF(N351:N354, N350, J351:J354),0)</f>
        <v>16629</v>
      </c>
      <c r="K355" s="13"/>
      <c r="L355" s="14">
        <f>F355+H355+J355</f>
        <v>74502</v>
      </c>
      <c r="M355" s="8" t="s">
        <v>52</v>
      </c>
      <c r="N355" s="2" t="s">
        <v>68</v>
      </c>
      <c r="O355" s="2" t="s">
        <v>68</v>
      </c>
      <c r="P355" s="2" t="s">
        <v>52</v>
      </c>
      <c r="Q355" s="2" t="s">
        <v>52</v>
      </c>
      <c r="R355" s="2" t="s">
        <v>52</v>
      </c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2" t="s">
        <v>52</v>
      </c>
      <c r="AW355" s="2" t="s">
        <v>52</v>
      </c>
      <c r="AX355" s="2" t="s">
        <v>52</v>
      </c>
      <c r="AY355" s="2" t="s">
        <v>52</v>
      </c>
    </row>
    <row r="356" spans="1:51" ht="30" customHeight="1" x14ac:dyDescent="0.3">
      <c r="A356" s="9"/>
      <c r="B356" s="9"/>
      <c r="C356" s="9"/>
      <c r="D356" s="9"/>
      <c r="E356" s="13"/>
      <c r="F356" s="14"/>
      <c r="G356" s="13"/>
      <c r="H356" s="14"/>
      <c r="I356" s="13"/>
      <c r="J356" s="14"/>
      <c r="K356" s="13"/>
      <c r="L356" s="14"/>
      <c r="M356" s="9"/>
    </row>
    <row r="357" spans="1:51" ht="30" customHeight="1" x14ac:dyDescent="0.3">
      <c r="A357" s="190" t="s">
        <v>1078</v>
      </c>
      <c r="B357" s="190"/>
      <c r="C357" s="190"/>
      <c r="D357" s="190"/>
      <c r="E357" s="191"/>
      <c r="F357" s="192"/>
      <c r="G357" s="191"/>
      <c r="H357" s="192"/>
      <c r="I357" s="191"/>
      <c r="J357" s="192"/>
      <c r="K357" s="191"/>
      <c r="L357" s="192"/>
      <c r="M357" s="190"/>
      <c r="N357" s="1" t="s">
        <v>1079</v>
      </c>
    </row>
    <row r="358" spans="1:51" ht="30" customHeight="1" x14ac:dyDescent="0.3">
      <c r="A358" s="8" t="s">
        <v>1080</v>
      </c>
      <c r="B358" s="8" t="s">
        <v>1081</v>
      </c>
      <c r="C358" s="8" t="s">
        <v>965</v>
      </c>
      <c r="D358" s="9">
        <v>0.21129999999999999</v>
      </c>
      <c r="E358" s="13">
        <f>단가대비표!O26</f>
        <v>0</v>
      </c>
      <c r="F358" s="14">
        <f>TRUNC(E358*D358,1)</f>
        <v>0</v>
      </c>
      <c r="G358" s="13">
        <f>단가대비표!P26</f>
        <v>0</v>
      </c>
      <c r="H358" s="14">
        <f>TRUNC(G358*D358,1)</f>
        <v>0</v>
      </c>
      <c r="I358" s="13">
        <f>단가대비표!S26</f>
        <v>42159</v>
      </c>
      <c r="J358" s="14">
        <f>TRUNC(I358*D358,1)</f>
        <v>8908.1</v>
      </c>
      <c r="K358" s="13">
        <f t="shared" ref="K358:L361" si="71">TRUNC(E358+G358+I358,1)</f>
        <v>42159</v>
      </c>
      <c r="L358" s="14">
        <f t="shared" si="71"/>
        <v>8908.1</v>
      </c>
      <c r="M358" s="8" t="s">
        <v>966</v>
      </c>
      <c r="N358" s="2" t="s">
        <v>1079</v>
      </c>
      <c r="O358" s="2" t="s">
        <v>1084</v>
      </c>
      <c r="P358" s="2" t="s">
        <v>60</v>
      </c>
      <c r="Q358" s="2" t="s">
        <v>60</v>
      </c>
      <c r="R358" s="2" t="s">
        <v>59</v>
      </c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2" t="s">
        <v>52</v>
      </c>
      <c r="AW358" s="2" t="s">
        <v>1085</v>
      </c>
      <c r="AX358" s="2" t="s">
        <v>52</v>
      </c>
      <c r="AY358" s="2" t="s">
        <v>52</v>
      </c>
    </row>
    <row r="359" spans="1:51" ht="30" customHeight="1" x14ac:dyDescent="0.3">
      <c r="A359" s="8" t="s">
        <v>969</v>
      </c>
      <c r="B359" s="8" t="s">
        <v>970</v>
      </c>
      <c r="C359" s="8" t="s">
        <v>549</v>
      </c>
      <c r="D359" s="9">
        <v>9.3000000000000007</v>
      </c>
      <c r="E359" s="13">
        <f>단가대비표!O39</f>
        <v>1311.8</v>
      </c>
      <c r="F359" s="14">
        <f>TRUNC(E359*D359,1)</f>
        <v>12199.7</v>
      </c>
      <c r="G359" s="13">
        <f>단가대비표!P39</f>
        <v>0</v>
      </c>
      <c r="H359" s="14">
        <f>TRUNC(G359*D359,1)</f>
        <v>0</v>
      </c>
      <c r="I359" s="13">
        <f>단가대비표!S39</f>
        <v>0</v>
      </c>
      <c r="J359" s="14">
        <f>TRUNC(I359*D359,1)</f>
        <v>0</v>
      </c>
      <c r="K359" s="13">
        <f t="shared" si="71"/>
        <v>1311.8</v>
      </c>
      <c r="L359" s="14">
        <f t="shared" si="71"/>
        <v>12199.7</v>
      </c>
      <c r="M359" s="8" t="s">
        <v>52</v>
      </c>
      <c r="N359" s="2" t="s">
        <v>1079</v>
      </c>
      <c r="O359" s="2" t="s">
        <v>971</v>
      </c>
      <c r="P359" s="2" t="s">
        <v>60</v>
      </c>
      <c r="Q359" s="2" t="s">
        <v>60</v>
      </c>
      <c r="R359" s="2" t="s">
        <v>59</v>
      </c>
      <c r="S359" s="3"/>
      <c r="T359" s="3"/>
      <c r="U359" s="3"/>
      <c r="V359" s="3">
        <v>1</v>
      </c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2" t="s">
        <v>52</v>
      </c>
      <c r="AW359" s="2" t="s">
        <v>1086</v>
      </c>
      <c r="AX359" s="2" t="s">
        <v>52</v>
      </c>
      <c r="AY359" s="2" t="s">
        <v>52</v>
      </c>
    </row>
    <row r="360" spans="1:51" ht="30" customHeight="1" x14ac:dyDescent="0.3">
      <c r="A360" s="8" t="s">
        <v>559</v>
      </c>
      <c r="B360" s="8" t="s">
        <v>1063</v>
      </c>
      <c r="C360" s="8" t="s">
        <v>327</v>
      </c>
      <c r="D360" s="9">
        <v>1</v>
      </c>
      <c r="E360" s="13">
        <f>TRUNC(SUMIF(V358:V361, RIGHTB(O360, 1), F358:F361)*U360, 2)</f>
        <v>3659.91</v>
      </c>
      <c r="F360" s="14">
        <f>TRUNC(E360*D360,1)</f>
        <v>3659.9</v>
      </c>
      <c r="G360" s="13">
        <v>0</v>
      </c>
      <c r="H360" s="14">
        <f>TRUNC(G360*D360,1)</f>
        <v>0</v>
      </c>
      <c r="I360" s="13">
        <v>0</v>
      </c>
      <c r="J360" s="14">
        <f>TRUNC(I360*D360,1)</f>
        <v>0</v>
      </c>
      <c r="K360" s="13">
        <f t="shared" si="71"/>
        <v>3659.9</v>
      </c>
      <c r="L360" s="14">
        <f t="shared" si="71"/>
        <v>3659.9</v>
      </c>
      <c r="M360" s="8" t="s">
        <v>52</v>
      </c>
      <c r="N360" s="2" t="s">
        <v>1079</v>
      </c>
      <c r="O360" s="2" t="s">
        <v>328</v>
      </c>
      <c r="P360" s="2" t="s">
        <v>60</v>
      </c>
      <c r="Q360" s="2" t="s">
        <v>60</v>
      </c>
      <c r="R360" s="2" t="s">
        <v>60</v>
      </c>
      <c r="S360" s="3">
        <v>0</v>
      </c>
      <c r="T360" s="3">
        <v>0</v>
      </c>
      <c r="U360" s="3">
        <v>0.3</v>
      </c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2" t="s">
        <v>52</v>
      </c>
      <c r="AW360" s="2" t="s">
        <v>1087</v>
      </c>
      <c r="AX360" s="2" t="s">
        <v>52</v>
      </c>
      <c r="AY360" s="2" t="s">
        <v>52</v>
      </c>
    </row>
    <row r="361" spans="1:51" ht="30" customHeight="1" x14ac:dyDescent="0.3">
      <c r="A361" s="8" t="s">
        <v>1031</v>
      </c>
      <c r="B361" s="8" t="s">
        <v>412</v>
      </c>
      <c r="C361" s="8" t="s">
        <v>413</v>
      </c>
      <c r="D361" s="9">
        <v>1</v>
      </c>
      <c r="E361" s="13">
        <f>TRUNC(단가대비표!O161*1/8*16/12*25/20, 1)</f>
        <v>0</v>
      </c>
      <c r="F361" s="14">
        <f>TRUNC(E361*D361,1)</f>
        <v>0</v>
      </c>
      <c r="G361" s="13">
        <f>TRUNC(단가대비표!P161*1/8*16/12*25/20, 1)</f>
        <v>37187.699999999997</v>
      </c>
      <c r="H361" s="14">
        <f>TRUNC(G361*D361,1)</f>
        <v>37187.699999999997</v>
      </c>
      <c r="I361" s="13">
        <f>TRUNC(단가대비표!S161*1/8*16/12*25/20, 1)</f>
        <v>0</v>
      </c>
      <c r="J361" s="14">
        <f>TRUNC(I361*D361,1)</f>
        <v>0</v>
      </c>
      <c r="K361" s="13">
        <f t="shared" si="71"/>
        <v>37187.699999999997</v>
      </c>
      <c r="L361" s="14">
        <f t="shared" si="71"/>
        <v>37187.699999999997</v>
      </c>
      <c r="M361" s="8" t="s">
        <v>52</v>
      </c>
      <c r="N361" s="2" t="s">
        <v>1079</v>
      </c>
      <c r="O361" s="2" t="s">
        <v>1032</v>
      </c>
      <c r="P361" s="2" t="s">
        <v>60</v>
      </c>
      <c r="Q361" s="2" t="s">
        <v>60</v>
      </c>
      <c r="R361" s="2" t="s">
        <v>59</v>
      </c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2" t="s">
        <v>52</v>
      </c>
      <c r="AW361" s="2" t="s">
        <v>1088</v>
      </c>
      <c r="AX361" s="2" t="s">
        <v>59</v>
      </c>
      <c r="AY361" s="2" t="s">
        <v>52</v>
      </c>
    </row>
    <row r="362" spans="1:51" ht="30" customHeight="1" x14ac:dyDescent="0.3">
      <c r="A362" s="8" t="s">
        <v>421</v>
      </c>
      <c r="B362" s="8" t="s">
        <v>52</v>
      </c>
      <c r="C362" s="8" t="s">
        <v>52</v>
      </c>
      <c r="D362" s="9"/>
      <c r="E362" s="13"/>
      <c r="F362" s="14">
        <f>TRUNC(SUMIF(N358:N361, N357, F358:F361),0)</f>
        <v>15859</v>
      </c>
      <c r="G362" s="13"/>
      <c r="H362" s="14">
        <f>TRUNC(SUMIF(N358:N361, N357, H358:H361),0)</f>
        <v>37187</v>
      </c>
      <c r="I362" s="13"/>
      <c r="J362" s="14">
        <f>TRUNC(SUMIF(N358:N361, N357, J358:J361),0)</f>
        <v>8908</v>
      </c>
      <c r="K362" s="13"/>
      <c r="L362" s="14">
        <f>F362+H362+J362</f>
        <v>61954</v>
      </c>
      <c r="M362" s="8" t="s">
        <v>52</v>
      </c>
      <c r="N362" s="2" t="s">
        <v>68</v>
      </c>
      <c r="O362" s="2" t="s">
        <v>68</v>
      </c>
      <c r="P362" s="2" t="s">
        <v>52</v>
      </c>
      <c r="Q362" s="2" t="s">
        <v>52</v>
      </c>
      <c r="R362" s="2" t="s">
        <v>52</v>
      </c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2" t="s">
        <v>52</v>
      </c>
      <c r="AW362" s="2" t="s">
        <v>52</v>
      </c>
      <c r="AX362" s="2" t="s">
        <v>52</v>
      </c>
      <c r="AY362" s="2" t="s">
        <v>52</v>
      </c>
    </row>
    <row r="363" spans="1:51" ht="30" customHeight="1" x14ac:dyDescent="0.3">
      <c r="A363" s="9"/>
      <c r="B363" s="9"/>
      <c r="C363" s="9"/>
      <c r="D363" s="9"/>
      <c r="E363" s="13"/>
      <c r="F363" s="14"/>
      <c r="G363" s="13"/>
      <c r="H363" s="14"/>
      <c r="I363" s="13"/>
      <c r="J363" s="14"/>
      <c r="K363" s="13"/>
      <c r="L363" s="14"/>
      <c r="M363" s="9"/>
    </row>
    <row r="364" spans="1:51" ht="30" customHeight="1" x14ac:dyDescent="0.3">
      <c r="A364" s="190" t="s">
        <v>1089</v>
      </c>
      <c r="B364" s="190"/>
      <c r="C364" s="190"/>
      <c r="D364" s="190"/>
      <c r="E364" s="191"/>
      <c r="F364" s="192"/>
      <c r="G364" s="191"/>
      <c r="H364" s="192"/>
      <c r="I364" s="191"/>
      <c r="J364" s="192"/>
      <c r="K364" s="191"/>
      <c r="L364" s="192"/>
      <c r="M364" s="190"/>
      <c r="N364" s="1" t="s">
        <v>1090</v>
      </c>
    </row>
    <row r="365" spans="1:51" ht="30" customHeight="1" x14ac:dyDescent="0.3">
      <c r="A365" s="8" t="s">
        <v>1091</v>
      </c>
      <c r="B365" s="8" t="s">
        <v>1092</v>
      </c>
      <c r="C365" s="8" t="s">
        <v>965</v>
      </c>
      <c r="D365" s="9">
        <v>0.37080000000000002</v>
      </c>
      <c r="E365" s="13">
        <f>단가대비표!O23</f>
        <v>0</v>
      </c>
      <c r="F365" s="14">
        <f>TRUNC(E365*D365,1)</f>
        <v>0</v>
      </c>
      <c r="G365" s="13">
        <f>단가대비표!P23</f>
        <v>0</v>
      </c>
      <c r="H365" s="14">
        <f>TRUNC(G365*D365,1)</f>
        <v>0</v>
      </c>
      <c r="I365" s="13">
        <f>단가대비표!S23</f>
        <v>1233</v>
      </c>
      <c r="J365" s="14">
        <f>TRUNC(I365*D365,1)</f>
        <v>457.1</v>
      </c>
      <c r="K365" s="13">
        <f t="shared" ref="K365:L368" si="72">TRUNC(E365+G365+I365,1)</f>
        <v>1233</v>
      </c>
      <c r="L365" s="14">
        <f t="shared" si="72"/>
        <v>457.1</v>
      </c>
      <c r="M365" s="8" t="s">
        <v>966</v>
      </c>
      <c r="N365" s="2" t="s">
        <v>1090</v>
      </c>
      <c r="O365" s="2" t="s">
        <v>1095</v>
      </c>
      <c r="P365" s="2" t="s">
        <v>60</v>
      </c>
      <c r="Q365" s="2" t="s">
        <v>60</v>
      </c>
      <c r="R365" s="2" t="s">
        <v>59</v>
      </c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2" t="s">
        <v>52</v>
      </c>
      <c r="AW365" s="2" t="s">
        <v>1096</v>
      </c>
      <c r="AX365" s="2" t="s">
        <v>52</v>
      </c>
      <c r="AY365" s="2" t="s">
        <v>52</v>
      </c>
    </row>
    <row r="366" spans="1:51" ht="30" customHeight="1" x14ac:dyDescent="0.3">
      <c r="A366" s="8" t="s">
        <v>1097</v>
      </c>
      <c r="B366" s="8" t="s">
        <v>1098</v>
      </c>
      <c r="C366" s="8" t="s">
        <v>549</v>
      </c>
      <c r="D366" s="9">
        <v>0.7</v>
      </c>
      <c r="E366" s="13">
        <f>단가대비표!O40</f>
        <v>1498.2</v>
      </c>
      <c r="F366" s="14">
        <f>TRUNC(E366*D366,1)</f>
        <v>1048.7</v>
      </c>
      <c r="G366" s="13">
        <f>단가대비표!P40</f>
        <v>0</v>
      </c>
      <c r="H366" s="14">
        <f>TRUNC(G366*D366,1)</f>
        <v>0</v>
      </c>
      <c r="I366" s="13">
        <f>단가대비표!S40</f>
        <v>0</v>
      </c>
      <c r="J366" s="14">
        <f>TRUNC(I366*D366,1)</f>
        <v>0</v>
      </c>
      <c r="K366" s="13">
        <f t="shared" si="72"/>
        <v>1498.2</v>
      </c>
      <c r="L366" s="14">
        <f t="shared" si="72"/>
        <v>1048.7</v>
      </c>
      <c r="M366" s="8" t="s">
        <v>52</v>
      </c>
      <c r="N366" s="2" t="s">
        <v>1090</v>
      </c>
      <c r="O366" s="2" t="s">
        <v>1099</v>
      </c>
      <c r="P366" s="2" t="s">
        <v>60</v>
      </c>
      <c r="Q366" s="2" t="s">
        <v>60</v>
      </c>
      <c r="R366" s="2" t="s">
        <v>59</v>
      </c>
      <c r="S366" s="3"/>
      <c r="T366" s="3"/>
      <c r="U366" s="3"/>
      <c r="V366" s="3">
        <v>1</v>
      </c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2" t="s">
        <v>52</v>
      </c>
      <c r="AW366" s="2" t="s">
        <v>1100</v>
      </c>
      <c r="AX366" s="2" t="s">
        <v>52</v>
      </c>
      <c r="AY366" s="2" t="s">
        <v>52</v>
      </c>
    </row>
    <row r="367" spans="1:51" ht="30" customHeight="1" x14ac:dyDescent="0.3">
      <c r="A367" s="8" t="s">
        <v>559</v>
      </c>
      <c r="B367" s="8" t="s">
        <v>1101</v>
      </c>
      <c r="C367" s="8" t="s">
        <v>327</v>
      </c>
      <c r="D367" s="9">
        <v>1</v>
      </c>
      <c r="E367" s="13">
        <f>TRUNC(SUMIF(V365:V368, RIGHTB(O367, 1), F365:F368)*U367, 2)</f>
        <v>104.87</v>
      </c>
      <c r="F367" s="14">
        <f>TRUNC(E367*D367,1)</f>
        <v>104.8</v>
      </c>
      <c r="G367" s="13">
        <v>0</v>
      </c>
      <c r="H367" s="14">
        <f>TRUNC(G367*D367,1)</f>
        <v>0</v>
      </c>
      <c r="I367" s="13">
        <v>0</v>
      </c>
      <c r="J367" s="14">
        <f>TRUNC(I367*D367,1)</f>
        <v>0</v>
      </c>
      <c r="K367" s="13">
        <f t="shared" si="72"/>
        <v>104.8</v>
      </c>
      <c r="L367" s="14">
        <f t="shared" si="72"/>
        <v>104.8</v>
      </c>
      <c r="M367" s="8" t="s">
        <v>52</v>
      </c>
      <c r="N367" s="2" t="s">
        <v>1090</v>
      </c>
      <c r="O367" s="2" t="s">
        <v>328</v>
      </c>
      <c r="P367" s="2" t="s">
        <v>60</v>
      </c>
      <c r="Q367" s="2" t="s">
        <v>60</v>
      </c>
      <c r="R367" s="2" t="s">
        <v>60</v>
      </c>
      <c r="S367" s="3">
        <v>0</v>
      </c>
      <c r="T367" s="3">
        <v>0</v>
      </c>
      <c r="U367" s="3">
        <v>0.1</v>
      </c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2" t="s">
        <v>52</v>
      </c>
      <c r="AW367" s="2" t="s">
        <v>1102</v>
      </c>
      <c r="AX367" s="2" t="s">
        <v>52</v>
      </c>
      <c r="AY367" s="2" t="s">
        <v>52</v>
      </c>
    </row>
    <row r="368" spans="1:51" ht="30" customHeight="1" x14ac:dyDescent="0.3">
      <c r="A368" s="8" t="s">
        <v>1103</v>
      </c>
      <c r="B368" s="8" t="s">
        <v>412</v>
      </c>
      <c r="C368" s="8" t="s">
        <v>413</v>
      </c>
      <c r="D368" s="9">
        <v>1</v>
      </c>
      <c r="E368" s="13">
        <f>TRUNC(단가대비표!O162*1/8*16/12*25/20, 1)</f>
        <v>0</v>
      </c>
      <c r="F368" s="14">
        <f>TRUNC(E368*D368,1)</f>
        <v>0</v>
      </c>
      <c r="G368" s="13">
        <f>TRUNC(단가대비표!P162*1/8*16/12*25/20, 1)</f>
        <v>29192.5</v>
      </c>
      <c r="H368" s="14">
        <f>TRUNC(G368*D368,1)</f>
        <v>29192.5</v>
      </c>
      <c r="I368" s="13">
        <f>TRUNC(단가대비표!S162*1/8*16/12*25/20, 1)</f>
        <v>0</v>
      </c>
      <c r="J368" s="14">
        <f>TRUNC(I368*D368,1)</f>
        <v>0</v>
      </c>
      <c r="K368" s="13">
        <f t="shared" si="72"/>
        <v>29192.5</v>
      </c>
      <c r="L368" s="14">
        <f t="shared" si="72"/>
        <v>29192.5</v>
      </c>
      <c r="M368" s="8" t="s">
        <v>52</v>
      </c>
      <c r="N368" s="2" t="s">
        <v>1090</v>
      </c>
      <c r="O368" s="2" t="s">
        <v>1104</v>
      </c>
      <c r="P368" s="2" t="s">
        <v>60</v>
      </c>
      <c r="Q368" s="2" t="s">
        <v>60</v>
      </c>
      <c r="R368" s="2" t="s">
        <v>59</v>
      </c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2" t="s">
        <v>52</v>
      </c>
      <c r="AW368" s="2" t="s">
        <v>1105</v>
      </c>
      <c r="AX368" s="2" t="s">
        <v>59</v>
      </c>
      <c r="AY368" s="2" t="s">
        <v>52</v>
      </c>
    </row>
    <row r="369" spans="1:51" ht="30" customHeight="1" x14ac:dyDescent="0.3">
      <c r="A369" s="8" t="s">
        <v>421</v>
      </c>
      <c r="B369" s="8" t="s">
        <v>52</v>
      </c>
      <c r="C369" s="8" t="s">
        <v>52</v>
      </c>
      <c r="D369" s="9"/>
      <c r="E369" s="13"/>
      <c r="F369" s="14">
        <f>TRUNC(SUMIF(N365:N368, N364, F365:F368),0)</f>
        <v>1153</v>
      </c>
      <c r="G369" s="13"/>
      <c r="H369" s="14">
        <f>TRUNC(SUMIF(N365:N368, N364, H365:H368),0)</f>
        <v>29192</v>
      </c>
      <c r="I369" s="13"/>
      <c r="J369" s="14">
        <f>TRUNC(SUMIF(N365:N368, N364, J365:J368),0)</f>
        <v>457</v>
      </c>
      <c r="K369" s="13"/>
      <c r="L369" s="14">
        <f>F369+H369+J369</f>
        <v>30802</v>
      </c>
      <c r="M369" s="8" t="s">
        <v>52</v>
      </c>
      <c r="N369" s="2" t="s">
        <v>68</v>
      </c>
      <c r="O369" s="2" t="s">
        <v>68</v>
      </c>
      <c r="P369" s="2" t="s">
        <v>52</v>
      </c>
      <c r="Q369" s="2" t="s">
        <v>52</v>
      </c>
      <c r="R369" s="2" t="s">
        <v>52</v>
      </c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2" t="s">
        <v>52</v>
      </c>
      <c r="AW369" s="2" t="s">
        <v>52</v>
      </c>
      <c r="AX369" s="2" t="s">
        <v>52</v>
      </c>
      <c r="AY369" s="2" t="s">
        <v>52</v>
      </c>
    </row>
    <row r="370" spans="1:51" ht="30" customHeight="1" x14ac:dyDescent="0.3">
      <c r="A370" s="9"/>
      <c r="B370" s="9"/>
      <c r="C370" s="9"/>
      <c r="D370" s="9"/>
      <c r="E370" s="13"/>
      <c r="F370" s="14"/>
      <c r="G370" s="13"/>
      <c r="H370" s="14"/>
      <c r="I370" s="13"/>
      <c r="J370" s="14"/>
      <c r="K370" s="13"/>
      <c r="L370" s="14"/>
      <c r="M370" s="9"/>
    </row>
    <row r="371" spans="1:51" ht="30" customHeight="1" x14ac:dyDescent="0.3">
      <c r="A371" s="190" t="s">
        <v>1106</v>
      </c>
      <c r="B371" s="190"/>
      <c r="C371" s="190"/>
      <c r="D371" s="190"/>
      <c r="E371" s="191"/>
      <c r="F371" s="192"/>
      <c r="G371" s="191"/>
      <c r="H371" s="192"/>
      <c r="I371" s="191"/>
      <c r="J371" s="192"/>
      <c r="K371" s="191"/>
      <c r="L371" s="192"/>
      <c r="M371" s="190"/>
      <c r="N371" s="1" t="s">
        <v>1107</v>
      </c>
    </row>
    <row r="372" spans="1:51" ht="30" customHeight="1" x14ac:dyDescent="0.3">
      <c r="A372" s="8" t="s">
        <v>1022</v>
      </c>
      <c r="B372" s="8" t="s">
        <v>1108</v>
      </c>
      <c r="C372" s="8" t="s">
        <v>965</v>
      </c>
      <c r="D372" s="9">
        <v>0.22289999999999999</v>
      </c>
      <c r="E372" s="13">
        <f>단가대비표!O17</f>
        <v>0</v>
      </c>
      <c r="F372" s="14">
        <f>TRUNC(E372*D372,1)</f>
        <v>0</v>
      </c>
      <c r="G372" s="13">
        <f>단가대비표!P17</f>
        <v>0</v>
      </c>
      <c r="H372" s="14">
        <f>TRUNC(G372*D372,1)</f>
        <v>0</v>
      </c>
      <c r="I372" s="13">
        <f>단가대비표!S17</f>
        <v>114954</v>
      </c>
      <c r="J372" s="14">
        <f>TRUNC(I372*D372,1)</f>
        <v>25623.200000000001</v>
      </c>
      <c r="K372" s="13">
        <f t="shared" ref="K372:L375" si="73">TRUNC(E372+G372+I372,1)</f>
        <v>114954</v>
      </c>
      <c r="L372" s="14">
        <f t="shared" si="73"/>
        <v>25623.200000000001</v>
      </c>
      <c r="M372" s="8" t="s">
        <v>966</v>
      </c>
      <c r="N372" s="2" t="s">
        <v>1107</v>
      </c>
      <c r="O372" s="2" t="s">
        <v>1110</v>
      </c>
      <c r="P372" s="2" t="s">
        <v>60</v>
      </c>
      <c r="Q372" s="2" t="s">
        <v>60</v>
      </c>
      <c r="R372" s="2" t="s">
        <v>59</v>
      </c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2" t="s">
        <v>52</v>
      </c>
      <c r="AW372" s="2" t="s">
        <v>1111</v>
      </c>
      <c r="AX372" s="2" t="s">
        <v>52</v>
      </c>
      <c r="AY372" s="2" t="s">
        <v>52</v>
      </c>
    </row>
    <row r="373" spans="1:51" ht="30" customHeight="1" x14ac:dyDescent="0.3">
      <c r="A373" s="8" t="s">
        <v>969</v>
      </c>
      <c r="B373" s="8" t="s">
        <v>970</v>
      </c>
      <c r="C373" s="8" t="s">
        <v>549</v>
      </c>
      <c r="D373" s="9">
        <v>20</v>
      </c>
      <c r="E373" s="13">
        <f>단가대비표!O39</f>
        <v>1311.8</v>
      </c>
      <c r="F373" s="14">
        <f>TRUNC(E373*D373,1)</f>
        <v>26236</v>
      </c>
      <c r="G373" s="13">
        <f>단가대비표!P39</f>
        <v>0</v>
      </c>
      <c r="H373" s="14">
        <f>TRUNC(G373*D373,1)</f>
        <v>0</v>
      </c>
      <c r="I373" s="13">
        <f>단가대비표!S39</f>
        <v>0</v>
      </c>
      <c r="J373" s="14">
        <f>TRUNC(I373*D373,1)</f>
        <v>0</v>
      </c>
      <c r="K373" s="13">
        <f t="shared" si="73"/>
        <v>1311.8</v>
      </c>
      <c r="L373" s="14">
        <f t="shared" si="73"/>
        <v>26236</v>
      </c>
      <c r="M373" s="8" t="s">
        <v>52</v>
      </c>
      <c r="N373" s="2" t="s">
        <v>1107</v>
      </c>
      <c r="O373" s="2" t="s">
        <v>971</v>
      </c>
      <c r="P373" s="2" t="s">
        <v>60</v>
      </c>
      <c r="Q373" s="2" t="s">
        <v>60</v>
      </c>
      <c r="R373" s="2" t="s">
        <v>59</v>
      </c>
      <c r="S373" s="3"/>
      <c r="T373" s="3"/>
      <c r="U373" s="3"/>
      <c r="V373" s="3">
        <v>1</v>
      </c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2" t="s">
        <v>52</v>
      </c>
      <c r="AW373" s="2" t="s">
        <v>1112</v>
      </c>
      <c r="AX373" s="2" t="s">
        <v>52</v>
      </c>
      <c r="AY373" s="2" t="s">
        <v>52</v>
      </c>
    </row>
    <row r="374" spans="1:51" ht="30" customHeight="1" x14ac:dyDescent="0.3">
      <c r="A374" s="8" t="s">
        <v>559</v>
      </c>
      <c r="B374" s="8" t="s">
        <v>1029</v>
      </c>
      <c r="C374" s="8" t="s">
        <v>327</v>
      </c>
      <c r="D374" s="9">
        <v>1</v>
      </c>
      <c r="E374" s="13">
        <f>TRUNC(SUMIF(V372:V375, RIGHTB(O374, 1), F372:F375)*U374, 2)</f>
        <v>9969.68</v>
      </c>
      <c r="F374" s="14">
        <f>TRUNC(E374*D374,1)</f>
        <v>9969.6</v>
      </c>
      <c r="G374" s="13">
        <v>0</v>
      </c>
      <c r="H374" s="14">
        <f>TRUNC(G374*D374,1)</f>
        <v>0</v>
      </c>
      <c r="I374" s="13">
        <v>0</v>
      </c>
      <c r="J374" s="14">
        <f>TRUNC(I374*D374,1)</f>
        <v>0</v>
      </c>
      <c r="K374" s="13">
        <f t="shared" si="73"/>
        <v>9969.6</v>
      </c>
      <c r="L374" s="14">
        <f t="shared" si="73"/>
        <v>9969.6</v>
      </c>
      <c r="M374" s="8" t="s">
        <v>52</v>
      </c>
      <c r="N374" s="2" t="s">
        <v>1107</v>
      </c>
      <c r="O374" s="2" t="s">
        <v>328</v>
      </c>
      <c r="P374" s="2" t="s">
        <v>60</v>
      </c>
      <c r="Q374" s="2" t="s">
        <v>60</v>
      </c>
      <c r="R374" s="2" t="s">
        <v>60</v>
      </c>
      <c r="S374" s="3">
        <v>0</v>
      </c>
      <c r="T374" s="3">
        <v>0</v>
      </c>
      <c r="U374" s="3">
        <v>0.38</v>
      </c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2" t="s">
        <v>52</v>
      </c>
      <c r="AW374" s="2" t="s">
        <v>1113</v>
      </c>
      <c r="AX374" s="2" t="s">
        <v>52</v>
      </c>
      <c r="AY374" s="2" t="s">
        <v>52</v>
      </c>
    </row>
    <row r="375" spans="1:51" ht="30" customHeight="1" x14ac:dyDescent="0.3">
      <c r="A375" s="8" t="s">
        <v>975</v>
      </c>
      <c r="B375" s="8" t="s">
        <v>412</v>
      </c>
      <c r="C375" s="8" t="s">
        <v>413</v>
      </c>
      <c r="D375" s="9">
        <v>1</v>
      </c>
      <c r="E375" s="13">
        <f>TRUNC(단가대비표!O160*1/8*16/12*25/20, 1)</f>
        <v>0</v>
      </c>
      <c r="F375" s="14">
        <f>TRUNC(E375*D375,1)</f>
        <v>0</v>
      </c>
      <c r="G375" s="13">
        <f>TRUNC(단가대비표!P160*1/8*16/12*25/20, 1)</f>
        <v>44965.4</v>
      </c>
      <c r="H375" s="14">
        <f>TRUNC(G375*D375,1)</f>
        <v>44965.4</v>
      </c>
      <c r="I375" s="13">
        <f>TRUNC(단가대비표!S160*1/8*16/12*25/20, 1)</f>
        <v>0</v>
      </c>
      <c r="J375" s="14">
        <f>TRUNC(I375*D375,1)</f>
        <v>0</v>
      </c>
      <c r="K375" s="13">
        <f t="shared" si="73"/>
        <v>44965.4</v>
      </c>
      <c r="L375" s="14">
        <f t="shared" si="73"/>
        <v>44965.4</v>
      </c>
      <c r="M375" s="8" t="s">
        <v>52</v>
      </c>
      <c r="N375" s="2" t="s">
        <v>1107</v>
      </c>
      <c r="O375" s="2" t="s">
        <v>976</v>
      </c>
      <c r="P375" s="2" t="s">
        <v>60</v>
      </c>
      <c r="Q375" s="2" t="s">
        <v>60</v>
      </c>
      <c r="R375" s="2" t="s">
        <v>59</v>
      </c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2" t="s">
        <v>52</v>
      </c>
      <c r="AW375" s="2" t="s">
        <v>1114</v>
      </c>
      <c r="AX375" s="2" t="s">
        <v>59</v>
      </c>
      <c r="AY375" s="2" t="s">
        <v>52</v>
      </c>
    </row>
    <row r="376" spans="1:51" ht="30" customHeight="1" x14ac:dyDescent="0.3">
      <c r="A376" s="8" t="s">
        <v>421</v>
      </c>
      <c r="B376" s="8" t="s">
        <v>52</v>
      </c>
      <c r="C376" s="8" t="s">
        <v>52</v>
      </c>
      <c r="D376" s="9"/>
      <c r="E376" s="13"/>
      <c r="F376" s="14">
        <f>TRUNC(SUMIF(N372:N375, N371, F372:F375),0)</f>
        <v>36205</v>
      </c>
      <c r="G376" s="13"/>
      <c r="H376" s="14">
        <f>TRUNC(SUMIF(N372:N375, N371, H372:H375),0)</f>
        <v>44965</v>
      </c>
      <c r="I376" s="13"/>
      <c r="J376" s="14">
        <f>TRUNC(SUMIF(N372:N375, N371, J372:J375),0)</f>
        <v>25623</v>
      </c>
      <c r="K376" s="13"/>
      <c r="L376" s="14">
        <f>F376+H376+J376</f>
        <v>106793</v>
      </c>
      <c r="M376" s="8" t="s">
        <v>52</v>
      </c>
      <c r="N376" s="2" t="s">
        <v>68</v>
      </c>
      <c r="O376" s="2" t="s">
        <v>68</v>
      </c>
      <c r="P376" s="2" t="s">
        <v>52</v>
      </c>
      <c r="Q376" s="2" t="s">
        <v>52</v>
      </c>
      <c r="R376" s="2" t="s">
        <v>52</v>
      </c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2" t="s">
        <v>52</v>
      </c>
      <c r="AW376" s="2" t="s">
        <v>52</v>
      </c>
      <c r="AX376" s="2" t="s">
        <v>52</v>
      </c>
      <c r="AY376" s="2" t="s">
        <v>52</v>
      </c>
    </row>
    <row r="377" spans="1:51" ht="30" customHeight="1" x14ac:dyDescent="0.3">
      <c r="A377" s="9"/>
      <c r="B377" s="9"/>
      <c r="C377" s="9"/>
      <c r="D377" s="9"/>
      <c r="E377" s="13"/>
      <c r="F377" s="14"/>
      <c r="G377" s="13"/>
      <c r="H377" s="14"/>
      <c r="I377" s="13"/>
      <c r="J377" s="14"/>
      <c r="K377" s="13"/>
      <c r="L377" s="14"/>
      <c r="M377" s="9"/>
    </row>
    <row r="378" spans="1:51" ht="30" customHeight="1" x14ac:dyDescent="0.3">
      <c r="A378" s="190" t="s">
        <v>1115</v>
      </c>
      <c r="B378" s="190"/>
      <c r="C378" s="190"/>
      <c r="D378" s="190"/>
      <c r="E378" s="191"/>
      <c r="F378" s="192"/>
      <c r="G378" s="191"/>
      <c r="H378" s="192"/>
      <c r="I378" s="191"/>
      <c r="J378" s="192"/>
      <c r="K378" s="191"/>
      <c r="L378" s="192"/>
      <c r="M378" s="190"/>
      <c r="N378" s="1" t="s">
        <v>1116</v>
      </c>
    </row>
    <row r="379" spans="1:51" ht="30" customHeight="1" x14ac:dyDescent="0.3">
      <c r="A379" s="8" t="s">
        <v>1117</v>
      </c>
      <c r="B379" s="8" t="s">
        <v>1108</v>
      </c>
      <c r="C379" s="8" t="s">
        <v>965</v>
      </c>
      <c r="D379" s="9">
        <v>0.26840000000000003</v>
      </c>
      <c r="E379" s="13">
        <f>단가대비표!O18</f>
        <v>0</v>
      </c>
      <c r="F379" s="14">
        <f>TRUNC(E379*D379,1)</f>
        <v>0</v>
      </c>
      <c r="G379" s="13">
        <f>단가대비표!P18</f>
        <v>0</v>
      </c>
      <c r="H379" s="14">
        <f>TRUNC(G379*D379,1)</f>
        <v>0</v>
      </c>
      <c r="I379" s="13">
        <f>단가대비표!S18</f>
        <v>1593</v>
      </c>
      <c r="J379" s="14">
        <f>TRUNC(I379*D379,1)</f>
        <v>427.5</v>
      </c>
      <c r="K379" s="13">
        <f>TRUNC(E379+G379+I379,1)</f>
        <v>1593</v>
      </c>
      <c r="L379" s="14">
        <f>TRUNC(F379+H379+J379,1)</f>
        <v>427.5</v>
      </c>
      <c r="M379" s="8" t="s">
        <v>966</v>
      </c>
      <c r="N379" s="2" t="s">
        <v>1116</v>
      </c>
      <c r="O379" s="2" t="s">
        <v>1120</v>
      </c>
      <c r="P379" s="2" t="s">
        <v>60</v>
      </c>
      <c r="Q379" s="2" t="s">
        <v>60</v>
      </c>
      <c r="R379" s="2" t="s">
        <v>59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2" t="s">
        <v>52</v>
      </c>
      <c r="AW379" s="2" t="s">
        <v>1121</v>
      </c>
      <c r="AX379" s="2" t="s">
        <v>52</v>
      </c>
      <c r="AY379" s="2" t="s">
        <v>52</v>
      </c>
    </row>
    <row r="380" spans="1:51" ht="30" customHeight="1" x14ac:dyDescent="0.3">
      <c r="A380" s="8" t="s">
        <v>421</v>
      </c>
      <c r="B380" s="8" t="s">
        <v>52</v>
      </c>
      <c r="C380" s="8" t="s">
        <v>52</v>
      </c>
      <c r="D380" s="9"/>
      <c r="E380" s="13"/>
      <c r="F380" s="14">
        <f>TRUNC(SUMIF(N379:N379, N378, F379:F379),0)</f>
        <v>0</v>
      </c>
      <c r="G380" s="13"/>
      <c r="H380" s="14">
        <f>TRUNC(SUMIF(N379:N379, N378, H379:H379),0)</f>
        <v>0</v>
      </c>
      <c r="I380" s="13"/>
      <c r="J380" s="14">
        <f>TRUNC(SUMIF(N379:N379, N378, J379:J379),0)</f>
        <v>427</v>
      </c>
      <c r="K380" s="13"/>
      <c r="L380" s="14">
        <f>F380+H380+J380</f>
        <v>427</v>
      </c>
      <c r="M380" s="8" t="s">
        <v>52</v>
      </c>
      <c r="N380" s="2" t="s">
        <v>68</v>
      </c>
      <c r="O380" s="2" t="s">
        <v>68</v>
      </c>
      <c r="P380" s="2" t="s">
        <v>52</v>
      </c>
      <c r="Q380" s="2" t="s">
        <v>52</v>
      </c>
      <c r="R380" s="2" t="s">
        <v>52</v>
      </c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2" t="s">
        <v>52</v>
      </c>
      <c r="AW380" s="2" t="s">
        <v>52</v>
      </c>
      <c r="AX380" s="2" t="s">
        <v>52</v>
      </c>
      <c r="AY380" s="2" t="s">
        <v>52</v>
      </c>
    </row>
    <row r="381" spans="1:51" ht="30" customHeight="1" x14ac:dyDescent="0.3">
      <c r="A381" s="9"/>
      <c r="B381" s="9"/>
      <c r="C381" s="9"/>
      <c r="D381" s="9"/>
      <c r="E381" s="13"/>
      <c r="F381" s="14"/>
      <c r="G381" s="13"/>
      <c r="H381" s="14"/>
      <c r="I381" s="13"/>
      <c r="J381" s="14"/>
      <c r="K381" s="13"/>
      <c r="L381" s="14"/>
      <c r="M381" s="9"/>
    </row>
    <row r="382" spans="1:51" ht="30" customHeight="1" x14ac:dyDescent="0.3">
      <c r="A382" s="190" t="s">
        <v>1122</v>
      </c>
      <c r="B382" s="190"/>
      <c r="C382" s="190"/>
      <c r="D382" s="190"/>
      <c r="E382" s="191"/>
      <c r="F382" s="192"/>
      <c r="G382" s="191"/>
      <c r="H382" s="192"/>
      <c r="I382" s="191"/>
      <c r="J382" s="192"/>
      <c r="K382" s="191"/>
      <c r="L382" s="192"/>
      <c r="M382" s="190"/>
      <c r="N382" s="1" t="s">
        <v>1123</v>
      </c>
    </row>
    <row r="383" spans="1:51" ht="30" customHeight="1" x14ac:dyDescent="0.3">
      <c r="A383" s="8" t="s">
        <v>1124</v>
      </c>
      <c r="B383" s="8" t="s">
        <v>1125</v>
      </c>
      <c r="C383" s="8" t="s">
        <v>965</v>
      </c>
      <c r="D383" s="9">
        <v>0.18110000000000001</v>
      </c>
      <c r="E383" s="13">
        <f>단가대비표!O5</f>
        <v>0</v>
      </c>
      <c r="F383" s="14">
        <f>TRUNC(E383*D383,1)</f>
        <v>0</v>
      </c>
      <c r="G383" s="13">
        <f>단가대비표!P5</f>
        <v>0</v>
      </c>
      <c r="H383" s="14">
        <f>TRUNC(G383*D383,1)</f>
        <v>0</v>
      </c>
      <c r="I383" s="13">
        <f>단가대비표!S5</f>
        <v>163140</v>
      </c>
      <c r="J383" s="14">
        <f>TRUNC(I383*D383,1)</f>
        <v>29544.6</v>
      </c>
      <c r="K383" s="13">
        <f t="shared" ref="K383:L386" si="74">TRUNC(E383+G383+I383,1)</f>
        <v>163140</v>
      </c>
      <c r="L383" s="14">
        <f t="shared" si="74"/>
        <v>29544.6</v>
      </c>
      <c r="M383" s="8" t="s">
        <v>966</v>
      </c>
      <c r="N383" s="2" t="s">
        <v>1123</v>
      </c>
      <c r="O383" s="2" t="s">
        <v>1128</v>
      </c>
      <c r="P383" s="2" t="s">
        <v>60</v>
      </c>
      <c r="Q383" s="2" t="s">
        <v>60</v>
      </c>
      <c r="R383" s="2" t="s">
        <v>59</v>
      </c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2" t="s">
        <v>52</v>
      </c>
      <c r="AW383" s="2" t="s">
        <v>1129</v>
      </c>
      <c r="AX383" s="2" t="s">
        <v>52</v>
      </c>
      <c r="AY383" s="2" t="s">
        <v>52</v>
      </c>
    </row>
    <row r="384" spans="1:51" ht="30" customHeight="1" x14ac:dyDescent="0.3">
      <c r="A384" s="8" t="s">
        <v>969</v>
      </c>
      <c r="B384" s="8" t="s">
        <v>970</v>
      </c>
      <c r="C384" s="8" t="s">
        <v>549</v>
      </c>
      <c r="D384" s="9">
        <v>25</v>
      </c>
      <c r="E384" s="13">
        <f>단가대비표!O39</f>
        <v>1311.8</v>
      </c>
      <c r="F384" s="14">
        <f>TRUNC(E384*D384,1)</f>
        <v>32795</v>
      </c>
      <c r="G384" s="13">
        <f>단가대비표!P39</f>
        <v>0</v>
      </c>
      <c r="H384" s="14">
        <f>TRUNC(G384*D384,1)</f>
        <v>0</v>
      </c>
      <c r="I384" s="13">
        <f>단가대비표!S39</f>
        <v>0</v>
      </c>
      <c r="J384" s="14">
        <f>TRUNC(I384*D384,1)</f>
        <v>0</v>
      </c>
      <c r="K384" s="13">
        <f t="shared" si="74"/>
        <v>1311.8</v>
      </c>
      <c r="L384" s="14">
        <f t="shared" si="74"/>
        <v>32795</v>
      </c>
      <c r="M384" s="8" t="s">
        <v>52</v>
      </c>
      <c r="N384" s="2" t="s">
        <v>1123</v>
      </c>
      <c r="O384" s="2" t="s">
        <v>971</v>
      </c>
      <c r="P384" s="2" t="s">
        <v>60</v>
      </c>
      <c r="Q384" s="2" t="s">
        <v>60</v>
      </c>
      <c r="R384" s="2" t="s">
        <v>59</v>
      </c>
      <c r="S384" s="3"/>
      <c r="T384" s="3"/>
      <c r="U384" s="3"/>
      <c r="V384" s="3">
        <v>1</v>
      </c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2" t="s">
        <v>52</v>
      </c>
      <c r="AW384" s="2" t="s">
        <v>1130</v>
      </c>
      <c r="AX384" s="2" t="s">
        <v>52</v>
      </c>
      <c r="AY384" s="2" t="s">
        <v>52</v>
      </c>
    </row>
    <row r="385" spans="1:51" ht="30" customHeight="1" x14ac:dyDescent="0.3">
      <c r="A385" s="8" t="s">
        <v>559</v>
      </c>
      <c r="B385" s="8" t="s">
        <v>1131</v>
      </c>
      <c r="C385" s="8" t="s">
        <v>327</v>
      </c>
      <c r="D385" s="9">
        <v>1</v>
      </c>
      <c r="E385" s="13">
        <f>TRUNC(SUMIF(V383:V386, RIGHTB(O385, 1), F383:F386)*U385, 2)</f>
        <v>5247.2</v>
      </c>
      <c r="F385" s="14">
        <f>TRUNC(E385*D385,1)</f>
        <v>5247.2</v>
      </c>
      <c r="G385" s="13">
        <v>0</v>
      </c>
      <c r="H385" s="14">
        <f>TRUNC(G385*D385,1)</f>
        <v>0</v>
      </c>
      <c r="I385" s="13">
        <v>0</v>
      </c>
      <c r="J385" s="14">
        <f>TRUNC(I385*D385,1)</f>
        <v>0</v>
      </c>
      <c r="K385" s="13">
        <f t="shared" si="74"/>
        <v>5247.2</v>
      </c>
      <c r="L385" s="14">
        <f t="shared" si="74"/>
        <v>5247.2</v>
      </c>
      <c r="M385" s="8" t="s">
        <v>52</v>
      </c>
      <c r="N385" s="2" t="s">
        <v>1123</v>
      </c>
      <c r="O385" s="2" t="s">
        <v>328</v>
      </c>
      <c r="P385" s="2" t="s">
        <v>60</v>
      </c>
      <c r="Q385" s="2" t="s">
        <v>60</v>
      </c>
      <c r="R385" s="2" t="s">
        <v>60</v>
      </c>
      <c r="S385" s="3">
        <v>0</v>
      </c>
      <c r="T385" s="3">
        <v>0</v>
      </c>
      <c r="U385" s="3">
        <v>0.16</v>
      </c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2" t="s">
        <v>52</v>
      </c>
      <c r="AW385" s="2" t="s">
        <v>1132</v>
      </c>
      <c r="AX385" s="2" t="s">
        <v>52</v>
      </c>
      <c r="AY385" s="2" t="s">
        <v>52</v>
      </c>
    </row>
    <row r="386" spans="1:51" ht="30" customHeight="1" x14ac:dyDescent="0.3">
      <c r="A386" s="8" t="s">
        <v>975</v>
      </c>
      <c r="B386" s="8" t="s">
        <v>412</v>
      </c>
      <c r="C386" s="8" t="s">
        <v>413</v>
      </c>
      <c r="D386" s="9">
        <v>1</v>
      </c>
      <c r="E386" s="13">
        <f>TRUNC(단가대비표!O160*1/8*16/12*25/20, 1)</f>
        <v>0</v>
      </c>
      <c r="F386" s="14">
        <f>TRUNC(E386*D386,1)</f>
        <v>0</v>
      </c>
      <c r="G386" s="13">
        <f>TRUNC(단가대비표!P160*1/8*16/12*25/20, 1)</f>
        <v>44965.4</v>
      </c>
      <c r="H386" s="14">
        <f>TRUNC(G386*D386,1)</f>
        <v>44965.4</v>
      </c>
      <c r="I386" s="13">
        <f>TRUNC(단가대비표!S160*1/8*16/12*25/20, 1)</f>
        <v>0</v>
      </c>
      <c r="J386" s="14">
        <f>TRUNC(I386*D386,1)</f>
        <v>0</v>
      </c>
      <c r="K386" s="13">
        <f t="shared" si="74"/>
        <v>44965.4</v>
      </c>
      <c r="L386" s="14">
        <f t="shared" si="74"/>
        <v>44965.4</v>
      </c>
      <c r="M386" s="8" t="s">
        <v>52</v>
      </c>
      <c r="N386" s="2" t="s">
        <v>1123</v>
      </c>
      <c r="O386" s="2" t="s">
        <v>976</v>
      </c>
      <c r="P386" s="2" t="s">
        <v>60</v>
      </c>
      <c r="Q386" s="2" t="s">
        <v>60</v>
      </c>
      <c r="R386" s="2" t="s">
        <v>59</v>
      </c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2" t="s">
        <v>52</v>
      </c>
      <c r="AW386" s="2" t="s">
        <v>1133</v>
      </c>
      <c r="AX386" s="2" t="s">
        <v>59</v>
      </c>
      <c r="AY386" s="2" t="s">
        <v>52</v>
      </c>
    </row>
    <row r="387" spans="1:51" ht="30" customHeight="1" x14ac:dyDescent="0.3">
      <c r="A387" s="8" t="s">
        <v>421</v>
      </c>
      <c r="B387" s="8" t="s">
        <v>52</v>
      </c>
      <c r="C387" s="8" t="s">
        <v>52</v>
      </c>
      <c r="D387" s="9"/>
      <c r="E387" s="13"/>
      <c r="F387" s="14">
        <f>TRUNC(SUMIF(N383:N386, N382, F383:F386),0)</f>
        <v>38042</v>
      </c>
      <c r="G387" s="13"/>
      <c r="H387" s="14">
        <f>TRUNC(SUMIF(N383:N386, N382, H383:H386),0)</f>
        <v>44965</v>
      </c>
      <c r="I387" s="13"/>
      <c r="J387" s="14">
        <f>TRUNC(SUMIF(N383:N386, N382, J383:J386),0)</f>
        <v>29544</v>
      </c>
      <c r="K387" s="13"/>
      <c r="L387" s="14">
        <f>F387+H387+J387</f>
        <v>112551</v>
      </c>
      <c r="M387" s="8" t="s">
        <v>52</v>
      </c>
      <c r="N387" s="2" t="s">
        <v>68</v>
      </c>
      <c r="O387" s="2" t="s">
        <v>68</v>
      </c>
      <c r="P387" s="2" t="s">
        <v>52</v>
      </c>
      <c r="Q387" s="2" t="s">
        <v>52</v>
      </c>
      <c r="R387" s="2" t="s">
        <v>52</v>
      </c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2" t="s">
        <v>52</v>
      </c>
      <c r="AW387" s="2" t="s">
        <v>52</v>
      </c>
      <c r="AX387" s="2" t="s">
        <v>52</v>
      </c>
      <c r="AY387" s="2" t="s">
        <v>52</v>
      </c>
    </row>
    <row r="388" spans="1:51" ht="30" customHeight="1" x14ac:dyDescent="0.3">
      <c r="A388" s="9"/>
      <c r="B388" s="9"/>
      <c r="C388" s="9"/>
      <c r="D388" s="9"/>
      <c r="E388" s="13"/>
      <c r="F388" s="14"/>
      <c r="G388" s="13"/>
      <c r="H388" s="14"/>
      <c r="I388" s="13"/>
      <c r="J388" s="14"/>
      <c r="K388" s="13"/>
      <c r="L388" s="14"/>
      <c r="M388" s="9"/>
    </row>
    <row r="389" spans="1:51" ht="30" customHeight="1" x14ac:dyDescent="0.3">
      <c r="A389" s="190" t="s">
        <v>1134</v>
      </c>
      <c r="B389" s="190"/>
      <c r="C389" s="190"/>
      <c r="D389" s="190"/>
      <c r="E389" s="191"/>
      <c r="F389" s="192"/>
      <c r="G389" s="191"/>
      <c r="H389" s="192"/>
      <c r="I389" s="191"/>
      <c r="J389" s="192"/>
      <c r="K389" s="191"/>
      <c r="L389" s="192"/>
      <c r="M389" s="190"/>
      <c r="N389" s="1" t="s">
        <v>449</v>
      </c>
    </row>
    <row r="390" spans="1:51" ht="30" customHeight="1" x14ac:dyDescent="0.3">
      <c r="A390" s="8" t="s">
        <v>446</v>
      </c>
      <c r="B390" s="8" t="s">
        <v>447</v>
      </c>
      <c r="C390" s="8" t="s">
        <v>965</v>
      </c>
      <c r="D390" s="9">
        <v>0.22789999999999999</v>
      </c>
      <c r="E390" s="13">
        <f>단가대비표!O10</f>
        <v>0</v>
      </c>
      <c r="F390" s="14">
        <f>TRUNC(E390*D390,1)</f>
        <v>0</v>
      </c>
      <c r="G390" s="13">
        <f>단가대비표!P10</f>
        <v>0</v>
      </c>
      <c r="H390" s="14">
        <f>TRUNC(G390*D390,1)</f>
        <v>0</v>
      </c>
      <c r="I390" s="13">
        <f>단가대비표!S10</f>
        <v>106357</v>
      </c>
      <c r="J390" s="14">
        <f>TRUNC(I390*D390,1)</f>
        <v>24238.7</v>
      </c>
      <c r="K390" s="13">
        <f t="shared" ref="K390:L393" si="75">TRUNC(E390+G390+I390,1)</f>
        <v>106357</v>
      </c>
      <c r="L390" s="14">
        <f t="shared" si="75"/>
        <v>24238.7</v>
      </c>
      <c r="M390" s="8" t="s">
        <v>966</v>
      </c>
      <c r="N390" s="2" t="s">
        <v>449</v>
      </c>
      <c r="O390" s="2" t="s">
        <v>1137</v>
      </c>
      <c r="P390" s="2" t="s">
        <v>60</v>
      </c>
      <c r="Q390" s="2" t="s">
        <v>60</v>
      </c>
      <c r="R390" s="2" t="s">
        <v>59</v>
      </c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2" t="s">
        <v>52</v>
      </c>
      <c r="AW390" s="2" t="s">
        <v>1138</v>
      </c>
      <c r="AX390" s="2" t="s">
        <v>52</v>
      </c>
      <c r="AY390" s="2" t="s">
        <v>52</v>
      </c>
    </row>
    <row r="391" spans="1:51" ht="30" customHeight="1" x14ac:dyDescent="0.3">
      <c r="A391" s="8" t="s">
        <v>969</v>
      </c>
      <c r="B391" s="8" t="s">
        <v>970</v>
      </c>
      <c r="C391" s="8" t="s">
        <v>549</v>
      </c>
      <c r="D391" s="9">
        <v>11.6</v>
      </c>
      <c r="E391" s="13">
        <f>단가대비표!O39</f>
        <v>1311.8</v>
      </c>
      <c r="F391" s="14">
        <f>TRUNC(E391*D391,1)</f>
        <v>15216.8</v>
      </c>
      <c r="G391" s="13">
        <f>단가대비표!P39</f>
        <v>0</v>
      </c>
      <c r="H391" s="14">
        <f>TRUNC(G391*D391,1)</f>
        <v>0</v>
      </c>
      <c r="I391" s="13">
        <f>단가대비표!S39</f>
        <v>0</v>
      </c>
      <c r="J391" s="14">
        <f>TRUNC(I391*D391,1)</f>
        <v>0</v>
      </c>
      <c r="K391" s="13">
        <f t="shared" si="75"/>
        <v>1311.8</v>
      </c>
      <c r="L391" s="14">
        <f t="shared" si="75"/>
        <v>15216.8</v>
      </c>
      <c r="M391" s="8" t="s">
        <v>52</v>
      </c>
      <c r="N391" s="2" t="s">
        <v>449</v>
      </c>
      <c r="O391" s="2" t="s">
        <v>971</v>
      </c>
      <c r="P391" s="2" t="s">
        <v>60</v>
      </c>
      <c r="Q391" s="2" t="s">
        <v>60</v>
      </c>
      <c r="R391" s="2" t="s">
        <v>59</v>
      </c>
      <c r="S391" s="3"/>
      <c r="T391" s="3"/>
      <c r="U391" s="3"/>
      <c r="V391" s="3">
        <v>1</v>
      </c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2" t="s">
        <v>52</v>
      </c>
      <c r="AW391" s="2" t="s">
        <v>1139</v>
      </c>
      <c r="AX391" s="2" t="s">
        <v>52</v>
      </c>
      <c r="AY391" s="2" t="s">
        <v>52</v>
      </c>
    </row>
    <row r="392" spans="1:51" ht="30" customHeight="1" x14ac:dyDescent="0.3">
      <c r="A392" s="8" t="s">
        <v>559</v>
      </c>
      <c r="B392" s="8" t="s">
        <v>1140</v>
      </c>
      <c r="C392" s="8" t="s">
        <v>327</v>
      </c>
      <c r="D392" s="9">
        <v>1</v>
      </c>
      <c r="E392" s="13">
        <f>TRUNC(SUMIF(V390:V393, RIGHTB(O392, 1), F390:F393)*U392, 2)</f>
        <v>3652.03</v>
      </c>
      <c r="F392" s="14">
        <f>TRUNC(E392*D392,1)</f>
        <v>3652</v>
      </c>
      <c r="G392" s="13">
        <v>0</v>
      </c>
      <c r="H392" s="14">
        <f>TRUNC(G392*D392,1)</f>
        <v>0</v>
      </c>
      <c r="I392" s="13">
        <v>0</v>
      </c>
      <c r="J392" s="14">
        <f>TRUNC(I392*D392,1)</f>
        <v>0</v>
      </c>
      <c r="K392" s="13">
        <f t="shared" si="75"/>
        <v>3652</v>
      </c>
      <c r="L392" s="14">
        <f t="shared" si="75"/>
        <v>3652</v>
      </c>
      <c r="M392" s="8" t="s">
        <v>52</v>
      </c>
      <c r="N392" s="2" t="s">
        <v>449</v>
      </c>
      <c r="O392" s="2" t="s">
        <v>328</v>
      </c>
      <c r="P392" s="2" t="s">
        <v>60</v>
      </c>
      <c r="Q392" s="2" t="s">
        <v>60</v>
      </c>
      <c r="R392" s="2" t="s">
        <v>60</v>
      </c>
      <c r="S392" s="3">
        <v>0</v>
      </c>
      <c r="T392" s="3">
        <v>0</v>
      </c>
      <c r="U392" s="3">
        <v>0.24</v>
      </c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2" t="s">
        <v>52</v>
      </c>
      <c r="AW392" s="2" t="s">
        <v>1141</v>
      </c>
      <c r="AX392" s="2" t="s">
        <v>52</v>
      </c>
      <c r="AY392" s="2" t="s">
        <v>52</v>
      </c>
    </row>
    <row r="393" spans="1:51" ht="30" customHeight="1" x14ac:dyDescent="0.3">
      <c r="A393" s="8" t="s">
        <v>975</v>
      </c>
      <c r="B393" s="8" t="s">
        <v>412</v>
      </c>
      <c r="C393" s="8" t="s">
        <v>413</v>
      </c>
      <c r="D393" s="9">
        <v>1</v>
      </c>
      <c r="E393" s="13">
        <f>TRUNC(단가대비표!O160*1/8*16/12*25/20, 1)</f>
        <v>0</v>
      </c>
      <c r="F393" s="14">
        <f>TRUNC(E393*D393,1)</f>
        <v>0</v>
      </c>
      <c r="G393" s="13">
        <f>TRUNC(단가대비표!P160*1/8*16/12*25/20, 1)</f>
        <v>44965.4</v>
      </c>
      <c r="H393" s="14">
        <f>TRUNC(G393*D393,1)</f>
        <v>44965.4</v>
      </c>
      <c r="I393" s="13">
        <f>TRUNC(단가대비표!S160*1/8*16/12*25/20, 1)</f>
        <v>0</v>
      </c>
      <c r="J393" s="14">
        <f>TRUNC(I393*D393,1)</f>
        <v>0</v>
      </c>
      <c r="K393" s="13">
        <f t="shared" si="75"/>
        <v>44965.4</v>
      </c>
      <c r="L393" s="14">
        <f t="shared" si="75"/>
        <v>44965.4</v>
      </c>
      <c r="M393" s="8" t="s">
        <v>52</v>
      </c>
      <c r="N393" s="2" t="s">
        <v>449</v>
      </c>
      <c r="O393" s="2" t="s">
        <v>976</v>
      </c>
      <c r="P393" s="2" t="s">
        <v>60</v>
      </c>
      <c r="Q393" s="2" t="s">
        <v>60</v>
      </c>
      <c r="R393" s="2" t="s">
        <v>59</v>
      </c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2" t="s">
        <v>52</v>
      </c>
      <c r="AW393" s="2" t="s">
        <v>1142</v>
      </c>
      <c r="AX393" s="2" t="s">
        <v>59</v>
      </c>
      <c r="AY393" s="2" t="s">
        <v>52</v>
      </c>
    </row>
    <row r="394" spans="1:51" ht="30" customHeight="1" x14ac:dyDescent="0.3">
      <c r="A394" s="8" t="s">
        <v>421</v>
      </c>
      <c r="B394" s="8" t="s">
        <v>52</v>
      </c>
      <c r="C394" s="8" t="s">
        <v>52</v>
      </c>
      <c r="D394" s="9"/>
      <c r="E394" s="13"/>
      <c r="F394" s="14">
        <f>TRUNC(SUMIF(N390:N393, N389, F390:F393),0)</f>
        <v>18868</v>
      </c>
      <c r="G394" s="13"/>
      <c r="H394" s="14">
        <f>TRUNC(SUMIF(N390:N393, N389, H390:H393),0)</f>
        <v>44965</v>
      </c>
      <c r="I394" s="13"/>
      <c r="J394" s="14">
        <f>TRUNC(SUMIF(N390:N393, N389, J390:J393),0)</f>
        <v>24238</v>
      </c>
      <c r="K394" s="13"/>
      <c r="L394" s="14">
        <f>F394+H394+J394</f>
        <v>88071</v>
      </c>
      <c r="M394" s="8" t="s">
        <v>52</v>
      </c>
      <c r="N394" s="2" t="s">
        <v>68</v>
      </c>
      <c r="O394" s="2" t="s">
        <v>68</v>
      </c>
      <c r="P394" s="2" t="s">
        <v>52</v>
      </c>
      <c r="Q394" s="2" t="s">
        <v>52</v>
      </c>
      <c r="R394" s="2" t="s">
        <v>52</v>
      </c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2" t="s">
        <v>52</v>
      </c>
      <c r="AW394" s="2" t="s">
        <v>52</v>
      </c>
      <c r="AX394" s="2" t="s">
        <v>52</v>
      </c>
      <c r="AY394" s="2" t="s">
        <v>52</v>
      </c>
    </row>
    <row r="395" spans="1:51" ht="30" customHeight="1" x14ac:dyDescent="0.3">
      <c r="A395" s="9"/>
      <c r="B395" s="9"/>
      <c r="C395" s="9"/>
      <c r="D395" s="9"/>
      <c r="E395" s="13"/>
      <c r="F395" s="14"/>
      <c r="G395" s="13"/>
      <c r="H395" s="14"/>
      <c r="I395" s="13"/>
      <c r="J395" s="14"/>
      <c r="K395" s="13"/>
      <c r="L395" s="14"/>
      <c r="M395" s="9"/>
    </row>
    <row r="396" spans="1:51" ht="30" customHeight="1" x14ac:dyDescent="0.3">
      <c r="A396" s="190" t="s">
        <v>1143</v>
      </c>
      <c r="B396" s="190"/>
      <c r="C396" s="190"/>
      <c r="D396" s="190"/>
      <c r="E396" s="191"/>
      <c r="F396" s="192"/>
      <c r="G396" s="191"/>
      <c r="H396" s="192"/>
      <c r="I396" s="191"/>
      <c r="J396" s="192"/>
      <c r="K396" s="191"/>
      <c r="L396" s="192"/>
      <c r="M396" s="190"/>
      <c r="N396" s="1" t="s">
        <v>454</v>
      </c>
    </row>
    <row r="397" spans="1:51" ht="30" customHeight="1" x14ac:dyDescent="0.3">
      <c r="A397" s="8" t="s">
        <v>1146</v>
      </c>
      <c r="B397" s="8" t="s">
        <v>412</v>
      </c>
      <c r="C397" s="8" t="s">
        <v>413</v>
      </c>
      <c r="D397" s="9">
        <v>9.9000000000000008E-3</v>
      </c>
      <c r="E397" s="13">
        <f>단가대비표!O158</f>
        <v>0</v>
      </c>
      <c r="F397" s="14">
        <f>TRUNC(E397*D397,1)</f>
        <v>0</v>
      </c>
      <c r="G397" s="13">
        <f>단가대비표!P158</f>
        <v>185347</v>
      </c>
      <c r="H397" s="14">
        <f>TRUNC(G397*D397,1)</f>
        <v>1834.9</v>
      </c>
      <c r="I397" s="13">
        <f>단가대비표!S158</f>
        <v>0</v>
      </c>
      <c r="J397" s="14">
        <f>TRUNC(I397*D397,1)</f>
        <v>0</v>
      </c>
      <c r="K397" s="13">
        <f>TRUNC(E397+G397+I397,1)</f>
        <v>185347</v>
      </c>
      <c r="L397" s="14">
        <f>TRUNC(F397+H397+J397,1)</f>
        <v>1834.9</v>
      </c>
      <c r="M397" s="8" t="s">
        <v>52</v>
      </c>
      <c r="N397" s="2" t="s">
        <v>454</v>
      </c>
      <c r="O397" s="2" t="s">
        <v>1147</v>
      </c>
      <c r="P397" s="2" t="s">
        <v>60</v>
      </c>
      <c r="Q397" s="2" t="s">
        <v>60</v>
      </c>
      <c r="R397" s="2" t="s">
        <v>59</v>
      </c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2" t="s">
        <v>52</v>
      </c>
      <c r="AW397" s="2" t="s">
        <v>1148</v>
      </c>
      <c r="AX397" s="2" t="s">
        <v>52</v>
      </c>
      <c r="AY397" s="2" t="s">
        <v>52</v>
      </c>
    </row>
    <row r="398" spans="1:51" ht="30" customHeight="1" x14ac:dyDescent="0.3">
      <c r="A398" s="8" t="s">
        <v>411</v>
      </c>
      <c r="B398" s="8" t="s">
        <v>412</v>
      </c>
      <c r="C398" s="8" t="s">
        <v>413</v>
      </c>
      <c r="D398" s="9">
        <v>2.3099999999999999E-2</v>
      </c>
      <c r="E398" s="13">
        <f>단가대비표!O145</f>
        <v>0</v>
      </c>
      <c r="F398" s="14">
        <f>TRUNC(E398*D398,1)</f>
        <v>0</v>
      </c>
      <c r="G398" s="13">
        <f>단가대비표!P145</f>
        <v>144481</v>
      </c>
      <c r="H398" s="14">
        <f>TRUNC(G398*D398,1)</f>
        <v>3337.5</v>
      </c>
      <c r="I398" s="13">
        <f>단가대비표!S145</f>
        <v>0</v>
      </c>
      <c r="J398" s="14">
        <f>TRUNC(I398*D398,1)</f>
        <v>0</v>
      </c>
      <c r="K398" s="13">
        <f>TRUNC(E398+G398+I398,1)</f>
        <v>144481</v>
      </c>
      <c r="L398" s="14">
        <f>TRUNC(F398+H398+J398,1)</f>
        <v>3337.5</v>
      </c>
      <c r="M398" s="8" t="s">
        <v>52</v>
      </c>
      <c r="N398" s="2" t="s">
        <v>454</v>
      </c>
      <c r="O398" s="2" t="s">
        <v>415</v>
      </c>
      <c r="P398" s="2" t="s">
        <v>60</v>
      </c>
      <c r="Q398" s="2" t="s">
        <v>60</v>
      </c>
      <c r="R398" s="2" t="s">
        <v>59</v>
      </c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2" t="s">
        <v>52</v>
      </c>
      <c r="AW398" s="2" t="s">
        <v>1149</v>
      </c>
      <c r="AX398" s="2" t="s">
        <v>52</v>
      </c>
      <c r="AY398" s="2" t="s">
        <v>52</v>
      </c>
    </row>
    <row r="399" spans="1:51" ht="30" customHeight="1" x14ac:dyDescent="0.3">
      <c r="A399" s="8" t="s">
        <v>421</v>
      </c>
      <c r="B399" s="8" t="s">
        <v>52</v>
      </c>
      <c r="C399" s="8" t="s">
        <v>52</v>
      </c>
      <c r="D399" s="9"/>
      <c r="E399" s="13"/>
      <c r="F399" s="14">
        <f>TRUNC(SUMIF(N397:N398, N396, F397:F398),0)</f>
        <v>0</v>
      </c>
      <c r="G399" s="13"/>
      <c r="H399" s="14">
        <f>TRUNC(SUMIF(N397:N398, N396, H397:H398),0)</f>
        <v>5172</v>
      </c>
      <c r="I399" s="13"/>
      <c r="J399" s="14">
        <f>TRUNC(SUMIF(N397:N398, N396, J397:J398),0)</f>
        <v>0</v>
      </c>
      <c r="K399" s="13"/>
      <c r="L399" s="14">
        <f>F399+H399+J399</f>
        <v>5172</v>
      </c>
      <c r="M399" s="8" t="s">
        <v>52</v>
      </c>
      <c r="N399" s="2" t="s">
        <v>68</v>
      </c>
      <c r="O399" s="2" t="s">
        <v>68</v>
      </c>
      <c r="P399" s="2" t="s">
        <v>52</v>
      </c>
      <c r="Q399" s="2" t="s">
        <v>52</v>
      </c>
      <c r="R399" s="2" t="s">
        <v>52</v>
      </c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2" t="s">
        <v>52</v>
      </c>
      <c r="AW399" s="2" t="s">
        <v>52</v>
      </c>
      <c r="AX399" s="2" t="s">
        <v>52</v>
      </c>
      <c r="AY399" s="2" t="s">
        <v>52</v>
      </c>
    </row>
    <row r="400" spans="1:51" ht="30" customHeight="1" x14ac:dyDescent="0.3">
      <c r="A400" s="9"/>
      <c r="B400" s="9"/>
      <c r="C400" s="9"/>
      <c r="D400" s="9"/>
      <c r="E400" s="13"/>
      <c r="F400" s="14"/>
      <c r="G400" s="13"/>
      <c r="H400" s="14"/>
      <c r="I400" s="13"/>
      <c r="J400" s="14"/>
      <c r="K400" s="13"/>
      <c r="L400" s="14"/>
      <c r="M400" s="9"/>
    </row>
    <row r="401" spans="1:51" ht="30" customHeight="1" x14ac:dyDescent="0.3">
      <c r="A401" s="190" t="s">
        <v>1150</v>
      </c>
      <c r="B401" s="190"/>
      <c r="C401" s="190"/>
      <c r="D401" s="190"/>
      <c r="E401" s="191"/>
      <c r="F401" s="192"/>
      <c r="G401" s="191"/>
      <c r="H401" s="192"/>
      <c r="I401" s="191"/>
      <c r="J401" s="192"/>
      <c r="K401" s="191"/>
      <c r="L401" s="192"/>
      <c r="M401" s="190"/>
      <c r="N401" s="1" t="s">
        <v>465</v>
      </c>
    </row>
    <row r="402" spans="1:51" ht="30" customHeight="1" x14ac:dyDescent="0.3">
      <c r="A402" s="8" t="s">
        <v>1153</v>
      </c>
      <c r="B402" s="8" t="s">
        <v>412</v>
      </c>
      <c r="C402" s="8" t="s">
        <v>413</v>
      </c>
      <c r="D402" s="9">
        <v>0.06</v>
      </c>
      <c r="E402" s="13">
        <f>단가대비표!O153</f>
        <v>0</v>
      </c>
      <c r="F402" s="14">
        <f>TRUNC(E402*D402,1)</f>
        <v>0</v>
      </c>
      <c r="G402" s="13">
        <f>단가대비표!P153</f>
        <v>220755</v>
      </c>
      <c r="H402" s="14">
        <f>TRUNC(G402*D402,1)</f>
        <v>13245.3</v>
      </c>
      <c r="I402" s="13">
        <f>단가대비표!S153</f>
        <v>0</v>
      </c>
      <c r="J402" s="14">
        <f>TRUNC(I402*D402,1)</f>
        <v>0</v>
      </c>
      <c r="K402" s="13">
        <f t="shared" ref="K402:L405" si="76">TRUNC(E402+G402+I402,1)</f>
        <v>220755</v>
      </c>
      <c r="L402" s="14">
        <f t="shared" si="76"/>
        <v>13245.3</v>
      </c>
      <c r="M402" s="8" t="s">
        <v>52</v>
      </c>
      <c r="N402" s="2" t="s">
        <v>465</v>
      </c>
      <c r="O402" s="2" t="s">
        <v>1154</v>
      </c>
      <c r="P402" s="2" t="s">
        <v>60</v>
      </c>
      <c r="Q402" s="2" t="s">
        <v>60</v>
      </c>
      <c r="R402" s="2" t="s">
        <v>59</v>
      </c>
      <c r="S402" s="3"/>
      <c r="T402" s="3"/>
      <c r="U402" s="3"/>
      <c r="V402" s="3">
        <v>1</v>
      </c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2" t="s">
        <v>52</v>
      </c>
      <c r="AW402" s="2" t="s">
        <v>1155</v>
      </c>
      <c r="AX402" s="2" t="s">
        <v>52</v>
      </c>
      <c r="AY402" s="2" t="s">
        <v>52</v>
      </c>
    </row>
    <row r="403" spans="1:51" ht="30" customHeight="1" x14ac:dyDescent="0.3">
      <c r="A403" s="8" t="s">
        <v>411</v>
      </c>
      <c r="B403" s="8" t="s">
        <v>412</v>
      </c>
      <c r="C403" s="8" t="s">
        <v>413</v>
      </c>
      <c r="D403" s="9">
        <v>0.02</v>
      </c>
      <c r="E403" s="13">
        <f>단가대비표!O145</f>
        <v>0</v>
      </c>
      <c r="F403" s="14">
        <f>TRUNC(E403*D403,1)</f>
        <v>0</v>
      </c>
      <c r="G403" s="13">
        <f>단가대비표!P145</f>
        <v>144481</v>
      </c>
      <c r="H403" s="14">
        <f>TRUNC(G403*D403,1)</f>
        <v>2889.6</v>
      </c>
      <c r="I403" s="13">
        <f>단가대비표!S145</f>
        <v>0</v>
      </c>
      <c r="J403" s="14">
        <f>TRUNC(I403*D403,1)</f>
        <v>0</v>
      </c>
      <c r="K403" s="13">
        <f t="shared" si="76"/>
        <v>144481</v>
      </c>
      <c r="L403" s="14">
        <f t="shared" si="76"/>
        <v>2889.6</v>
      </c>
      <c r="M403" s="8" t="s">
        <v>52</v>
      </c>
      <c r="N403" s="2" t="s">
        <v>465</v>
      </c>
      <c r="O403" s="2" t="s">
        <v>415</v>
      </c>
      <c r="P403" s="2" t="s">
        <v>60</v>
      </c>
      <c r="Q403" s="2" t="s">
        <v>60</v>
      </c>
      <c r="R403" s="2" t="s">
        <v>59</v>
      </c>
      <c r="S403" s="3"/>
      <c r="T403" s="3"/>
      <c r="U403" s="3"/>
      <c r="V403" s="3">
        <v>1</v>
      </c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2" t="s">
        <v>52</v>
      </c>
      <c r="AW403" s="2" t="s">
        <v>1156</v>
      </c>
      <c r="AX403" s="2" t="s">
        <v>52</v>
      </c>
      <c r="AY403" s="2" t="s">
        <v>52</v>
      </c>
    </row>
    <row r="404" spans="1:51" ht="30" customHeight="1" x14ac:dyDescent="0.3">
      <c r="A404" s="8" t="s">
        <v>844</v>
      </c>
      <c r="B404" s="8" t="s">
        <v>1157</v>
      </c>
      <c r="C404" s="8" t="s">
        <v>327</v>
      </c>
      <c r="D404" s="9">
        <v>1</v>
      </c>
      <c r="E404" s="13">
        <v>0</v>
      </c>
      <c r="F404" s="14">
        <f>TRUNC(E404*D404,1)</f>
        <v>0</v>
      </c>
      <c r="G404" s="13">
        <v>0</v>
      </c>
      <c r="H404" s="14">
        <f>TRUNC(G404*D404,1)</f>
        <v>0</v>
      </c>
      <c r="I404" s="13">
        <f>TRUNC(SUMIF(V402:V405, RIGHTB(O404, 1), H402:H405)*U404, 2)</f>
        <v>322.69</v>
      </c>
      <c r="J404" s="14">
        <f>TRUNC(I404*D404,1)</f>
        <v>322.60000000000002</v>
      </c>
      <c r="K404" s="13">
        <f t="shared" si="76"/>
        <v>322.60000000000002</v>
      </c>
      <c r="L404" s="14">
        <f t="shared" si="76"/>
        <v>322.60000000000002</v>
      </c>
      <c r="M404" s="8" t="s">
        <v>52</v>
      </c>
      <c r="N404" s="2" t="s">
        <v>465</v>
      </c>
      <c r="O404" s="2" t="s">
        <v>328</v>
      </c>
      <c r="P404" s="2" t="s">
        <v>60</v>
      </c>
      <c r="Q404" s="2" t="s">
        <v>60</v>
      </c>
      <c r="R404" s="2" t="s">
        <v>60</v>
      </c>
      <c r="S404" s="3">
        <v>1</v>
      </c>
      <c r="T404" s="3">
        <v>2</v>
      </c>
      <c r="U404" s="3">
        <v>0.02</v>
      </c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2" t="s">
        <v>52</v>
      </c>
      <c r="AW404" s="2" t="s">
        <v>1158</v>
      </c>
      <c r="AX404" s="2" t="s">
        <v>52</v>
      </c>
      <c r="AY404" s="2" t="s">
        <v>52</v>
      </c>
    </row>
    <row r="405" spans="1:51" ht="30" customHeight="1" x14ac:dyDescent="0.3">
      <c r="A405" s="8" t="s">
        <v>847</v>
      </c>
      <c r="B405" s="8" t="s">
        <v>988</v>
      </c>
      <c r="C405" s="8" t="s">
        <v>448</v>
      </c>
      <c r="D405" s="9">
        <v>0.09</v>
      </c>
      <c r="E405" s="13">
        <f>일위대가목록!E43</f>
        <v>18564</v>
      </c>
      <c r="F405" s="14">
        <f>TRUNC(E405*D405,1)</f>
        <v>1670.7</v>
      </c>
      <c r="G405" s="13">
        <f>일위대가목록!F43</f>
        <v>44965</v>
      </c>
      <c r="H405" s="14">
        <f>TRUNC(G405*D405,1)</f>
        <v>4046.8</v>
      </c>
      <c r="I405" s="13">
        <f>일위대가목록!G43</f>
        <v>21780</v>
      </c>
      <c r="J405" s="14">
        <f>TRUNC(I405*D405,1)</f>
        <v>1960.2</v>
      </c>
      <c r="K405" s="13">
        <f t="shared" si="76"/>
        <v>85309</v>
      </c>
      <c r="L405" s="14">
        <f t="shared" si="76"/>
        <v>7677.7</v>
      </c>
      <c r="M405" s="8" t="s">
        <v>52</v>
      </c>
      <c r="N405" s="2" t="s">
        <v>465</v>
      </c>
      <c r="O405" s="2" t="s">
        <v>987</v>
      </c>
      <c r="P405" s="2" t="s">
        <v>59</v>
      </c>
      <c r="Q405" s="2" t="s">
        <v>60</v>
      </c>
      <c r="R405" s="2" t="s">
        <v>60</v>
      </c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2" t="s">
        <v>52</v>
      </c>
      <c r="AW405" s="2" t="s">
        <v>1159</v>
      </c>
      <c r="AX405" s="2" t="s">
        <v>52</v>
      </c>
      <c r="AY405" s="2" t="s">
        <v>52</v>
      </c>
    </row>
    <row r="406" spans="1:51" ht="30" customHeight="1" x14ac:dyDescent="0.3">
      <c r="A406" s="8" t="s">
        <v>421</v>
      </c>
      <c r="B406" s="8" t="s">
        <v>52</v>
      </c>
      <c r="C406" s="8" t="s">
        <v>52</v>
      </c>
      <c r="D406" s="9"/>
      <c r="E406" s="13"/>
      <c r="F406" s="14">
        <f>TRUNC(SUMIF(N402:N405, N401, F402:F405),0)</f>
        <v>1670</v>
      </c>
      <c r="G406" s="13"/>
      <c r="H406" s="14">
        <f>TRUNC(SUMIF(N402:N405, N401, H402:H405),0)</f>
        <v>20181</v>
      </c>
      <c r="I406" s="13"/>
      <c r="J406" s="14">
        <f>TRUNC(SUMIF(N402:N405, N401, J402:J405),0)</f>
        <v>2282</v>
      </c>
      <c r="K406" s="13"/>
      <c r="L406" s="14">
        <f>F406+H406+J406</f>
        <v>24133</v>
      </c>
      <c r="M406" s="8" t="s">
        <v>52</v>
      </c>
      <c r="N406" s="2" t="s">
        <v>68</v>
      </c>
      <c r="O406" s="2" t="s">
        <v>68</v>
      </c>
      <c r="P406" s="2" t="s">
        <v>52</v>
      </c>
      <c r="Q406" s="2" t="s">
        <v>52</v>
      </c>
      <c r="R406" s="2" t="s">
        <v>52</v>
      </c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2" t="s">
        <v>52</v>
      </c>
      <c r="AW406" s="2" t="s">
        <v>52</v>
      </c>
      <c r="AX406" s="2" t="s">
        <v>52</v>
      </c>
      <c r="AY406" s="2" t="s">
        <v>52</v>
      </c>
    </row>
    <row r="407" spans="1:51" ht="30" customHeight="1" x14ac:dyDescent="0.3">
      <c r="A407" s="9"/>
      <c r="B407" s="9"/>
      <c r="C407" s="9"/>
      <c r="D407" s="9"/>
      <c r="E407" s="13"/>
      <c r="F407" s="14"/>
      <c r="G407" s="13"/>
      <c r="H407" s="14"/>
      <c r="I407" s="13"/>
      <c r="J407" s="14"/>
      <c r="K407" s="13"/>
      <c r="L407" s="14"/>
      <c r="M407" s="9"/>
    </row>
    <row r="408" spans="1:51" ht="30" customHeight="1" x14ac:dyDescent="0.3">
      <c r="A408" s="190" t="s">
        <v>1160</v>
      </c>
      <c r="B408" s="190"/>
      <c r="C408" s="190"/>
      <c r="D408" s="190"/>
      <c r="E408" s="191"/>
      <c r="F408" s="192"/>
      <c r="G408" s="191"/>
      <c r="H408" s="192"/>
      <c r="I408" s="191"/>
      <c r="J408" s="192"/>
      <c r="K408" s="191"/>
      <c r="L408" s="192"/>
      <c r="M408" s="190"/>
      <c r="N408" s="1" t="s">
        <v>469</v>
      </c>
    </row>
    <row r="409" spans="1:51" ht="30" customHeight="1" x14ac:dyDescent="0.3">
      <c r="A409" s="8" t="s">
        <v>1163</v>
      </c>
      <c r="B409" s="8" t="s">
        <v>1164</v>
      </c>
      <c r="C409" s="8" t="s">
        <v>119</v>
      </c>
      <c r="D409" s="9">
        <v>1</v>
      </c>
      <c r="E409" s="13">
        <f>일위대가목록!E64</f>
        <v>8085</v>
      </c>
      <c r="F409" s="14">
        <f>TRUNC(E409*D409,1)</f>
        <v>8085</v>
      </c>
      <c r="G409" s="13">
        <f>일위대가목록!F64</f>
        <v>0</v>
      </c>
      <c r="H409" s="14">
        <f>TRUNC(G409*D409,1)</f>
        <v>0</v>
      </c>
      <c r="I409" s="13">
        <f>일위대가목록!G64</f>
        <v>0</v>
      </c>
      <c r="J409" s="14">
        <f>TRUNC(I409*D409,1)</f>
        <v>0</v>
      </c>
      <c r="K409" s="13">
        <f>TRUNC(E409+G409+I409,1)</f>
        <v>8085</v>
      </c>
      <c r="L409" s="14">
        <f>TRUNC(F409+H409+J409,1)</f>
        <v>8085</v>
      </c>
      <c r="M409" s="8" t="s">
        <v>52</v>
      </c>
      <c r="N409" s="2" t="s">
        <v>469</v>
      </c>
      <c r="O409" s="2" t="s">
        <v>1165</v>
      </c>
      <c r="P409" s="2" t="s">
        <v>59</v>
      </c>
      <c r="Q409" s="2" t="s">
        <v>60</v>
      </c>
      <c r="R409" s="2" t="s">
        <v>60</v>
      </c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2" t="s">
        <v>52</v>
      </c>
      <c r="AW409" s="2" t="s">
        <v>1166</v>
      </c>
      <c r="AX409" s="2" t="s">
        <v>52</v>
      </c>
      <c r="AY409" s="2" t="s">
        <v>52</v>
      </c>
    </row>
    <row r="410" spans="1:51" ht="30" customHeight="1" x14ac:dyDescent="0.3">
      <c r="A410" s="8" t="s">
        <v>1167</v>
      </c>
      <c r="B410" s="8" t="s">
        <v>538</v>
      </c>
      <c r="C410" s="8" t="s">
        <v>119</v>
      </c>
      <c r="D410" s="9">
        <v>1</v>
      </c>
      <c r="E410" s="13">
        <f>일위대가목록!E65</f>
        <v>0</v>
      </c>
      <c r="F410" s="14">
        <f>TRUNC(E410*D410,1)</f>
        <v>0</v>
      </c>
      <c r="G410" s="13">
        <f>일위대가목록!F65</f>
        <v>25966</v>
      </c>
      <c r="H410" s="14">
        <f>TRUNC(G410*D410,1)</f>
        <v>25966</v>
      </c>
      <c r="I410" s="13">
        <f>일위대가목록!G65</f>
        <v>259</v>
      </c>
      <c r="J410" s="14">
        <f>TRUNC(I410*D410,1)</f>
        <v>259</v>
      </c>
      <c r="K410" s="13">
        <f>TRUNC(E410+G410+I410,1)</f>
        <v>26225</v>
      </c>
      <c r="L410" s="14">
        <f>TRUNC(F410+H410+J410,1)</f>
        <v>26225</v>
      </c>
      <c r="M410" s="8" t="s">
        <v>52</v>
      </c>
      <c r="N410" s="2" t="s">
        <v>469</v>
      </c>
      <c r="O410" s="2" t="s">
        <v>1168</v>
      </c>
      <c r="P410" s="2" t="s">
        <v>59</v>
      </c>
      <c r="Q410" s="2" t="s">
        <v>60</v>
      </c>
      <c r="R410" s="2" t="s">
        <v>60</v>
      </c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2" t="s">
        <v>52</v>
      </c>
      <c r="AW410" s="2" t="s">
        <v>1169</v>
      </c>
      <c r="AX410" s="2" t="s">
        <v>52</v>
      </c>
      <c r="AY410" s="2" t="s">
        <v>52</v>
      </c>
    </row>
    <row r="411" spans="1:51" ht="30" customHeight="1" x14ac:dyDescent="0.3">
      <c r="A411" s="8" t="s">
        <v>421</v>
      </c>
      <c r="B411" s="8" t="s">
        <v>52</v>
      </c>
      <c r="C411" s="8" t="s">
        <v>52</v>
      </c>
      <c r="D411" s="9"/>
      <c r="E411" s="13"/>
      <c r="F411" s="14">
        <f>TRUNC(SUMIF(N409:N410, N408, F409:F410),0)</f>
        <v>8085</v>
      </c>
      <c r="G411" s="13"/>
      <c r="H411" s="14">
        <f>TRUNC(SUMIF(N409:N410, N408, H409:H410),0)</f>
        <v>25966</v>
      </c>
      <c r="I411" s="13"/>
      <c r="J411" s="14">
        <f>TRUNC(SUMIF(N409:N410, N408, J409:J410),0)</f>
        <v>259</v>
      </c>
      <c r="K411" s="13"/>
      <c r="L411" s="14">
        <f>F411+H411+J411</f>
        <v>34310</v>
      </c>
      <c r="M411" s="8" t="s">
        <v>52</v>
      </c>
      <c r="N411" s="2" t="s">
        <v>68</v>
      </c>
      <c r="O411" s="2" t="s">
        <v>68</v>
      </c>
      <c r="P411" s="2" t="s">
        <v>52</v>
      </c>
      <c r="Q411" s="2" t="s">
        <v>52</v>
      </c>
      <c r="R411" s="2" t="s">
        <v>52</v>
      </c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2" t="s">
        <v>52</v>
      </c>
      <c r="AW411" s="2" t="s">
        <v>52</v>
      </c>
      <c r="AX411" s="2" t="s">
        <v>52</v>
      </c>
      <c r="AY411" s="2" t="s">
        <v>52</v>
      </c>
    </row>
    <row r="412" spans="1:51" ht="30" customHeight="1" x14ac:dyDescent="0.3">
      <c r="A412" s="9"/>
      <c r="B412" s="9"/>
      <c r="C412" s="9"/>
      <c r="D412" s="9"/>
      <c r="E412" s="13"/>
      <c r="F412" s="14"/>
      <c r="G412" s="13"/>
      <c r="H412" s="14"/>
      <c r="I412" s="13"/>
      <c r="J412" s="14"/>
      <c r="K412" s="13"/>
      <c r="L412" s="14"/>
      <c r="M412" s="9"/>
    </row>
    <row r="413" spans="1:51" ht="30" customHeight="1" x14ac:dyDescent="0.3">
      <c r="A413" s="190" t="s">
        <v>1170</v>
      </c>
      <c r="B413" s="190"/>
      <c r="C413" s="190"/>
      <c r="D413" s="190"/>
      <c r="E413" s="191"/>
      <c r="F413" s="192"/>
      <c r="G413" s="191"/>
      <c r="H413" s="192"/>
      <c r="I413" s="191"/>
      <c r="J413" s="192"/>
      <c r="K413" s="191"/>
      <c r="L413" s="192"/>
      <c r="M413" s="190"/>
      <c r="N413" s="1" t="s">
        <v>484</v>
      </c>
    </row>
    <row r="414" spans="1:51" ht="30" customHeight="1" x14ac:dyDescent="0.3">
      <c r="A414" s="8" t="s">
        <v>1173</v>
      </c>
      <c r="B414" s="8" t="s">
        <v>483</v>
      </c>
      <c r="C414" s="8" t="s">
        <v>397</v>
      </c>
      <c r="D414" s="9">
        <v>1</v>
      </c>
      <c r="E414" s="13">
        <f>일위대가목록!E66</f>
        <v>75</v>
      </c>
      <c r="F414" s="14">
        <f>TRUNC(E414*D414,1)</f>
        <v>75</v>
      </c>
      <c r="G414" s="13">
        <f>일위대가목록!F66</f>
        <v>5109</v>
      </c>
      <c r="H414" s="14">
        <f>TRUNC(G414*D414,1)</f>
        <v>5109</v>
      </c>
      <c r="I414" s="13">
        <f>일위대가목록!G66</f>
        <v>155</v>
      </c>
      <c r="J414" s="14">
        <f>TRUNC(I414*D414,1)</f>
        <v>155</v>
      </c>
      <c r="K414" s="13">
        <f>TRUNC(E414+G414+I414,1)</f>
        <v>5339</v>
      </c>
      <c r="L414" s="14">
        <f>TRUNC(F414+H414+J414,1)</f>
        <v>5339</v>
      </c>
      <c r="M414" s="8" t="s">
        <v>52</v>
      </c>
      <c r="N414" s="2" t="s">
        <v>484</v>
      </c>
      <c r="O414" s="2" t="s">
        <v>1174</v>
      </c>
      <c r="P414" s="2" t="s">
        <v>59</v>
      </c>
      <c r="Q414" s="2" t="s">
        <v>60</v>
      </c>
      <c r="R414" s="2" t="s">
        <v>60</v>
      </c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2" t="s">
        <v>52</v>
      </c>
      <c r="AW414" s="2" t="s">
        <v>1175</v>
      </c>
      <c r="AX414" s="2" t="s">
        <v>52</v>
      </c>
      <c r="AY414" s="2" t="s">
        <v>52</v>
      </c>
    </row>
    <row r="415" spans="1:51" ht="30" customHeight="1" x14ac:dyDescent="0.3">
      <c r="A415" s="8" t="s">
        <v>1176</v>
      </c>
      <c r="B415" s="8" t="s">
        <v>483</v>
      </c>
      <c r="C415" s="8" t="s">
        <v>397</v>
      </c>
      <c r="D415" s="9">
        <v>1</v>
      </c>
      <c r="E415" s="13">
        <f>일위대가목록!E67</f>
        <v>12</v>
      </c>
      <c r="F415" s="14">
        <f>TRUNC(E415*D415,1)</f>
        <v>12</v>
      </c>
      <c r="G415" s="13">
        <f>일위대가목록!F67</f>
        <v>1306</v>
      </c>
      <c r="H415" s="14">
        <f>TRUNC(G415*D415,1)</f>
        <v>1306</v>
      </c>
      <c r="I415" s="13">
        <f>일위대가목록!G67</f>
        <v>39</v>
      </c>
      <c r="J415" s="14">
        <f>TRUNC(I415*D415,1)</f>
        <v>39</v>
      </c>
      <c r="K415" s="13">
        <f>TRUNC(E415+G415+I415,1)</f>
        <v>1357</v>
      </c>
      <c r="L415" s="14">
        <f>TRUNC(F415+H415+J415,1)</f>
        <v>1357</v>
      </c>
      <c r="M415" s="8" t="s">
        <v>52</v>
      </c>
      <c r="N415" s="2" t="s">
        <v>484</v>
      </c>
      <c r="O415" s="2" t="s">
        <v>1177</v>
      </c>
      <c r="P415" s="2" t="s">
        <v>59</v>
      </c>
      <c r="Q415" s="2" t="s">
        <v>60</v>
      </c>
      <c r="R415" s="2" t="s">
        <v>60</v>
      </c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2" t="s">
        <v>52</v>
      </c>
      <c r="AW415" s="2" t="s">
        <v>1178</v>
      </c>
      <c r="AX415" s="2" t="s">
        <v>52</v>
      </c>
      <c r="AY415" s="2" t="s">
        <v>52</v>
      </c>
    </row>
    <row r="416" spans="1:51" ht="30" customHeight="1" x14ac:dyDescent="0.3">
      <c r="A416" s="8" t="s">
        <v>421</v>
      </c>
      <c r="B416" s="8" t="s">
        <v>52</v>
      </c>
      <c r="C416" s="8" t="s">
        <v>52</v>
      </c>
      <c r="D416" s="9"/>
      <c r="E416" s="13"/>
      <c r="F416" s="14">
        <f>TRUNC(SUMIF(N414:N415, N413, F414:F415),0)</f>
        <v>87</v>
      </c>
      <c r="G416" s="13"/>
      <c r="H416" s="14">
        <f>TRUNC(SUMIF(N414:N415, N413, H414:H415),0)</f>
        <v>6415</v>
      </c>
      <c r="I416" s="13"/>
      <c r="J416" s="14">
        <f>TRUNC(SUMIF(N414:N415, N413, J414:J415),0)</f>
        <v>194</v>
      </c>
      <c r="K416" s="13"/>
      <c r="L416" s="14">
        <f>F416+H416+J416</f>
        <v>6696</v>
      </c>
      <c r="M416" s="8" t="s">
        <v>52</v>
      </c>
      <c r="N416" s="2" t="s">
        <v>68</v>
      </c>
      <c r="O416" s="2" t="s">
        <v>68</v>
      </c>
      <c r="P416" s="2" t="s">
        <v>52</v>
      </c>
      <c r="Q416" s="2" t="s">
        <v>52</v>
      </c>
      <c r="R416" s="2" t="s">
        <v>52</v>
      </c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2" t="s">
        <v>52</v>
      </c>
      <c r="AW416" s="2" t="s">
        <v>52</v>
      </c>
      <c r="AX416" s="2" t="s">
        <v>52</v>
      </c>
      <c r="AY416" s="2" t="s">
        <v>52</v>
      </c>
    </row>
    <row r="417" spans="1:51" ht="30" customHeight="1" x14ac:dyDescent="0.3">
      <c r="A417" s="9"/>
      <c r="B417" s="9"/>
      <c r="C417" s="9"/>
      <c r="D417" s="9"/>
      <c r="E417" s="13"/>
      <c r="F417" s="14"/>
      <c r="G417" s="13"/>
      <c r="H417" s="14"/>
      <c r="I417" s="13"/>
      <c r="J417" s="14"/>
      <c r="K417" s="13"/>
      <c r="L417" s="14"/>
      <c r="M417" s="9"/>
    </row>
    <row r="418" spans="1:51" ht="30" customHeight="1" x14ac:dyDescent="0.3">
      <c r="A418" s="190" t="s">
        <v>1179</v>
      </c>
      <c r="B418" s="190"/>
      <c r="C418" s="190"/>
      <c r="D418" s="190"/>
      <c r="E418" s="191"/>
      <c r="F418" s="192"/>
      <c r="G418" s="191"/>
      <c r="H418" s="192"/>
      <c r="I418" s="191"/>
      <c r="J418" s="192"/>
      <c r="K418" s="191"/>
      <c r="L418" s="192"/>
      <c r="M418" s="190"/>
      <c r="N418" s="1" t="s">
        <v>488</v>
      </c>
    </row>
    <row r="419" spans="1:51" ht="30" customHeight="1" x14ac:dyDescent="0.3">
      <c r="A419" s="8" t="s">
        <v>1182</v>
      </c>
      <c r="B419" s="8" t="s">
        <v>412</v>
      </c>
      <c r="C419" s="8" t="s">
        <v>413</v>
      </c>
      <c r="D419" s="9">
        <v>0.112</v>
      </c>
      <c r="E419" s="13">
        <f>단가대비표!O150</f>
        <v>0</v>
      </c>
      <c r="F419" s="14">
        <f>TRUNC(E419*D419,1)</f>
        <v>0</v>
      </c>
      <c r="G419" s="13">
        <f>단가대비표!P150</f>
        <v>202032</v>
      </c>
      <c r="H419" s="14">
        <f>TRUNC(G419*D419,1)</f>
        <v>22627.5</v>
      </c>
      <c r="I419" s="13">
        <f>단가대비표!S150</f>
        <v>0</v>
      </c>
      <c r="J419" s="14">
        <f>TRUNC(I419*D419,1)</f>
        <v>0</v>
      </c>
      <c r="K419" s="13">
        <f t="shared" ref="K419:L421" si="77">TRUNC(E419+G419+I419,1)</f>
        <v>202032</v>
      </c>
      <c r="L419" s="14">
        <f t="shared" si="77"/>
        <v>22627.5</v>
      </c>
      <c r="M419" s="8" t="s">
        <v>52</v>
      </c>
      <c r="N419" s="2" t="s">
        <v>488</v>
      </c>
      <c r="O419" s="2" t="s">
        <v>1183</v>
      </c>
      <c r="P419" s="2" t="s">
        <v>60</v>
      </c>
      <c r="Q419" s="2" t="s">
        <v>60</v>
      </c>
      <c r="R419" s="2" t="s">
        <v>59</v>
      </c>
      <c r="S419" s="3"/>
      <c r="T419" s="3"/>
      <c r="U419" s="3"/>
      <c r="V419" s="3">
        <v>1</v>
      </c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2" t="s">
        <v>52</v>
      </c>
      <c r="AW419" s="2" t="s">
        <v>1184</v>
      </c>
      <c r="AX419" s="2" t="s">
        <v>52</v>
      </c>
      <c r="AY419" s="2" t="s">
        <v>52</v>
      </c>
    </row>
    <row r="420" spans="1:51" ht="30" customHeight="1" x14ac:dyDescent="0.3">
      <c r="A420" s="8" t="s">
        <v>411</v>
      </c>
      <c r="B420" s="8" t="s">
        <v>412</v>
      </c>
      <c r="C420" s="8" t="s">
        <v>413</v>
      </c>
      <c r="D420" s="9">
        <v>3.6999999999999998E-2</v>
      </c>
      <c r="E420" s="13">
        <f>단가대비표!O145</f>
        <v>0</v>
      </c>
      <c r="F420" s="14">
        <f>TRUNC(E420*D420,1)</f>
        <v>0</v>
      </c>
      <c r="G420" s="13">
        <f>단가대비표!P145</f>
        <v>144481</v>
      </c>
      <c r="H420" s="14">
        <f>TRUNC(G420*D420,1)</f>
        <v>5345.7</v>
      </c>
      <c r="I420" s="13">
        <f>단가대비표!S145</f>
        <v>0</v>
      </c>
      <c r="J420" s="14">
        <f>TRUNC(I420*D420,1)</f>
        <v>0</v>
      </c>
      <c r="K420" s="13">
        <f t="shared" si="77"/>
        <v>144481</v>
      </c>
      <c r="L420" s="14">
        <f t="shared" si="77"/>
        <v>5345.7</v>
      </c>
      <c r="M420" s="8" t="s">
        <v>52</v>
      </c>
      <c r="N420" s="2" t="s">
        <v>488</v>
      </c>
      <c r="O420" s="2" t="s">
        <v>415</v>
      </c>
      <c r="P420" s="2" t="s">
        <v>60</v>
      </c>
      <c r="Q420" s="2" t="s">
        <v>60</v>
      </c>
      <c r="R420" s="2" t="s">
        <v>59</v>
      </c>
      <c r="S420" s="3"/>
      <c r="T420" s="3"/>
      <c r="U420" s="3"/>
      <c r="V420" s="3">
        <v>1</v>
      </c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2" t="s">
        <v>52</v>
      </c>
      <c r="AW420" s="2" t="s">
        <v>1185</v>
      </c>
      <c r="AX420" s="2" t="s">
        <v>52</v>
      </c>
      <c r="AY420" s="2" t="s">
        <v>52</v>
      </c>
    </row>
    <row r="421" spans="1:51" ht="30" customHeight="1" x14ac:dyDescent="0.3">
      <c r="A421" s="8" t="s">
        <v>844</v>
      </c>
      <c r="B421" s="8" t="s">
        <v>1186</v>
      </c>
      <c r="C421" s="8" t="s">
        <v>327</v>
      </c>
      <c r="D421" s="9">
        <v>1</v>
      </c>
      <c r="E421" s="13">
        <v>0</v>
      </c>
      <c r="F421" s="14">
        <f>TRUNC(E421*D421,1)</f>
        <v>0</v>
      </c>
      <c r="G421" s="13">
        <v>0</v>
      </c>
      <c r="H421" s="14">
        <f>TRUNC(G421*D421,1)</f>
        <v>0</v>
      </c>
      <c r="I421" s="13">
        <f>TRUNC(SUMIF(V419:V421, RIGHTB(O421, 1), H419:H421)*U421, 2)</f>
        <v>1118.92</v>
      </c>
      <c r="J421" s="14">
        <f>TRUNC(I421*D421,1)</f>
        <v>1118.9000000000001</v>
      </c>
      <c r="K421" s="13">
        <f t="shared" si="77"/>
        <v>1118.9000000000001</v>
      </c>
      <c r="L421" s="14">
        <f t="shared" si="77"/>
        <v>1118.9000000000001</v>
      </c>
      <c r="M421" s="8" t="s">
        <v>52</v>
      </c>
      <c r="N421" s="2" t="s">
        <v>488</v>
      </c>
      <c r="O421" s="2" t="s">
        <v>328</v>
      </c>
      <c r="P421" s="2" t="s">
        <v>60</v>
      </c>
      <c r="Q421" s="2" t="s">
        <v>60</v>
      </c>
      <c r="R421" s="2" t="s">
        <v>60</v>
      </c>
      <c r="S421" s="3">
        <v>1</v>
      </c>
      <c r="T421" s="3">
        <v>2</v>
      </c>
      <c r="U421" s="3">
        <v>0.04</v>
      </c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2" t="s">
        <v>52</v>
      </c>
      <c r="AW421" s="2" t="s">
        <v>1187</v>
      </c>
      <c r="AX421" s="2" t="s">
        <v>52</v>
      </c>
      <c r="AY421" s="2" t="s">
        <v>52</v>
      </c>
    </row>
    <row r="422" spans="1:51" ht="30" customHeight="1" x14ac:dyDescent="0.3">
      <c r="A422" s="8" t="s">
        <v>421</v>
      </c>
      <c r="B422" s="8" t="s">
        <v>52</v>
      </c>
      <c r="C422" s="8" t="s">
        <v>52</v>
      </c>
      <c r="D422" s="9"/>
      <c r="E422" s="13"/>
      <c r="F422" s="14">
        <f>TRUNC(SUMIF(N419:N421, N418, F419:F421),0)</f>
        <v>0</v>
      </c>
      <c r="G422" s="13"/>
      <c r="H422" s="14">
        <f>TRUNC(SUMIF(N419:N421, N418, H419:H421),0)</f>
        <v>27973</v>
      </c>
      <c r="I422" s="13"/>
      <c r="J422" s="14">
        <f>TRUNC(SUMIF(N419:N421, N418, J419:J421),0)</f>
        <v>1118</v>
      </c>
      <c r="K422" s="13"/>
      <c r="L422" s="14">
        <f>F422+H422+J422</f>
        <v>29091</v>
      </c>
      <c r="M422" s="8" t="s">
        <v>52</v>
      </c>
      <c r="N422" s="2" t="s">
        <v>68</v>
      </c>
      <c r="O422" s="2" t="s">
        <v>68</v>
      </c>
      <c r="P422" s="2" t="s">
        <v>52</v>
      </c>
      <c r="Q422" s="2" t="s">
        <v>52</v>
      </c>
      <c r="R422" s="2" t="s">
        <v>52</v>
      </c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2" t="s">
        <v>52</v>
      </c>
      <c r="AW422" s="2" t="s">
        <v>52</v>
      </c>
      <c r="AX422" s="2" t="s">
        <v>52</v>
      </c>
      <c r="AY422" s="2" t="s">
        <v>52</v>
      </c>
    </row>
    <row r="423" spans="1:51" ht="30" customHeight="1" x14ac:dyDescent="0.3">
      <c r="A423" s="9"/>
      <c r="B423" s="9"/>
      <c r="C423" s="9"/>
      <c r="D423" s="9"/>
      <c r="E423" s="13"/>
      <c r="F423" s="14"/>
      <c r="G423" s="13"/>
      <c r="H423" s="14"/>
      <c r="I423" s="13"/>
      <c r="J423" s="14"/>
      <c r="K423" s="13"/>
      <c r="L423" s="14"/>
      <c r="M423" s="9"/>
    </row>
    <row r="424" spans="1:51" ht="30" customHeight="1" x14ac:dyDescent="0.3">
      <c r="A424" s="190" t="s">
        <v>1188</v>
      </c>
      <c r="B424" s="190"/>
      <c r="C424" s="190"/>
      <c r="D424" s="190"/>
      <c r="E424" s="191"/>
      <c r="F424" s="192"/>
      <c r="G424" s="191"/>
      <c r="H424" s="192"/>
      <c r="I424" s="191"/>
      <c r="J424" s="192"/>
      <c r="K424" s="191"/>
      <c r="L424" s="192"/>
      <c r="M424" s="190"/>
      <c r="N424" s="1" t="s">
        <v>492</v>
      </c>
    </row>
    <row r="425" spans="1:51" ht="30" customHeight="1" x14ac:dyDescent="0.3">
      <c r="A425" s="8" t="s">
        <v>1191</v>
      </c>
      <c r="B425" s="8" t="s">
        <v>412</v>
      </c>
      <c r="C425" s="8" t="s">
        <v>413</v>
      </c>
      <c r="D425" s="9">
        <v>0.16700000000000001</v>
      </c>
      <c r="E425" s="13">
        <f>단가대비표!O155</f>
        <v>0</v>
      </c>
      <c r="F425" s="14">
        <f>TRUNC(E425*D425,1)</f>
        <v>0</v>
      </c>
      <c r="G425" s="13">
        <f>단가대비표!P155</f>
        <v>225210</v>
      </c>
      <c r="H425" s="14">
        <f>TRUNC(G425*D425,1)</f>
        <v>37610</v>
      </c>
      <c r="I425" s="13">
        <f>단가대비표!S155</f>
        <v>0</v>
      </c>
      <c r="J425" s="14">
        <f>TRUNC(I425*D425,1)</f>
        <v>0</v>
      </c>
      <c r="K425" s="13">
        <f t="shared" ref="K425:L427" si="78">TRUNC(E425+G425+I425,1)</f>
        <v>225210</v>
      </c>
      <c r="L425" s="14">
        <f t="shared" si="78"/>
        <v>37610</v>
      </c>
      <c r="M425" s="8" t="s">
        <v>52</v>
      </c>
      <c r="N425" s="2" t="s">
        <v>492</v>
      </c>
      <c r="O425" s="2" t="s">
        <v>1192</v>
      </c>
      <c r="P425" s="2" t="s">
        <v>60</v>
      </c>
      <c r="Q425" s="2" t="s">
        <v>60</v>
      </c>
      <c r="R425" s="2" t="s">
        <v>59</v>
      </c>
      <c r="S425" s="3"/>
      <c r="T425" s="3"/>
      <c r="U425" s="3"/>
      <c r="V425" s="3">
        <v>1</v>
      </c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2" t="s">
        <v>52</v>
      </c>
      <c r="AW425" s="2" t="s">
        <v>1193</v>
      </c>
      <c r="AX425" s="2" t="s">
        <v>52</v>
      </c>
      <c r="AY425" s="2" t="s">
        <v>52</v>
      </c>
    </row>
    <row r="426" spans="1:51" ht="30" customHeight="1" x14ac:dyDescent="0.3">
      <c r="A426" s="8" t="s">
        <v>411</v>
      </c>
      <c r="B426" s="8" t="s">
        <v>412</v>
      </c>
      <c r="C426" s="8" t="s">
        <v>413</v>
      </c>
      <c r="D426" s="9">
        <v>5.6000000000000001E-2</v>
      </c>
      <c r="E426" s="13">
        <f>단가대비표!O145</f>
        <v>0</v>
      </c>
      <c r="F426" s="14">
        <f>TRUNC(E426*D426,1)</f>
        <v>0</v>
      </c>
      <c r="G426" s="13">
        <f>단가대비표!P145</f>
        <v>144481</v>
      </c>
      <c r="H426" s="14">
        <f>TRUNC(G426*D426,1)</f>
        <v>8090.9</v>
      </c>
      <c r="I426" s="13">
        <f>단가대비표!S145</f>
        <v>0</v>
      </c>
      <c r="J426" s="14">
        <f>TRUNC(I426*D426,1)</f>
        <v>0</v>
      </c>
      <c r="K426" s="13">
        <f t="shared" si="78"/>
        <v>144481</v>
      </c>
      <c r="L426" s="14">
        <f t="shared" si="78"/>
        <v>8090.9</v>
      </c>
      <c r="M426" s="8" t="s">
        <v>52</v>
      </c>
      <c r="N426" s="2" t="s">
        <v>492</v>
      </c>
      <c r="O426" s="2" t="s">
        <v>415</v>
      </c>
      <c r="P426" s="2" t="s">
        <v>60</v>
      </c>
      <c r="Q426" s="2" t="s">
        <v>60</v>
      </c>
      <c r="R426" s="2" t="s">
        <v>59</v>
      </c>
      <c r="S426" s="3"/>
      <c r="T426" s="3"/>
      <c r="U426" s="3"/>
      <c r="V426" s="3">
        <v>1</v>
      </c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2" t="s">
        <v>52</v>
      </c>
      <c r="AW426" s="2" t="s">
        <v>1194</v>
      </c>
      <c r="AX426" s="2" t="s">
        <v>52</v>
      </c>
      <c r="AY426" s="2" t="s">
        <v>52</v>
      </c>
    </row>
    <row r="427" spans="1:51" ht="30" customHeight="1" x14ac:dyDescent="0.3">
      <c r="A427" s="8" t="s">
        <v>844</v>
      </c>
      <c r="B427" s="8" t="s">
        <v>1157</v>
      </c>
      <c r="C427" s="8" t="s">
        <v>327</v>
      </c>
      <c r="D427" s="9">
        <v>1</v>
      </c>
      <c r="E427" s="13">
        <v>0</v>
      </c>
      <c r="F427" s="14">
        <f>TRUNC(E427*D427,1)</f>
        <v>0</v>
      </c>
      <c r="G427" s="13">
        <v>0</v>
      </c>
      <c r="H427" s="14">
        <f>TRUNC(G427*D427,1)</f>
        <v>0</v>
      </c>
      <c r="I427" s="13">
        <f>TRUNC(SUMIF(V425:V427, RIGHTB(O427, 1), H425:H427)*U427, 2)</f>
        <v>914.01</v>
      </c>
      <c r="J427" s="14">
        <f>TRUNC(I427*D427,1)</f>
        <v>914</v>
      </c>
      <c r="K427" s="13">
        <f t="shared" si="78"/>
        <v>914</v>
      </c>
      <c r="L427" s="14">
        <f t="shared" si="78"/>
        <v>914</v>
      </c>
      <c r="M427" s="8" t="s">
        <v>52</v>
      </c>
      <c r="N427" s="2" t="s">
        <v>492</v>
      </c>
      <c r="O427" s="2" t="s">
        <v>328</v>
      </c>
      <c r="P427" s="2" t="s">
        <v>60</v>
      </c>
      <c r="Q427" s="2" t="s">
        <v>60</v>
      </c>
      <c r="R427" s="2" t="s">
        <v>60</v>
      </c>
      <c r="S427" s="3">
        <v>1</v>
      </c>
      <c r="T427" s="3">
        <v>2</v>
      </c>
      <c r="U427" s="3">
        <v>0.02</v>
      </c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2" t="s">
        <v>52</v>
      </c>
      <c r="AW427" s="2" t="s">
        <v>1195</v>
      </c>
      <c r="AX427" s="2" t="s">
        <v>52</v>
      </c>
      <c r="AY427" s="2" t="s">
        <v>52</v>
      </c>
    </row>
    <row r="428" spans="1:51" ht="30" customHeight="1" x14ac:dyDescent="0.3">
      <c r="A428" s="8" t="s">
        <v>421</v>
      </c>
      <c r="B428" s="8" t="s">
        <v>52</v>
      </c>
      <c r="C428" s="8" t="s">
        <v>52</v>
      </c>
      <c r="D428" s="9"/>
      <c r="E428" s="13"/>
      <c r="F428" s="14">
        <f>TRUNC(SUMIF(N425:N427, N424, F425:F427),0)</f>
        <v>0</v>
      </c>
      <c r="G428" s="13"/>
      <c r="H428" s="14">
        <f>TRUNC(SUMIF(N425:N427, N424, H425:H427),0)</f>
        <v>45700</v>
      </c>
      <c r="I428" s="13"/>
      <c r="J428" s="14">
        <f>TRUNC(SUMIF(N425:N427, N424, J425:J427),0)</f>
        <v>914</v>
      </c>
      <c r="K428" s="13"/>
      <c r="L428" s="14">
        <f>F428+H428+J428</f>
        <v>46614</v>
      </c>
      <c r="M428" s="8" t="s">
        <v>52</v>
      </c>
      <c r="N428" s="2" t="s">
        <v>68</v>
      </c>
      <c r="O428" s="2" t="s">
        <v>68</v>
      </c>
      <c r="P428" s="2" t="s">
        <v>52</v>
      </c>
      <c r="Q428" s="2" t="s">
        <v>52</v>
      </c>
      <c r="R428" s="2" t="s">
        <v>52</v>
      </c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2" t="s">
        <v>52</v>
      </c>
      <c r="AW428" s="2" t="s">
        <v>52</v>
      </c>
      <c r="AX428" s="2" t="s">
        <v>52</v>
      </c>
      <c r="AY428" s="2" t="s">
        <v>52</v>
      </c>
    </row>
    <row r="429" spans="1:51" ht="30" customHeight="1" x14ac:dyDescent="0.3">
      <c r="A429" s="9"/>
      <c r="B429" s="9"/>
      <c r="C429" s="9"/>
      <c r="D429" s="9"/>
      <c r="E429" s="13"/>
      <c r="F429" s="14"/>
      <c r="G429" s="13"/>
      <c r="H429" s="14"/>
      <c r="I429" s="13"/>
      <c r="J429" s="14"/>
      <c r="K429" s="13"/>
      <c r="L429" s="14"/>
      <c r="M429" s="9"/>
    </row>
    <row r="430" spans="1:51" ht="30" customHeight="1" x14ac:dyDescent="0.3">
      <c r="A430" s="190" t="s">
        <v>1196</v>
      </c>
      <c r="B430" s="190"/>
      <c r="C430" s="190"/>
      <c r="D430" s="190"/>
      <c r="E430" s="191"/>
      <c r="F430" s="192"/>
      <c r="G430" s="191"/>
      <c r="H430" s="192"/>
      <c r="I430" s="191"/>
      <c r="J430" s="192"/>
      <c r="K430" s="191"/>
      <c r="L430" s="192"/>
      <c r="M430" s="190"/>
      <c r="N430" s="1" t="s">
        <v>1165</v>
      </c>
    </row>
    <row r="431" spans="1:51" ht="30" customHeight="1" x14ac:dyDescent="0.3">
      <c r="A431" s="8" t="s">
        <v>1198</v>
      </c>
      <c r="B431" s="8" t="s">
        <v>1199</v>
      </c>
      <c r="C431" s="8" t="s">
        <v>119</v>
      </c>
      <c r="D431" s="9">
        <v>1.03</v>
      </c>
      <c r="E431" s="13">
        <f>단가대비표!O36</f>
        <v>8101</v>
      </c>
      <c r="F431" s="14">
        <f>TRUNC(E431*D431,1)</f>
        <v>8344</v>
      </c>
      <c r="G431" s="13">
        <f>단가대비표!P36</f>
        <v>0</v>
      </c>
      <c r="H431" s="14">
        <f>TRUNC(G431*D431,1)</f>
        <v>0</v>
      </c>
      <c r="I431" s="13">
        <f>단가대비표!S36</f>
        <v>0</v>
      </c>
      <c r="J431" s="14">
        <f>TRUNC(I431*D431,1)</f>
        <v>0</v>
      </c>
      <c r="K431" s="13">
        <f t="shared" ref="K431:L434" si="79">TRUNC(E431+G431+I431,1)</f>
        <v>8101</v>
      </c>
      <c r="L431" s="14">
        <f t="shared" si="79"/>
        <v>8344</v>
      </c>
      <c r="M431" s="8" t="s">
        <v>428</v>
      </c>
      <c r="N431" s="2" t="s">
        <v>52</v>
      </c>
      <c r="O431" s="2" t="s">
        <v>1200</v>
      </c>
      <c r="P431" s="2" t="s">
        <v>60</v>
      </c>
      <c r="Q431" s="2" t="s">
        <v>60</v>
      </c>
      <c r="R431" s="2" t="s">
        <v>59</v>
      </c>
      <c r="S431" s="3"/>
      <c r="T431" s="3"/>
      <c r="U431" s="3"/>
      <c r="V431" s="3">
        <v>1</v>
      </c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2" t="s">
        <v>52</v>
      </c>
      <c r="AW431" s="2" t="s">
        <v>1201</v>
      </c>
      <c r="AX431" s="2" t="s">
        <v>52</v>
      </c>
      <c r="AY431" s="2" t="s">
        <v>431</v>
      </c>
    </row>
    <row r="432" spans="1:51" ht="30" customHeight="1" x14ac:dyDescent="0.3">
      <c r="A432" s="8" t="s">
        <v>401</v>
      </c>
      <c r="B432" s="8" t="s">
        <v>402</v>
      </c>
      <c r="C432" s="8" t="s">
        <v>75</v>
      </c>
      <c r="D432" s="9">
        <v>3.7999999999999999E-2</v>
      </c>
      <c r="E432" s="13">
        <f>단가대비표!O62</f>
        <v>366660</v>
      </c>
      <c r="F432" s="14">
        <f>TRUNC(E432*D432,1)</f>
        <v>13933</v>
      </c>
      <c r="G432" s="13">
        <f>단가대비표!P62</f>
        <v>0</v>
      </c>
      <c r="H432" s="14">
        <f>TRUNC(G432*D432,1)</f>
        <v>0</v>
      </c>
      <c r="I432" s="13">
        <f>단가대비표!S62</f>
        <v>0</v>
      </c>
      <c r="J432" s="14">
        <f>TRUNC(I432*D432,1)</f>
        <v>0</v>
      </c>
      <c r="K432" s="13">
        <f t="shared" si="79"/>
        <v>366660</v>
      </c>
      <c r="L432" s="14">
        <f t="shared" si="79"/>
        <v>13933</v>
      </c>
      <c r="M432" s="8" t="s">
        <v>428</v>
      </c>
      <c r="N432" s="2" t="s">
        <v>52</v>
      </c>
      <c r="O432" s="2" t="s">
        <v>404</v>
      </c>
      <c r="P432" s="2" t="s">
        <v>60</v>
      </c>
      <c r="Q432" s="2" t="s">
        <v>60</v>
      </c>
      <c r="R432" s="2" t="s">
        <v>59</v>
      </c>
      <c r="S432" s="3"/>
      <c r="T432" s="3"/>
      <c r="U432" s="3"/>
      <c r="V432" s="3">
        <v>1</v>
      </c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2" t="s">
        <v>52</v>
      </c>
      <c r="AW432" s="2" t="s">
        <v>1202</v>
      </c>
      <c r="AX432" s="2" t="s">
        <v>52</v>
      </c>
      <c r="AY432" s="2" t="s">
        <v>431</v>
      </c>
    </row>
    <row r="433" spans="1:51" ht="30" customHeight="1" x14ac:dyDescent="0.3">
      <c r="A433" s="8" t="s">
        <v>1203</v>
      </c>
      <c r="B433" s="8" t="s">
        <v>1204</v>
      </c>
      <c r="C433" s="8" t="s">
        <v>327</v>
      </c>
      <c r="D433" s="9">
        <v>1</v>
      </c>
      <c r="E433" s="13">
        <f>TRUNC(SUMIF(V431:V434, RIGHTB(O433, 1), F431:F434)*U433, 2)</f>
        <v>7284.57</v>
      </c>
      <c r="F433" s="14">
        <f>TRUNC(E433*D433,1)</f>
        <v>7284.5</v>
      </c>
      <c r="G433" s="13">
        <v>0</v>
      </c>
      <c r="H433" s="14">
        <f>TRUNC(G433*D433,1)</f>
        <v>0</v>
      </c>
      <c r="I433" s="13">
        <v>0</v>
      </c>
      <c r="J433" s="14">
        <f>TRUNC(I433*D433,1)</f>
        <v>0</v>
      </c>
      <c r="K433" s="13">
        <f t="shared" si="79"/>
        <v>7284.5</v>
      </c>
      <c r="L433" s="14">
        <f t="shared" si="79"/>
        <v>7284.5</v>
      </c>
      <c r="M433" s="8" t="s">
        <v>52</v>
      </c>
      <c r="N433" s="2" t="s">
        <v>1165</v>
      </c>
      <c r="O433" s="2" t="s">
        <v>328</v>
      </c>
      <c r="P433" s="2" t="s">
        <v>60</v>
      </c>
      <c r="Q433" s="2" t="s">
        <v>60</v>
      </c>
      <c r="R433" s="2" t="s">
        <v>60</v>
      </c>
      <c r="S433" s="3">
        <v>0</v>
      </c>
      <c r="T433" s="3">
        <v>0</v>
      </c>
      <c r="U433" s="3">
        <v>0.32700000000000001</v>
      </c>
      <c r="V433" s="3"/>
      <c r="W433" s="3">
        <v>2</v>
      </c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2" t="s">
        <v>52</v>
      </c>
      <c r="AW433" s="2" t="s">
        <v>1205</v>
      </c>
      <c r="AX433" s="2" t="s">
        <v>52</v>
      </c>
      <c r="AY433" s="2" t="s">
        <v>52</v>
      </c>
    </row>
    <row r="434" spans="1:51" ht="30" customHeight="1" x14ac:dyDescent="0.3">
      <c r="A434" s="8" t="s">
        <v>1206</v>
      </c>
      <c r="B434" s="8" t="s">
        <v>1207</v>
      </c>
      <c r="C434" s="8" t="s">
        <v>327</v>
      </c>
      <c r="D434" s="9">
        <v>1</v>
      </c>
      <c r="E434" s="13">
        <f>TRUNC(SUMIF(W431:W434, RIGHTB(O434, 1), F431:F434)*U434, 2)</f>
        <v>801.29</v>
      </c>
      <c r="F434" s="14">
        <f>TRUNC(E434*D434,1)</f>
        <v>801.2</v>
      </c>
      <c r="G434" s="13">
        <v>0</v>
      </c>
      <c r="H434" s="14">
        <f>TRUNC(G434*D434,1)</f>
        <v>0</v>
      </c>
      <c r="I434" s="13">
        <v>0</v>
      </c>
      <c r="J434" s="14">
        <f>TRUNC(I434*D434,1)</f>
        <v>0</v>
      </c>
      <c r="K434" s="13">
        <f t="shared" si="79"/>
        <v>801.2</v>
      </c>
      <c r="L434" s="14">
        <f t="shared" si="79"/>
        <v>801.2</v>
      </c>
      <c r="M434" s="8" t="s">
        <v>52</v>
      </c>
      <c r="N434" s="2" t="s">
        <v>1165</v>
      </c>
      <c r="O434" s="2" t="s">
        <v>1208</v>
      </c>
      <c r="P434" s="2" t="s">
        <v>60</v>
      </c>
      <c r="Q434" s="2" t="s">
        <v>60</v>
      </c>
      <c r="R434" s="2" t="s">
        <v>60</v>
      </c>
      <c r="S434" s="3">
        <v>0</v>
      </c>
      <c r="T434" s="3">
        <v>0</v>
      </c>
      <c r="U434" s="3">
        <v>0.11</v>
      </c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2" t="s">
        <v>52</v>
      </c>
      <c r="AW434" s="2" t="s">
        <v>1209</v>
      </c>
      <c r="AX434" s="2" t="s">
        <v>52</v>
      </c>
      <c r="AY434" s="2" t="s">
        <v>52</v>
      </c>
    </row>
    <row r="435" spans="1:51" ht="30" customHeight="1" x14ac:dyDescent="0.3">
      <c r="A435" s="8" t="s">
        <v>421</v>
      </c>
      <c r="B435" s="8" t="s">
        <v>52</v>
      </c>
      <c r="C435" s="8" t="s">
        <v>52</v>
      </c>
      <c r="D435" s="9"/>
      <c r="E435" s="13"/>
      <c r="F435" s="14">
        <f>TRUNC(SUMIF(N431:N434, N430, F431:F434),0)</f>
        <v>8085</v>
      </c>
      <c r="G435" s="13"/>
      <c r="H435" s="14">
        <f>TRUNC(SUMIF(N431:N434, N430, H431:H434),0)</f>
        <v>0</v>
      </c>
      <c r="I435" s="13"/>
      <c r="J435" s="14">
        <f>TRUNC(SUMIF(N431:N434, N430, J431:J434),0)</f>
        <v>0</v>
      </c>
      <c r="K435" s="13"/>
      <c r="L435" s="14">
        <f>F435+H435+J435</f>
        <v>8085</v>
      </c>
      <c r="M435" s="8" t="s">
        <v>52</v>
      </c>
      <c r="N435" s="2" t="s">
        <v>68</v>
      </c>
      <c r="O435" s="2" t="s">
        <v>68</v>
      </c>
      <c r="P435" s="2" t="s">
        <v>52</v>
      </c>
      <c r="Q435" s="2" t="s">
        <v>52</v>
      </c>
      <c r="R435" s="2" t="s">
        <v>52</v>
      </c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2" t="s">
        <v>52</v>
      </c>
      <c r="AW435" s="2" t="s">
        <v>52</v>
      </c>
      <c r="AX435" s="2" t="s">
        <v>52</v>
      </c>
      <c r="AY435" s="2" t="s">
        <v>52</v>
      </c>
    </row>
    <row r="436" spans="1:51" ht="30" customHeight="1" x14ac:dyDescent="0.3">
      <c r="A436" s="9"/>
      <c r="B436" s="9"/>
      <c r="C436" s="9"/>
      <c r="D436" s="9"/>
      <c r="E436" s="13"/>
      <c r="F436" s="14"/>
      <c r="G436" s="13"/>
      <c r="H436" s="14"/>
      <c r="I436" s="13"/>
      <c r="J436" s="14"/>
      <c r="K436" s="13"/>
      <c r="L436" s="14"/>
      <c r="M436" s="9"/>
    </row>
    <row r="437" spans="1:51" ht="30" customHeight="1" x14ac:dyDescent="0.3">
      <c r="A437" s="190" t="s">
        <v>1210</v>
      </c>
      <c r="B437" s="190"/>
      <c r="C437" s="190"/>
      <c r="D437" s="190"/>
      <c r="E437" s="191"/>
      <c r="F437" s="192"/>
      <c r="G437" s="191"/>
      <c r="H437" s="192"/>
      <c r="I437" s="191"/>
      <c r="J437" s="192"/>
      <c r="K437" s="191"/>
      <c r="L437" s="192"/>
      <c r="M437" s="190"/>
      <c r="N437" s="1" t="s">
        <v>1168</v>
      </c>
    </row>
    <row r="438" spans="1:51" ht="30" customHeight="1" x14ac:dyDescent="0.3">
      <c r="A438" s="8" t="s">
        <v>417</v>
      </c>
      <c r="B438" s="8" t="s">
        <v>412</v>
      </c>
      <c r="C438" s="8" t="s">
        <v>413</v>
      </c>
      <c r="D438" s="9">
        <v>0.1</v>
      </c>
      <c r="E438" s="13">
        <f>단가대비표!O148</f>
        <v>0</v>
      </c>
      <c r="F438" s="14">
        <f>TRUNC(E438*D438,1)</f>
        <v>0</v>
      </c>
      <c r="G438" s="13">
        <f>단가대비표!P148</f>
        <v>230766</v>
      </c>
      <c r="H438" s="14">
        <f>TRUNC(G438*D438,1)</f>
        <v>23076.6</v>
      </c>
      <c r="I438" s="13">
        <f>단가대비표!S148</f>
        <v>0</v>
      </c>
      <c r="J438" s="14">
        <f>TRUNC(I438*D438,1)</f>
        <v>0</v>
      </c>
      <c r="K438" s="13">
        <f t="shared" ref="K438:L440" si="80">TRUNC(E438+G438+I438,1)</f>
        <v>230766</v>
      </c>
      <c r="L438" s="14">
        <f t="shared" si="80"/>
        <v>23076.6</v>
      </c>
      <c r="M438" s="8" t="s">
        <v>52</v>
      </c>
      <c r="N438" s="2" t="s">
        <v>1168</v>
      </c>
      <c r="O438" s="2" t="s">
        <v>419</v>
      </c>
      <c r="P438" s="2" t="s">
        <v>60</v>
      </c>
      <c r="Q438" s="2" t="s">
        <v>60</v>
      </c>
      <c r="R438" s="2" t="s">
        <v>59</v>
      </c>
      <c r="S438" s="3"/>
      <c r="T438" s="3"/>
      <c r="U438" s="3"/>
      <c r="V438" s="3">
        <v>1</v>
      </c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2" t="s">
        <v>52</v>
      </c>
      <c r="AW438" s="2" t="s">
        <v>1212</v>
      </c>
      <c r="AX438" s="2" t="s">
        <v>52</v>
      </c>
      <c r="AY438" s="2" t="s">
        <v>52</v>
      </c>
    </row>
    <row r="439" spans="1:51" ht="30" customHeight="1" x14ac:dyDescent="0.3">
      <c r="A439" s="8" t="s">
        <v>411</v>
      </c>
      <c r="B439" s="8" t="s">
        <v>412</v>
      </c>
      <c r="C439" s="8" t="s">
        <v>413</v>
      </c>
      <c r="D439" s="9">
        <v>0.02</v>
      </c>
      <c r="E439" s="13">
        <f>단가대비표!O145</f>
        <v>0</v>
      </c>
      <c r="F439" s="14">
        <f>TRUNC(E439*D439,1)</f>
        <v>0</v>
      </c>
      <c r="G439" s="13">
        <f>단가대비표!P145</f>
        <v>144481</v>
      </c>
      <c r="H439" s="14">
        <f>TRUNC(G439*D439,1)</f>
        <v>2889.6</v>
      </c>
      <c r="I439" s="13">
        <f>단가대비표!S145</f>
        <v>0</v>
      </c>
      <c r="J439" s="14">
        <f>TRUNC(I439*D439,1)</f>
        <v>0</v>
      </c>
      <c r="K439" s="13">
        <f t="shared" si="80"/>
        <v>144481</v>
      </c>
      <c r="L439" s="14">
        <f t="shared" si="80"/>
        <v>2889.6</v>
      </c>
      <c r="M439" s="8" t="s">
        <v>52</v>
      </c>
      <c r="N439" s="2" t="s">
        <v>1168</v>
      </c>
      <c r="O439" s="2" t="s">
        <v>415</v>
      </c>
      <c r="P439" s="2" t="s">
        <v>60</v>
      </c>
      <c r="Q439" s="2" t="s">
        <v>60</v>
      </c>
      <c r="R439" s="2" t="s">
        <v>59</v>
      </c>
      <c r="S439" s="3"/>
      <c r="T439" s="3"/>
      <c r="U439" s="3"/>
      <c r="V439" s="3">
        <v>1</v>
      </c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2" t="s">
        <v>52</v>
      </c>
      <c r="AW439" s="2" t="s">
        <v>1213</v>
      </c>
      <c r="AX439" s="2" t="s">
        <v>52</v>
      </c>
      <c r="AY439" s="2" t="s">
        <v>52</v>
      </c>
    </row>
    <row r="440" spans="1:51" ht="30" customHeight="1" x14ac:dyDescent="0.3">
      <c r="A440" s="8" t="s">
        <v>844</v>
      </c>
      <c r="B440" s="8" t="s">
        <v>1214</v>
      </c>
      <c r="C440" s="8" t="s">
        <v>327</v>
      </c>
      <c r="D440" s="9">
        <v>1</v>
      </c>
      <c r="E440" s="13">
        <v>0</v>
      </c>
      <c r="F440" s="14">
        <f>TRUNC(E440*D440,1)</f>
        <v>0</v>
      </c>
      <c r="G440" s="13">
        <v>0</v>
      </c>
      <c r="H440" s="14">
        <f>TRUNC(G440*D440,1)</f>
        <v>0</v>
      </c>
      <c r="I440" s="13">
        <f>TRUNC(SUMIF(V438:V440, RIGHTB(O440, 1), H438:H440)*U440, 2)</f>
        <v>259.66000000000003</v>
      </c>
      <c r="J440" s="14">
        <f>TRUNC(I440*D440,1)</f>
        <v>259.60000000000002</v>
      </c>
      <c r="K440" s="13">
        <f t="shared" si="80"/>
        <v>259.60000000000002</v>
      </c>
      <c r="L440" s="14">
        <f t="shared" si="80"/>
        <v>259.60000000000002</v>
      </c>
      <c r="M440" s="8" t="s">
        <v>52</v>
      </c>
      <c r="N440" s="2" t="s">
        <v>1168</v>
      </c>
      <c r="O440" s="2" t="s">
        <v>328</v>
      </c>
      <c r="P440" s="2" t="s">
        <v>60</v>
      </c>
      <c r="Q440" s="2" t="s">
        <v>60</v>
      </c>
      <c r="R440" s="2" t="s">
        <v>60</v>
      </c>
      <c r="S440" s="3">
        <v>1</v>
      </c>
      <c r="T440" s="3">
        <v>2</v>
      </c>
      <c r="U440" s="3">
        <v>0.01</v>
      </c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2" t="s">
        <v>52</v>
      </c>
      <c r="AW440" s="2" t="s">
        <v>1215</v>
      </c>
      <c r="AX440" s="2" t="s">
        <v>52</v>
      </c>
      <c r="AY440" s="2" t="s">
        <v>52</v>
      </c>
    </row>
    <row r="441" spans="1:51" ht="30" customHeight="1" x14ac:dyDescent="0.3">
      <c r="A441" s="8" t="s">
        <v>421</v>
      </c>
      <c r="B441" s="8" t="s">
        <v>52</v>
      </c>
      <c r="C441" s="8" t="s">
        <v>52</v>
      </c>
      <c r="D441" s="9"/>
      <c r="E441" s="13"/>
      <c r="F441" s="14">
        <f>TRUNC(SUMIF(N438:N440, N437, F438:F440),0)</f>
        <v>0</v>
      </c>
      <c r="G441" s="13"/>
      <c r="H441" s="14">
        <f>TRUNC(SUMIF(N438:N440, N437, H438:H440),0)</f>
        <v>25966</v>
      </c>
      <c r="I441" s="13"/>
      <c r="J441" s="14">
        <f>TRUNC(SUMIF(N438:N440, N437, J438:J440),0)</f>
        <v>259</v>
      </c>
      <c r="K441" s="13"/>
      <c r="L441" s="14">
        <f>F441+H441+J441</f>
        <v>26225</v>
      </c>
      <c r="M441" s="8" t="s">
        <v>52</v>
      </c>
      <c r="N441" s="2" t="s">
        <v>68</v>
      </c>
      <c r="O441" s="2" t="s">
        <v>68</v>
      </c>
      <c r="P441" s="2" t="s">
        <v>52</v>
      </c>
      <c r="Q441" s="2" t="s">
        <v>52</v>
      </c>
      <c r="R441" s="2" t="s">
        <v>52</v>
      </c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2" t="s">
        <v>52</v>
      </c>
      <c r="AW441" s="2" t="s">
        <v>52</v>
      </c>
      <c r="AX441" s="2" t="s">
        <v>52</v>
      </c>
      <c r="AY441" s="2" t="s">
        <v>52</v>
      </c>
    </row>
    <row r="442" spans="1:51" ht="30" customHeight="1" x14ac:dyDescent="0.3">
      <c r="A442" s="9"/>
      <c r="B442" s="9"/>
      <c r="C442" s="9"/>
      <c r="D442" s="9"/>
      <c r="E442" s="13"/>
      <c r="F442" s="14"/>
      <c r="G442" s="13"/>
      <c r="H442" s="14"/>
      <c r="I442" s="13"/>
      <c r="J442" s="14"/>
      <c r="K442" s="13"/>
      <c r="L442" s="14"/>
      <c r="M442" s="9"/>
    </row>
    <row r="443" spans="1:51" ht="30" customHeight="1" x14ac:dyDescent="0.3">
      <c r="A443" s="190" t="s">
        <v>1216</v>
      </c>
      <c r="B443" s="190"/>
      <c r="C443" s="190"/>
      <c r="D443" s="190"/>
      <c r="E443" s="191"/>
      <c r="F443" s="192"/>
      <c r="G443" s="191"/>
      <c r="H443" s="192"/>
      <c r="I443" s="191"/>
      <c r="J443" s="192"/>
      <c r="K443" s="191"/>
      <c r="L443" s="192"/>
      <c r="M443" s="190"/>
      <c r="N443" s="1" t="s">
        <v>1174</v>
      </c>
    </row>
    <row r="444" spans="1:51" ht="30" customHeight="1" x14ac:dyDescent="0.3">
      <c r="A444" s="8" t="s">
        <v>1218</v>
      </c>
      <c r="B444" s="8" t="s">
        <v>1219</v>
      </c>
      <c r="C444" s="8" t="s">
        <v>397</v>
      </c>
      <c r="D444" s="9">
        <v>1.5709999999999998E-2</v>
      </c>
      <c r="E444" s="13">
        <f>단가대비표!O53</f>
        <v>2290</v>
      </c>
      <c r="F444" s="14">
        <f t="shared" ref="F444:F453" si="81">TRUNC(E444*D444,1)</f>
        <v>35.9</v>
      </c>
      <c r="G444" s="13">
        <f>단가대비표!P53</f>
        <v>0</v>
      </c>
      <c r="H444" s="14">
        <f t="shared" ref="H444:H453" si="82">TRUNC(G444*D444,1)</f>
        <v>0</v>
      </c>
      <c r="I444" s="13">
        <f>단가대비표!S53</f>
        <v>0</v>
      </c>
      <c r="J444" s="14">
        <f t="shared" ref="J444:J453" si="83">TRUNC(I444*D444,1)</f>
        <v>0</v>
      </c>
      <c r="K444" s="13">
        <f t="shared" ref="K444:K453" si="84">TRUNC(E444+G444+I444,1)</f>
        <v>2290</v>
      </c>
      <c r="L444" s="14">
        <f t="shared" ref="L444:L453" si="85">TRUNC(F444+H444+J444,1)</f>
        <v>35.9</v>
      </c>
      <c r="M444" s="8" t="s">
        <v>52</v>
      </c>
      <c r="N444" s="2" t="s">
        <v>1174</v>
      </c>
      <c r="O444" s="2" t="s">
        <v>1220</v>
      </c>
      <c r="P444" s="2" t="s">
        <v>60</v>
      </c>
      <c r="Q444" s="2" t="s">
        <v>60</v>
      </c>
      <c r="R444" s="2" t="s">
        <v>59</v>
      </c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2" t="s">
        <v>52</v>
      </c>
      <c r="AW444" s="2" t="s">
        <v>1221</v>
      </c>
      <c r="AX444" s="2" t="s">
        <v>52</v>
      </c>
      <c r="AY444" s="2" t="s">
        <v>52</v>
      </c>
    </row>
    <row r="445" spans="1:51" ht="30" customHeight="1" x14ac:dyDescent="0.3">
      <c r="A445" s="8" t="s">
        <v>1222</v>
      </c>
      <c r="B445" s="8" t="s">
        <v>1223</v>
      </c>
      <c r="C445" s="8" t="s">
        <v>549</v>
      </c>
      <c r="D445" s="9">
        <v>5.3550000000000004</v>
      </c>
      <c r="E445" s="13">
        <f>단가대비표!O38</f>
        <v>1.92</v>
      </c>
      <c r="F445" s="14">
        <f t="shared" si="81"/>
        <v>10.199999999999999</v>
      </c>
      <c r="G445" s="13">
        <f>단가대비표!P38</f>
        <v>0</v>
      </c>
      <c r="H445" s="14">
        <f t="shared" si="82"/>
        <v>0</v>
      </c>
      <c r="I445" s="13">
        <f>단가대비표!S38</f>
        <v>0</v>
      </c>
      <c r="J445" s="14">
        <f t="shared" si="83"/>
        <v>0</v>
      </c>
      <c r="K445" s="13">
        <f t="shared" si="84"/>
        <v>1.9</v>
      </c>
      <c r="L445" s="14">
        <f t="shared" si="85"/>
        <v>10.199999999999999</v>
      </c>
      <c r="M445" s="8" t="s">
        <v>1224</v>
      </c>
      <c r="N445" s="2" t="s">
        <v>1174</v>
      </c>
      <c r="O445" s="2" t="s">
        <v>1225</v>
      </c>
      <c r="P445" s="2" t="s">
        <v>60</v>
      </c>
      <c r="Q445" s="2" t="s">
        <v>60</v>
      </c>
      <c r="R445" s="2" t="s">
        <v>59</v>
      </c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2" t="s">
        <v>52</v>
      </c>
      <c r="AW445" s="2" t="s">
        <v>1226</v>
      </c>
      <c r="AX445" s="2" t="s">
        <v>52</v>
      </c>
      <c r="AY445" s="2" t="s">
        <v>52</v>
      </c>
    </row>
    <row r="446" spans="1:51" ht="30" customHeight="1" x14ac:dyDescent="0.3">
      <c r="A446" s="8" t="s">
        <v>1227</v>
      </c>
      <c r="B446" s="8" t="s">
        <v>1228</v>
      </c>
      <c r="C446" s="8" t="s">
        <v>397</v>
      </c>
      <c r="D446" s="9">
        <v>2.3999999999999998E-3</v>
      </c>
      <c r="E446" s="13">
        <f>단가대비표!O41</f>
        <v>12042</v>
      </c>
      <c r="F446" s="14">
        <f t="shared" si="81"/>
        <v>28.9</v>
      </c>
      <c r="G446" s="13">
        <f>단가대비표!P41</f>
        <v>0</v>
      </c>
      <c r="H446" s="14">
        <f t="shared" si="82"/>
        <v>0</v>
      </c>
      <c r="I446" s="13">
        <f>단가대비표!S41</f>
        <v>0</v>
      </c>
      <c r="J446" s="14">
        <f t="shared" si="83"/>
        <v>0</v>
      </c>
      <c r="K446" s="13">
        <f t="shared" si="84"/>
        <v>12042</v>
      </c>
      <c r="L446" s="14">
        <f t="shared" si="85"/>
        <v>28.9</v>
      </c>
      <c r="M446" s="8" t="s">
        <v>52</v>
      </c>
      <c r="N446" s="2" t="s">
        <v>1174</v>
      </c>
      <c r="O446" s="2" t="s">
        <v>1229</v>
      </c>
      <c r="P446" s="2" t="s">
        <v>60</v>
      </c>
      <c r="Q446" s="2" t="s">
        <v>60</v>
      </c>
      <c r="R446" s="2" t="s">
        <v>59</v>
      </c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2" t="s">
        <v>52</v>
      </c>
      <c r="AW446" s="2" t="s">
        <v>1230</v>
      </c>
      <c r="AX446" s="2" t="s">
        <v>52</v>
      </c>
      <c r="AY446" s="2" t="s">
        <v>52</v>
      </c>
    </row>
    <row r="447" spans="1:51" ht="30" customHeight="1" x14ac:dyDescent="0.3">
      <c r="A447" s="8" t="s">
        <v>1231</v>
      </c>
      <c r="B447" s="8" t="s">
        <v>1232</v>
      </c>
      <c r="C447" s="8" t="s">
        <v>448</v>
      </c>
      <c r="D447" s="9">
        <v>1.771E-2</v>
      </c>
      <c r="E447" s="13">
        <f>일위대가목록!E68</f>
        <v>0</v>
      </c>
      <c r="F447" s="14">
        <f t="shared" si="81"/>
        <v>0</v>
      </c>
      <c r="G447" s="13">
        <f>일위대가목록!F68</f>
        <v>0</v>
      </c>
      <c r="H447" s="14">
        <f t="shared" si="82"/>
        <v>0</v>
      </c>
      <c r="I447" s="13">
        <f>일위대가목록!G68</f>
        <v>140</v>
      </c>
      <c r="J447" s="14">
        <f t="shared" si="83"/>
        <v>2.4</v>
      </c>
      <c r="K447" s="13">
        <f t="shared" si="84"/>
        <v>140</v>
      </c>
      <c r="L447" s="14">
        <f t="shared" si="85"/>
        <v>2.4</v>
      </c>
      <c r="M447" s="8" t="s">
        <v>52</v>
      </c>
      <c r="N447" s="2" t="s">
        <v>1174</v>
      </c>
      <c r="O447" s="2" t="s">
        <v>1233</v>
      </c>
      <c r="P447" s="2" t="s">
        <v>59</v>
      </c>
      <c r="Q447" s="2" t="s">
        <v>60</v>
      </c>
      <c r="R447" s="2" t="s">
        <v>60</v>
      </c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2" t="s">
        <v>52</v>
      </c>
      <c r="AW447" s="2" t="s">
        <v>1234</v>
      </c>
      <c r="AX447" s="2" t="s">
        <v>52</v>
      </c>
      <c r="AY447" s="2" t="s">
        <v>52</v>
      </c>
    </row>
    <row r="448" spans="1:51" ht="30" customHeight="1" x14ac:dyDescent="0.3">
      <c r="A448" s="8" t="s">
        <v>1235</v>
      </c>
      <c r="B448" s="8" t="s">
        <v>1236</v>
      </c>
      <c r="C448" s="8" t="s">
        <v>1237</v>
      </c>
      <c r="D448" s="9">
        <v>0.1071</v>
      </c>
      <c r="E448" s="13">
        <f>단가대비표!O143</f>
        <v>0</v>
      </c>
      <c r="F448" s="14">
        <f t="shared" si="81"/>
        <v>0</v>
      </c>
      <c r="G448" s="13">
        <f>단가대비표!P143</f>
        <v>0</v>
      </c>
      <c r="H448" s="14">
        <f t="shared" si="82"/>
        <v>0</v>
      </c>
      <c r="I448" s="13">
        <f>단가대비표!S143</f>
        <v>0</v>
      </c>
      <c r="J448" s="14">
        <f t="shared" si="83"/>
        <v>0</v>
      </c>
      <c r="K448" s="13">
        <f t="shared" si="84"/>
        <v>0</v>
      </c>
      <c r="L448" s="14">
        <f t="shared" si="85"/>
        <v>0</v>
      </c>
      <c r="M448" s="8" t="s">
        <v>52</v>
      </c>
      <c r="N448" s="2" t="s">
        <v>1174</v>
      </c>
      <c r="O448" s="2" t="s">
        <v>1238</v>
      </c>
      <c r="P448" s="2" t="s">
        <v>60</v>
      </c>
      <c r="Q448" s="2" t="s">
        <v>60</v>
      </c>
      <c r="R448" s="2" t="s">
        <v>59</v>
      </c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2" t="s">
        <v>52</v>
      </c>
      <c r="AW448" s="2" t="s">
        <v>1239</v>
      </c>
      <c r="AX448" s="2" t="s">
        <v>52</v>
      </c>
      <c r="AY448" s="2" t="s">
        <v>52</v>
      </c>
    </row>
    <row r="449" spans="1:51" ht="30" customHeight="1" x14ac:dyDescent="0.3">
      <c r="A449" s="8" t="s">
        <v>1182</v>
      </c>
      <c r="B449" s="8" t="s">
        <v>412</v>
      </c>
      <c r="C449" s="8" t="s">
        <v>413</v>
      </c>
      <c r="D449" s="9">
        <v>2.18E-2</v>
      </c>
      <c r="E449" s="13">
        <f>단가대비표!O150</f>
        <v>0</v>
      </c>
      <c r="F449" s="14">
        <f t="shared" si="81"/>
        <v>0</v>
      </c>
      <c r="G449" s="13">
        <f>단가대비표!P150</f>
        <v>202032</v>
      </c>
      <c r="H449" s="14">
        <f t="shared" si="82"/>
        <v>4404.2</v>
      </c>
      <c r="I449" s="13">
        <f>단가대비표!S150</f>
        <v>0</v>
      </c>
      <c r="J449" s="14">
        <f t="shared" si="83"/>
        <v>0</v>
      </c>
      <c r="K449" s="13">
        <f t="shared" si="84"/>
        <v>202032</v>
      </c>
      <c r="L449" s="14">
        <f t="shared" si="85"/>
        <v>4404.2</v>
      </c>
      <c r="M449" s="8" t="s">
        <v>52</v>
      </c>
      <c r="N449" s="2" t="s">
        <v>1174</v>
      </c>
      <c r="O449" s="2" t="s">
        <v>1183</v>
      </c>
      <c r="P449" s="2" t="s">
        <v>60</v>
      </c>
      <c r="Q449" s="2" t="s">
        <v>60</v>
      </c>
      <c r="R449" s="2" t="s">
        <v>59</v>
      </c>
      <c r="S449" s="3"/>
      <c r="T449" s="3"/>
      <c r="U449" s="3"/>
      <c r="V449" s="3">
        <v>1</v>
      </c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2" t="s">
        <v>52</v>
      </c>
      <c r="AW449" s="2" t="s">
        <v>1240</v>
      </c>
      <c r="AX449" s="2" t="s">
        <v>52</v>
      </c>
      <c r="AY449" s="2" t="s">
        <v>52</v>
      </c>
    </row>
    <row r="450" spans="1:51" ht="30" customHeight="1" x14ac:dyDescent="0.3">
      <c r="A450" s="8" t="s">
        <v>411</v>
      </c>
      <c r="B450" s="8" t="s">
        <v>412</v>
      </c>
      <c r="C450" s="8" t="s">
        <v>413</v>
      </c>
      <c r="D450" s="9">
        <v>5.5999999999999995E-4</v>
      </c>
      <c r="E450" s="13">
        <f>단가대비표!O145</f>
        <v>0</v>
      </c>
      <c r="F450" s="14">
        <f t="shared" si="81"/>
        <v>0</v>
      </c>
      <c r="G450" s="13">
        <f>단가대비표!P145</f>
        <v>144481</v>
      </c>
      <c r="H450" s="14">
        <f t="shared" si="82"/>
        <v>80.900000000000006</v>
      </c>
      <c r="I450" s="13">
        <f>단가대비표!S145</f>
        <v>0</v>
      </c>
      <c r="J450" s="14">
        <f t="shared" si="83"/>
        <v>0</v>
      </c>
      <c r="K450" s="13">
        <f t="shared" si="84"/>
        <v>144481</v>
      </c>
      <c r="L450" s="14">
        <f t="shared" si="85"/>
        <v>80.900000000000006</v>
      </c>
      <c r="M450" s="8" t="s">
        <v>52</v>
      </c>
      <c r="N450" s="2" t="s">
        <v>1174</v>
      </c>
      <c r="O450" s="2" t="s">
        <v>415</v>
      </c>
      <c r="P450" s="2" t="s">
        <v>60</v>
      </c>
      <c r="Q450" s="2" t="s">
        <v>60</v>
      </c>
      <c r="R450" s="2" t="s">
        <v>59</v>
      </c>
      <c r="S450" s="3"/>
      <c r="T450" s="3"/>
      <c r="U450" s="3"/>
      <c r="V450" s="3">
        <v>1</v>
      </c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2" t="s">
        <v>52</v>
      </c>
      <c r="AW450" s="2" t="s">
        <v>1241</v>
      </c>
      <c r="AX450" s="2" t="s">
        <v>52</v>
      </c>
      <c r="AY450" s="2" t="s">
        <v>52</v>
      </c>
    </row>
    <row r="451" spans="1:51" ht="30" customHeight="1" x14ac:dyDescent="0.3">
      <c r="A451" s="8" t="s">
        <v>1242</v>
      </c>
      <c r="B451" s="8" t="s">
        <v>412</v>
      </c>
      <c r="C451" s="8" t="s">
        <v>413</v>
      </c>
      <c r="D451" s="9">
        <v>2.2100000000000002E-3</v>
      </c>
      <c r="E451" s="13">
        <f>단가대비표!O152</f>
        <v>0</v>
      </c>
      <c r="F451" s="14">
        <f t="shared" si="81"/>
        <v>0</v>
      </c>
      <c r="G451" s="13">
        <f>단가대비표!P152</f>
        <v>230706</v>
      </c>
      <c r="H451" s="14">
        <f t="shared" si="82"/>
        <v>509.8</v>
      </c>
      <c r="I451" s="13">
        <f>단가대비표!S152</f>
        <v>0</v>
      </c>
      <c r="J451" s="14">
        <f t="shared" si="83"/>
        <v>0</v>
      </c>
      <c r="K451" s="13">
        <f t="shared" si="84"/>
        <v>230706</v>
      </c>
      <c r="L451" s="14">
        <f t="shared" si="85"/>
        <v>509.8</v>
      </c>
      <c r="M451" s="8" t="s">
        <v>52</v>
      </c>
      <c r="N451" s="2" t="s">
        <v>1174</v>
      </c>
      <c r="O451" s="2" t="s">
        <v>1243</v>
      </c>
      <c r="P451" s="2" t="s">
        <v>60</v>
      </c>
      <c r="Q451" s="2" t="s">
        <v>60</v>
      </c>
      <c r="R451" s="2" t="s">
        <v>59</v>
      </c>
      <c r="S451" s="3"/>
      <c r="T451" s="3"/>
      <c r="U451" s="3"/>
      <c r="V451" s="3">
        <v>1</v>
      </c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2" t="s">
        <v>52</v>
      </c>
      <c r="AW451" s="2" t="s">
        <v>1244</v>
      </c>
      <c r="AX451" s="2" t="s">
        <v>52</v>
      </c>
      <c r="AY451" s="2" t="s">
        <v>52</v>
      </c>
    </row>
    <row r="452" spans="1:51" ht="30" customHeight="1" x14ac:dyDescent="0.3">
      <c r="A452" s="8" t="s">
        <v>826</v>
      </c>
      <c r="B452" s="8" t="s">
        <v>412</v>
      </c>
      <c r="C452" s="8" t="s">
        <v>413</v>
      </c>
      <c r="D452" s="9">
        <v>6.3000000000000003E-4</v>
      </c>
      <c r="E452" s="13">
        <f>단가대비표!O146</f>
        <v>0</v>
      </c>
      <c r="F452" s="14">
        <f t="shared" si="81"/>
        <v>0</v>
      </c>
      <c r="G452" s="13">
        <f>단가대비표!P146</f>
        <v>181293</v>
      </c>
      <c r="H452" s="14">
        <f t="shared" si="82"/>
        <v>114.2</v>
      </c>
      <c r="I452" s="13">
        <f>단가대비표!S146</f>
        <v>0</v>
      </c>
      <c r="J452" s="14">
        <f t="shared" si="83"/>
        <v>0</v>
      </c>
      <c r="K452" s="13">
        <f t="shared" si="84"/>
        <v>181293</v>
      </c>
      <c r="L452" s="14">
        <f t="shared" si="85"/>
        <v>114.2</v>
      </c>
      <c r="M452" s="8" t="s">
        <v>52</v>
      </c>
      <c r="N452" s="2" t="s">
        <v>1174</v>
      </c>
      <c r="O452" s="2" t="s">
        <v>827</v>
      </c>
      <c r="P452" s="2" t="s">
        <v>60</v>
      </c>
      <c r="Q452" s="2" t="s">
        <v>60</v>
      </c>
      <c r="R452" s="2" t="s">
        <v>59</v>
      </c>
      <c r="S452" s="3"/>
      <c r="T452" s="3"/>
      <c r="U452" s="3"/>
      <c r="V452" s="3">
        <v>1</v>
      </c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2" t="s">
        <v>52</v>
      </c>
      <c r="AW452" s="2" t="s">
        <v>1245</v>
      </c>
      <c r="AX452" s="2" t="s">
        <v>52</v>
      </c>
      <c r="AY452" s="2" t="s">
        <v>52</v>
      </c>
    </row>
    <row r="453" spans="1:51" ht="30" customHeight="1" x14ac:dyDescent="0.3">
      <c r="A453" s="8" t="s">
        <v>844</v>
      </c>
      <c r="B453" s="8" t="s">
        <v>1246</v>
      </c>
      <c r="C453" s="8" t="s">
        <v>327</v>
      </c>
      <c r="D453" s="9">
        <v>1</v>
      </c>
      <c r="E453" s="13">
        <v>0</v>
      </c>
      <c r="F453" s="14">
        <f t="shared" si="81"/>
        <v>0</v>
      </c>
      <c r="G453" s="13">
        <v>0</v>
      </c>
      <c r="H453" s="14">
        <f t="shared" si="82"/>
        <v>0</v>
      </c>
      <c r="I453" s="13">
        <f>TRUNC(SUMIF(V444:V453, RIGHTB(O453, 1), H444:H453)*U453, 2)</f>
        <v>153.27000000000001</v>
      </c>
      <c r="J453" s="14">
        <f t="shared" si="83"/>
        <v>153.19999999999999</v>
      </c>
      <c r="K453" s="13">
        <f t="shared" si="84"/>
        <v>153.19999999999999</v>
      </c>
      <c r="L453" s="14">
        <f t="shared" si="85"/>
        <v>153.19999999999999</v>
      </c>
      <c r="M453" s="8" t="s">
        <v>52</v>
      </c>
      <c r="N453" s="2" t="s">
        <v>1174</v>
      </c>
      <c r="O453" s="2" t="s">
        <v>328</v>
      </c>
      <c r="P453" s="2" t="s">
        <v>60</v>
      </c>
      <c r="Q453" s="2" t="s">
        <v>60</v>
      </c>
      <c r="R453" s="2" t="s">
        <v>60</v>
      </c>
      <c r="S453" s="3">
        <v>1</v>
      </c>
      <c r="T453" s="3">
        <v>2</v>
      </c>
      <c r="U453" s="3">
        <v>0.03</v>
      </c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2" t="s">
        <v>52</v>
      </c>
      <c r="AW453" s="2" t="s">
        <v>1247</v>
      </c>
      <c r="AX453" s="2" t="s">
        <v>52</v>
      </c>
      <c r="AY453" s="2" t="s">
        <v>52</v>
      </c>
    </row>
    <row r="454" spans="1:51" ht="30" customHeight="1" x14ac:dyDescent="0.3">
      <c r="A454" s="8" t="s">
        <v>421</v>
      </c>
      <c r="B454" s="8" t="s">
        <v>52</v>
      </c>
      <c r="C454" s="8" t="s">
        <v>52</v>
      </c>
      <c r="D454" s="9"/>
      <c r="E454" s="13"/>
      <c r="F454" s="14">
        <f>TRUNC(SUMIF(N444:N453, N443, F444:F453),0)</f>
        <v>75</v>
      </c>
      <c r="G454" s="13"/>
      <c r="H454" s="14">
        <f>TRUNC(SUMIF(N444:N453, N443, H444:H453),0)</f>
        <v>5109</v>
      </c>
      <c r="I454" s="13"/>
      <c r="J454" s="14">
        <f>TRUNC(SUMIF(N444:N453, N443, J444:J453),0)</f>
        <v>155</v>
      </c>
      <c r="K454" s="13"/>
      <c r="L454" s="14">
        <f>F454+H454+J454</f>
        <v>5339</v>
      </c>
      <c r="M454" s="8" t="s">
        <v>52</v>
      </c>
      <c r="N454" s="2" t="s">
        <v>68</v>
      </c>
      <c r="O454" s="2" t="s">
        <v>68</v>
      </c>
      <c r="P454" s="2" t="s">
        <v>52</v>
      </c>
      <c r="Q454" s="2" t="s">
        <v>52</v>
      </c>
      <c r="R454" s="2" t="s">
        <v>52</v>
      </c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2" t="s">
        <v>52</v>
      </c>
      <c r="AW454" s="2" t="s">
        <v>52</v>
      </c>
      <c r="AX454" s="2" t="s">
        <v>52</v>
      </c>
      <c r="AY454" s="2" t="s">
        <v>52</v>
      </c>
    </row>
    <row r="455" spans="1:51" ht="30" customHeight="1" x14ac:dyDescent="0.3">
      <c r="A455" s="9"/>
      <c r="B455" s="9"/>
      <c r="C455" s="9"/>
      <c r="D455" s="9"/>
      <c r="E455" s="13"/>
      <c r="F455" s="14"/>
      <c r="G455" s="13"/>
      <c r="H455" s="14"/>
      <c r="I455" s="13"/>
      <c r="J455" s="14"/>
      <c r="K455" s="13"/>
      <c r="L455" s="14"/>
      <c r="M455" s="9"/>
    </row>
    <row r="456" spans="1:51" ht="30" customHeight="1" x14ac:dyDescent="0.3">
      <c r="A456" s="190" t="s">
        <v>1248</v>
      </c>
      <c r="B456" s="190"/>
      <c r="C456" s="190"/>
      <c r="D456" s="190"/>
      <c r="E456" s="191"/>
      <c r="F456" s="192"/>
      <c r="G456" s="191"/>
      <c r="H456" s="192"/>
      <c r="I456" s="191"/>
      <c r="J456" s="192"/>
      <c r="K456" s="191"/>
      <c r="L456" s="192"/>
      <c r="M456" s="190"/>
      <c r="N456" s="1" t="s">
        <v>1177</v>
      </c>
    </row>
    <row r="457" spans="1:51" ht="30" customHeight="1" x14ac:dyDescent="0.3">
      <c r="A457" s="8" t="s">
        <v>1218</v>
      </c>
      <c r="B457" s="8" t="s">
        <v>1219</v>
      </c>
      <c r="C457" s="8" t="s">
        <v>397</v>
      </c>
      <c r="D457" s="9">
        <v>2.7699999999999999E-3</v>
      </c>
      <c r="E457" s="13">
        <f>단가대비표!O53</f>
        <v>2290</v>
      </c>
      <c r="F457" s="14">
        <f t="shared" ref="F457:F466" si="86">TRUNC(E457*D457,1)</f>
        <v>6.3</v>
      </c>
      <c r="G457" s="13">
        <f>단가대비표!P53</f>
        <v>0</v>
      </c>
      <c r="H457" s="14">
        <f t="shared" ref="H457:H466" si="87">TRUNC(G457*D457,1)</f>
        <v>0</v>
      </c>
      <c r="I457" s="13">
        <f>단가대비표!S53</f>
        <v>0</v>
      </c>
      <c r="J457" s="14">
        <f t="shared" ref="J457:J466" si="88">TRUNC(I457*D457,1)</f>
        <v>0</v>
      </c>
      <c r="K457" s="13">
        <f t="shared" ref="K457:K466" si="89">TRUNC(E457+G457+I457,1)</f>
        <v>2290</v>
      </c>
      <c r="L457" s="14">
        <f t="shared" ref="L457:L466" si="90">TRUNC(F457+H457+J457,1)</f>
        <v>6.3</v>
      </c>
      <c r="M457" s="8" t="s">
        <v>52</v>
      </c>
      <c r="N457" s="2" t="s">
        <v>1177</v>
      </c>
      <c r="O457" s="2" t="s">
        <v>1220</v>
      </c>
      <c r="P457" s="2" t="s">
        <v>60</v>
      </c>
      <c r="Q457" s="2" t="s">
        <v>60</v>
      </c>
      <c r="R457" s="2" t="s">
        <v>59</v>
      </c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2" t="s">
        <v>52</v>
      </c>
      <c r="AW457" s="2" t="s">
        <v>1250</v>
      </c>
      <c r="AX457" s="2" t="s">
        <v>52</v>
      </c>
      <c r="AY457" s="2" t="s">
        <v>52</v>
      </c>
    </row>
    <row r="458" spans="1:51" ht="30" customHeight="1" x14ac:dyDescent="0.3">
      <c r="A458" s="8" t="s">
        <v>1222</v>
      </c>
      <c r="B458" s="8" t="s">
        <v>1223</v>
      </c>
      <c r="C458" s="8" t="s">
        <v>549</v>
      </c>
      <c r="D458" s="9">
        <v>0.94499999999999995</v>
      </c>
      <c r="E458" s="13">
        <f>단가대비표!O38</f>
        <v>1.92</v>
      </c>
      <c r="F458" s="14">
        <f t="shared" si="86"/>
        <v>1.8</v>
      </c>
      <c r="G458" s="13">
        <f>단가대비표!P38</f>
        <v>0</v>
      </c>
      <c r="H458" s="14">
        <f t="shared" si="87"/>
        <v>0</v>
      </c>
      <c r="I458" s="13">
        <f>단가대비표!S38</f>
        <v>0</v>
      </c>
      <c r="J458" s="14">
        <f t="shared" si="88"/>
        <v>0</v>
      </c>
      <c r="K458" s="13">
        <f t="shared" si="89"/>
        <v>1.9</v>
      </c>
      <c r="L458" s="14">
        <f t="shared" si="90"/>
        <v>1.8</v>
      </c>
      <c r="M458" s="8" t="s">
        <v>1224</v>
      </c>
      <c r="N458" s="2" t="s">
        <v>1177</v>
      </c>
      <c r="O458" s="2" t="s">
        <v>1225</v>
      </c>
      <c r="P458" s="2" t="s">
        <v>60</v>
      </c>
      <c r="Q458" s="2" t="s">
        <v>60</v>
      </c>
      <c r="R458" s="2" t="s">
        <v>59</v>
      </c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2" t="s">
        <v>52</v>
      </c>
      <c r="AW458" s="2" t="s">
        <v>1251</v>
      </c>
      <c r="AX458" s="2" t="s">
        <v>52</v>
      </c>
      <c r="AY458" s="2" t="s">
        <v>52</v>
      </c>
    </row>
    <row r="459" spans="1:51" ht="30" customHeight="1" x14ac:dyDescent="0.3">
      <c r="A459" s="8" t="s">
        <v>1227</v>
      </c>
      <c r="B459" s="8" t="s">
        <v>1228</v>
      </c>
      <c r="C459" s="8" t="s">
        <v>397</v>
      </c>
      <c r="D459" s="9">
        <v>4.0000000000000002E-4</v>
      </c>
      <c r="E459" s="13">
        <f>단가대비표!O41</f>
        <v>12042</v>
      </c>
      <c r="F459" s="14">
        <f t="shared" si="86"/>
        <v>4.8</v>
      </c>
      <c r="G459" s="13">
        <f>단가대비표!P41</f>
        <v>0</v>
      </c>
      <c r="H459" s="14">
        <f t="shared" si="87"/>
        <v>0</v>
      </c>
      <c r="I459" s="13">
        <f>단가대비표!S41</f>
        <v>0</v>
      </c>
      <c r="J459" s="14">
        <f t="shared" si="88"/>
        <v>0</v>
      </c>
      <c r="K459" s="13">
        <f t="shared" si="89"/>
        <v>12042</v>
      </c>
      <c r="L459" s="14">
        <f t="shared" si="90"/>
        <v>4.8</v>
      </c>
      <c r="M459" s="8" t="s">
        <v>52</v>
      </c>
      <c r="N459" s="2" t="s">
        <v>1177</v>
      </c>
      <c r="O459" s="2" t="s">
        <v>1229</v>
      </c>
      <c r="P459" s="2" t="s">
        <v>60</v>
      </c>
      <c r="Q459" s="2" t="s">
        <v>60</v>
      </c>
      <c r="R459" s="2" t="s">
        <v>59</v>
      </c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2" t="s">
        <v>52</v>
      </c>
      <c r="AW459" s="2" t="s">
        <v>1252</v>
      </c>
      <c r="AX459" s="2" t="s">
        <v>52</v>
      </c>
      <c r="AY459" s="2" t="s">
        <v>52</v>
      </c>
    </row>
    <row r="460" spans="1:51" ht="30" customHeight="1" x14ac:dyDescent="0.3">
      <c r="A460" s="8" t="s">
        <v>1231</v>
      </c>
      <c r="B460" s="8" t="s">
        <v>1232</v>
      </c>
      <c r="C460" s="8" t="s">
        <v>448</v>
      </c>
      <c r="D460" s="9">
        <v>3.1199999999999999E-3</v>
      </c>
      <c r="E460" s="13">
        <f>일위대가목록!E68</f>
        <v>0</v>
      </c>
      <c r="F460" s="14">
        <f t="shared" si="86"/>
        <v>0</v>
      </c>
      <c r="G460" s="13">
        <f>일위대가목록!F68</f>
        <v>0</v>
      </c>
      <c r="H460" s="14">
        <f t="shared" si="87"/>
        <v>0</v>
      </c>
      <c r="I460" s="13">
        <f>일위대가목록!G68</f>
        <v>140</v>
      </c>
      <c r="J460" s="14">
        <f t="shared" si="88"/>
        <v>0.4</v>
      </c>
      <c r="K460" s="13">
        <f t="shared" si="89"/>
        <v>140</v>
      </c>
      <c r="L460" s="14">
        <f t="shared" si="90"/>
        <v>0.4</v>
      </c>
      <c r="M460" s="8" t="s">
        <v>52</v>
      </c>
      <c r="N460" s="2" t="s">
        <v>1177</v>
      </c>
      <c r="O460" s="2" t="s">
        <v>1233</v>
      </c>
      <c r="P460" s="2" t="s">
        <v>59</v>
      </c>
      <c r="Q460" s="2" t="s">
        <v>60</v>
      </c>
      <c r="R460" s="2" t="s">
        <v>60</v>
      </c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2" t="s">
        <v>52</v>
      </c>
      <c r="AW460" s="2" t="s">
        <v>1253</v>
      </c>
      <c r="AX460" s="2" t="s">
        <v>52</v>
      </c>
      <c r="AY460" s="2" t="s">
        <v>52</v>
      </c>
    </row>
    <row r="461" spans="1:51" ht="30" customHeight="1" x14ac:dyDescent="0.3">
      <c r="A461" s="8" t="s">
        <v>1235</v>
      </c>
      <c r="B461" s="8" t="s">
        <v>1236</v>
      </c>
      <c r="C461" s="8" t="s">
        <v>1237</v>
      </c>
      <c r="D461" s="9">
        <v>1.89E-2</v>
      </c>
      <c r="E461" s="13">
        <f>단가대비표!O143</f>
        <v>0</v>
      </c>
      <c r="F461" s="14">
        <f t="shared" si="86"/>
        <v>0</v>
      </c>
      <c r="G461" s="13">
        <f>단가대비표!P143</f>
        <v>0</v>
      </c>
      <c r="H461" s="14">
        <f t="shared" si="87"/>
        <v>0</v>
      </c>
      <c r="I461" s="13">
        <f>단가대비표!S143</f>
        <v>0</v>
      </c>
      <c r="J461" s="14">
        <f t="shared" si="88"/>
        <v>0</v>
      </c>
      <c r="K461" s="13">
        <f t="shared" si="89"/>
        <v>0</v>
      </c>
      <c r="L461" s="14">
        <f t="shared" si="90"/>
        <v>0</v>
      </c>
      <c r="M461" s="8" t="s">
        <v>52</v>
      </c>
      <c r="N461" s="2" t="s">
        <v>1177</v>
      </c>
      <c r="O461" s="2" t="s">
        <v>1238</v>
      </c>
      <c r="P461" s="2" t="s">
        <v>60</v>
      </c>
      <c r="Q461" s="2" t="s">
        <v>60</v>
      </c>
      <c r="R461" s="2" t="s">
        <v>59</v>
      </c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2" t="s">
        <v>52</v>
      </c>
      <c r="AW461" s="2" t="s">
        <v>1254</v>
      </c>
      <c r="AX461" s="2" t="s">
        <v>52</v>
      </c>
      <c r="AY461" s="2" t="s">
        <v>52</v>
      </c>
    </row>
    <row r="462" spans="1:51" ht="30" customHeight="1" x14ac:dyDescent="0.3">
      <c r="A462" s="8" t="s">
        <v>1182</v>
      </c>
      <c r="B462" s="8" t="s">
        <v>412</v>
      </c>
      <c r="C462" s="8" t="s">
        <v>413</v>
      </c>
      <c r="D462" s="9">
        <v>5.8500000000000002E-3</v>
      </c>
      <c r="E462" s="13">
        <f>단가대비표!O150</f>
        <v>0</v>
      </c>
      <c r="F462" s="14">
        <f t="shared" si="86"/>
        <v>0</v>
      </c>
      <c r="G462" s="13">
        <f>단가대비표!P150</f>
        <v>202032</v>
      </c>
      <c r="H462" s="14">
        <f t="shared" si="87"/>
        <v>1181.8</v>
      </c>
      <c r="I462" s="13">
        <f>단가대비표!S150</f>
        <v>0</v>
      </c>
      <c r="J462" s="14">
        <f t="shared" si="88"/>
        <v>0</v>
      </c>
      <c r="K462" s="13">
        <f t="shared" si="89"/>
        <v>202032</v>
      </c>
      <c r="L462" s="14">
        <f t="shared" si="90"/>
        <v>1181.8</v>
      </c>
      <c r="M462" s="8" t="s">
        <v>52</v>
      </c>
      <c r="N462" s="2" t="s">
        <v>1177</v>
      </c>
      <c r="O462" s="2" t="s">
        <v>1183</v>
      </c>
      <c r="P462" s="2" t="s">
        <v>60</v>
      </c>
      <c r="Q462" s="2" t="s">
        <v>60</v>
      </c>
      <c r="R462" s="2" t="s">
        <v>59</v>
      </c>
      <c r="S462" s="3"/>
      <c r="T462" s="3"/>
      <c r="U462" s="3"/>
      <c r="V462" s="3">
        <v>1</v>
      </c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2" t="s">
        <v>52</v>
      </c>
      <c r="AW462" s="2" t="s">
        <v>1255</v>
      </c>
      <c r="AX462" s="2" t="s">
        <v>52</v>
      </c>
      <c r="AY462" s="2" t="s">
        <v>52</v>
      </c>
    </row>
    <row r="463" spans="1:51" ht="30" customHeight="1" x14ac:dyDescent="0.3">
      <c r="A463" s="8" t="s">
        <v>411</v>
      </c>
      <c r="B463" s="8" t="s">
        <v>412</v>
      </c>
      <c r="C463" s="8" t="s">
        <v>413</v>
      </c>
      <c r="D463" s="9">
        <v>1E-4</v>
      </c>
      <c r="E463" s="13">
        <f>단가대비표!O145</f>
        <v>0</v>
      </c>
      <c r="F463" s="14">
        <f t="shared" si="86"/>
        <v>0</v>
      </c>
      <c r="G463" s="13">
        <f>단가대비표!P145</f>
        <v>144481</v>
      </c>
      <c r="H463" s="14">
        <f t="shared" si="87"/>
        <v>14.4</v>
      </c>
      <c r="I463" s="13">
        <f>단가대비표!S145</f>
        <v>0</v>
      </c>
      <c r="J463" s="14">
        <f t="shared" si="88"/>
        <v>0</v>
      </c>
      <c r="K463" s="13">
        <f t="shared" si="89"/>
        <v>144481</v>
      </c>
      <c r="L463" s="14">
        <f t="shared" si="90"/>
        <v>14.4</v>
      </c>
      <c r="M463" s="8" t="s">
        <v>52</v>
      </c>
      <c r="N463" s="2" t="s">
        <v>1177</v>
      </c>
      <c r="O463" s="2" t="s">
        <v>415</v>
      </c>
      <c r="P463" s="2" t="s">
        <v>60</v>
      </c>
      <c r="Q463" s="2" t="s">
        <v>60</v>
      </c>
      <c r="R463" s="2" t="s">
        <v>59</v>
      </c>
      <c r="S463" s="3"/>
      <c r="T463" s="3"/>
      <c r="U463" s="3"/>
      <c r="V463" s="3">
        <v>1</v>
      </c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2" t="s">
        <v>52</v>
      </c>
      <c r="AW463" s="2" t="s">
        <v>1256</v>
      </c>
      <c r="AX463" s="2" t="s">
        <v>52</v>
      </c>
      <c r="AY463" s="2" t="s">
        <v>52</v>
      </c>
    </row>
    <row r="464" spans="1:51" ht="30" customHeight="1" x14ac:dyDescent="0.3">
      <c r="A464" s="8" t="s">
        <v>1242</v>
      </c>
      <c r="B464" s="8" t="s">
        <v>412</v>
      </c>
      <c r="C464" s="8" t="s">
        <v>413</v>
      </c>
      <c r="D464" s="9">
        <v>3.8999999999999999E-4</v>
      </c>
      <c r="E464" s="13">
        <f>단가대비표!O152</f>
        <v>0</v>
      </c>
      <c r="F464" s="14">
        <f t="shared" si="86"/>
        <v>0</v>
      </c>
      <c r="G464" s="13">
        <f>단가대비표!P152</f>
        <v>230706</v>
      </c>
      <c r="H464" s="14">
        <f t="shared" si="87"/>
        <v>89.9</v>
      </c>
      <c r="I464" s="13">
        <f>단가대비표!S152</f>
        <v>0</v>
      </c>
      <c r="J464" s="14">
        <f t="shared" si="88"/>
        <v>0</v>
      </c>
      <c r="K464" s="13">
        <f t="shared" si="89"/>
        <v>230706</v>
      </c>
      <c r="L464" s="14">
        <f t="shared" si="90"/>
        <v>89.9</v>
      </c>
      <c r="M464" s="8" t="s">
        <v>52</v>
      </c>
      <c r="N464" s="2" t="s">
        <v>1177</v>
      </c>
      <c r="O464" s="2" t="s">
        <v>1243</v>
      </c>
      <c r="P464" s="2" t="s">
        <v>60</v>
      </c>
      <c r="Q464" s="2" t="s">
        <v>60</v>
      </c>
      <c r="R464" s="2" t="s">
        <v>59</v>
      </c>
      <c r="S464" s="3"/>
      <c r="T464" s="3"/>
      <c r="U464" s="3"/>
      <c r="V464" s="3">
        <v>1</v>
      </c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2" t="s">
        <v>52</v>
      </c>
      <c r="AW464" s="2" t="s">
        <v>1257</v>
      </c>
      <c r="AX464" s="2" t="s">
        <v>52</v>
      </c>
      <c r="AY464" s="2" t="s">
        <v>52</v>
      </c>
    </row>
    <row r="465" spans="1:51" ht="30" customHeight="1" x14ac:dyDescent="0.3">
      <c r="A465" s="8" t="s">
        <v>826</v>
      </c>
      <c r="B465" s="8" t="s">
        <v>412</v>
      </c>
      <c r="C465" s="8" t="s">
        <v>413</v>
      </c>
      <c r="D465" s="9">
        <v>1.1E-4</v>
      </c>
      <c r="E465" s="13">
        <f>단가대비표!O146</f>
        <v>0</v>
      </c>
      <c r="F465" s="14">
        <f t="shared" si="86"/>
        <v>0</v>
      </c>
      <c r="G465" s="13">
        <f>단가대비표!P146</f>
        <v>181293</v>
      </c>
      <c r="H465" s="14">
        <f t="shared" si="87"/>
        <v>19.899999999999999</v>
      </c>
      <c r="I465" s="13">
        <f>단가대비표!S146</f>
        <v>0</v>
      </c>
      <c r="J465" s="14">
        <f t="shared" si="88"/>
        <v>0</v>
      </c>
      <c r="K465" s="13">
        <f t="shared" si="89"/>
        <v>181293</v>
      </c>
      <c r="L465" s="14">
        <f t="shared" si="90"/>
        <v>19.899999999999999</v>
      </c>
      <c r="M465" s="8" t="s">
        <v>52</v>
      </c>
      <c r="N465" s="2" t="s">
        <v>1177</v>
      </c>
      <c r="O465" s="2" t="s">
        <v>827</v>
      </c>
      <c r="P465" s="2" t="s">
        <v>60</v>
      </c>
      <c r="Q465" s="2" t="s">
        <v>60</v>
      </c>
      <c r="R465" s="2" t="s">
        <v>59</v>
      </c>
      <c r="S465" s="3"/>
      <c r="T465" s="3"/>
      <c r="U465" s="3"/>
      <c r="V465" s="3">
        <v>1</v>
      </c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2" t="s">
        <v>52</v>
      </c>
      <c r="AW465" s="2" t="s">
        <v>1258</v>
      </c>
      <c r="AX465" s="2" t="s">
        <v>52</v>
      </c>
      <c r="AY465" s="2" t="s">
        <v>52</v>
      </c>
    </row>
    <row r="466" spans="1:51" ht="30" customHeight="1" x14ac:dyDescent="0.3">
      <c r="A466" s="8" t="s">
        <v>844</v>
      </c>
      <c r="B466" s="8" t="s">
        <v>1246</v>
      </c>
      <c r="C466" s="8" t="s">
        <v>327</v>
      </c>
      <c r="D466" s="9">
        <v>1</v>
      </c>
      <c r="E466" s="13">
        <v>0</v>
      </c>
      <c r="F466" s="14">
        <f t="shared" si="86"/>
        <v>0</v>
      </c>
      <c r="G466" s="13">
        <v>0</v>
      </c>
      <c r="H466" s="14">
        <f t="shared" si="87"/>
        <v>0</v>
      </c>
      <c r="I466" s="13">
        <f>TRUNC(SUMIF(V457:V466, RIGHTB(O466, 1), H457:H466)*U466, 2)</f>
        <v>39.18</v>
      </c>
      <c r="J466" s="14">
        <f t="shared" si="88"/>
        <v>39.1</v>
      </c>
      <c r="K466" s="13">
        <f t="shared" si="89"/>
        <v>39.1</v>
      </c>
      <c r="L466" s="14">
        <f t="shared" si="90"/>
        <v>39.1</v>
      </c>
      <c r="M466" s="8" t="s">
        <v>52</v>
      </c>
      <c r="N466" s="2" t="s">
        <v>1177</v>
      </c>
      <c r="O466" s="2" t="s">
        <v>328</v>
      </c>
      <c r="P466" s="2" t="s">
        <v>60</v>
      </c>
      <c r="Q466" s="2" t="s">
        <v>60</v>
      </c>
      <c r="R466" s="2" t="s">
        <v>60</v>
      </c>
      <c r="S466" s="3">
        <v>1</v>
      </c>
      <c r="T466" s="3">
        <v>2</v>
      </c>
      <c r="U466" s="3">
        <v>0.03</v>
      </c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2" t="s">
        <v>52</v>
      </c>
      <c r="AW466" s="2" t="s">
        <v>1259</v>
      </c>
      <c r="AX466" s="2" t="s">
        <v>52</v>
      </c>
      <c r="AY466" s="2" t="s">
        <v>52</v>
      </c>
    </row>
    <row r="467" spans="1:51" ht="30" customHeight="1" x14ac:dyDescent="0.3">
      <c r="A467" s="8" t="s">
        <v>421</v>
      </c>
      <c r="B467" s="8" t="s">
        <v>52</v>
      </c>
      <c r="C467" s="8" t="s">
        <v>52</v>
      </c>
      <c r="D467" s="9"/>
      <c r="E467" s="13"/>
      <c r="F467" s="14">
        <f>TRUNC(SUMIF(N457:N466, N456, F457:F466),0)</f>
        <v>12</v>
      </c>
      <c r="G467" s="13"/>
      <c r="H467" s="14">
        <f>TRUNC(SUMIF(N457:N466, N456, H457:H466),0)</f>
        <v>1306</v>
      </c>
      <c r="I467" s="13"/>
      <c r="J467" s="14">
        <f>TRUNC(SUMIF(N457:N466, N456, J457:J466),0)</f>
        <v>39</v>
      </c>
      <c r="K467" s="13"/>
      <c r="L467" s="14">
        <f>F467+H467+J467</f>
        <v>1357</v>
      </c>
      <c r="M467" s="8" t="s">
        <v>52</v>
      </c>
      <c r="N467" s="2" t="s">
        <v>68</v>
      </c>
      <c r="O467" s="2" t="s">
        <v>68</v>
      </c>
      <c r="P467" s="2" t="s">
        <v>52</v>
      </c>
      <c r="Q467" s="2" t="s">
        <v>52</v>
      </c>
      <c r="R467" s="2" t="s">
        <v>52</v>
      </c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2" t="s">
        <v>52</v>
      </c>
      <c r="AW467" s="2" t="s">
        <v>52</v>
      </c>
      <c r="AX467" s="2" t="s">
        <v>52</v>
      </c>
      <c r="AY467" s="2" t="s">
        <v>52</v>
      </c>
    </row>
    <row r="468" spans="1:51" ht="30" customHeight="1" x14ac:dyDescent="0.3">
      <c r="A468" s="9"/>
      <c r="B468" s="9"/>
      <c r="C468" s="9"/>
      <c r="D468" s="9"/>
      <c r="E468" s="13"/>
      <c r="F468" s="14"/>
      <c r="G468" s="13"/>
      <c r="H468" s="14"/>
      <c r="I468" s="13"/>
      <c r="J468" s="14"/>
      <c r="K468" s="13"/>
      <c r="L468" s="14"/>
      <c r="M468" s="9"/>
    </row>
    <row r="469" spans="1:51" ht="30" customHeight="1" x14ac:dyDescent="0.3">
      <c r="A469" s="190" t="s">
        <v>1260</v>
      </c>
      <c r="B469" s="190"/>
      <c r="C469" s="190"/>
      <c r="D469" s="190"/>
      <c r="E469" s="191"/>
      <c r="F469" s="192"/>
      <c r="G469" s="191"/>
      <c r="H469" s="192"/>
      <c r="I469" s="191"/>
      <c r="J469" s="192"/>
      <c r="K469" s="191"/>
      <c r="L469" s="192"/>
      <c r="M469" s="190"/>
      <c r="N469" s="1" t="s">
        <v>1233</v>
      </c>
    </row>
    <row r="470" spans="1:51" ht="30" customHeight="1" x14ac:dyDescent="0.3">
      <c r="A470" s="8" t="s">
        <v>1231</v>
      </c>
      <c r="B470" s="8" t="s">
        <v>1232</v>
      </c>
      <c r="C470" s="8" t="s">
        <v>965</v>
      </c>
      <c r="D470" s="9">
        <v>0.23619999999999999</v>
      </c>
      <c r="E470" s="13">
        <f>단가대비표!O30</f>
        <v>0</v>
      </c>
      <c r="F470" s="14">
        <f>TRUNC(E470*D470,1)</f>
        <v>0</v>
      </c>
      <c r="G470" s="13">
        <f>단가대비표!P30</f>
        <v>0</v>
      </c>
      <c r="H470" s="14">
        <f>TRUNC(G470*D470,1)</f>
        <v>0</v>
      </c>
      <c r="I470" s="13">
        <f>단가대비표!S30</f>
        <v>594</v>
      </c>
      <c r="J470" s="14">
        <f>TRUNC(I470*D470,1)</f>
        <v>140.30000000000001</v>
      </c>
      <c r="K470" s="13">
        <f>TRUNC(E470+G470+I470,1)</f>
        <v>594</v>
      </c>
      <c r="L470" s="14">
        <f>TRUNC(F470+H470+J470,1)</f>
        <v>140.30000000000001</v>
      </c>
      <c r="M470" s="8" t="s">
        <v>966</v>
      </c>
      <c r="N470" s="2" t="s">
        <v>1233</v>
      </c>
      <c r="O470" s="2" t="s">
        <v>1263</v>
      </c>
      <c r="P470" s="2" t="s">
        <v>60</v>
      </c>
      <c r="Q470" s="2" t="s">
        <v>60</v>
      </c>
      <c r="R470" s="2" t="s">
        <v>59</v>
      </c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2" t="s">
        <v>52</v>
      </c>
      <c r="AW470" s="2" t="s">
        <v>1264</v>
      </c>
      <c r="AX470" s="2" t="s">
        <v>52</v>
      </c>
      <c r="AY470" s="2" t="s">
        <v>52</v>
      </c>
    </row>
    <row r="471" spans="1:51" ht="30" customHeight="1" x14ac:dyDescent="0.3">
      <c r="A471" s="8" t="s">
        <v>421</v>
      </c>
      <c r="B471" s="8" t="s">
        <v>52</v>
      </c>
      <c r="C471" s="8" t="s">
        <v>52</v>
      </c>
      <c r="D471" s="9"/>
      <c r="E471" s="13"/>
      <c r="F471" s="14">
        <f>TRUNC(SUMIF(N470:N470, N469, F470:F470),0)</f>
        <v>0</v>
      </c>
      <c r="G471" s="13"/>
      <c r="H471" s="14">
        <f>TRUNC(SUMIF(N470:N470, N469, H470:H470),0)</f>
        <v>0</v>
      </c>
      <c r="I471" s="13"/>
      <c r="J471" s="14">
        <f>TRUNC(SUMIF(N470:N470, N469, J470:J470),0)</f>
        <v>140</v>
      </c>
      <c r="K471" s="13"/>
      <c r="L471" s="14">
        <f>F471+H471+J471</f>
        <v>140</v>
      </c>
      <c r="M471" s="8" t="s">
        <v>52</v>
      </c>
      <c r="N471" s="2" t="s">
        <v>68</v>
      </c>
      <c r="O471" s="2" t="s">
        <v>68</v>
      </c>
      <c r="P471" s="2" t="s">
        <v>52</v>
      </c>
      <c r="Q471" s="2" t="s">
        <v>52</v>
      </c>
      <c r="R471" s="2" t="s">
        <v>52</v>
      </c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2" t="s">
        <v>52</v>
      </c>
      <c r="AW471" s="2" t="s">
        <v>52</v>
      </c>
      <c r="AX471" s="2" t="s">
        <v>52</v>
      </c>
      <c r="AY471" s="2" t="s">
        <v>52</v>
      </c>
    </row>
    <row r="472" spans="1:51" ht="30" customHeight="1" x14ac:dyDescent="0.3">
      <c r="A472" s="9"/>
      <c r="B472" s="9"/>
      <c r="C472" s="9"/>
      <c r="D472" s="9"/>
      <c r="E472" s="13"/>
      <c r="F472" s="14"/>
      <c r="G472" s="13"/>
      <c r="H472" s="14"/>
      <c r="I472" s="13"/>
      <c r="J472" s="14"/>
      <c r="K472" s="13"/>
      <c r="L472" s="14"/>
      <c r="M472" s="9"/>
    </row>
    <row r="473" spans="1:51" ht="30" customHeight="1" x14ac:dyDescent="0.3">
      <c r="A473" s="190" t="s">
        <v>1265</v>
      </c>
      <c r="B473" s="190"/>
      <c r="C473" s="190"/>
      <c r="D473" s="190"/>
      <c r="E473" s="191"/>
      <c r="F473" s="192"/>
      <c r="G473" s="191"/>
      <c r="H473" s="192"/>
      <c r="I473" s="191"/>
      <c r="J473" s="192"/>
      <c r="K473" s="191"/>
      <c r="L473" s="192"/>
      <c r="M473" s="190"/>
      <c r="N473" s="1" t="s">
        <v>1266</v>
      </c>
    </row>
    <row r="474" spans="1:51" ht="30" customHeight="1" x14ac:dyDescent="0.3">
      <c r="A474" s="8" t="s">
        <v>1080</v>
      </c>
      <c r="B474" s="8" t="s">
        <v>1267</v>
      </c>
      <c r="C474" s="8" t="s">
        <v>965</v>
      </c>
      <c r="D474" s="9">
        <v>0.21129999999999999</v>
      </c>
      <c r="E474" s="13">
        <f>단가대비표!O27</f>
        <v>0</v>
      </c>
      <c r="F474" s="14">
        <f>TRUNC(E474*D474,1)</f>
        <v>0</v>
      </c>
      <c r="G474" s="13">
        <f>단가대비표!P27</f>
        <v>0</v>
      </c>
      <c r="H474" s="14">
        <f>TRUNC(G474*D474,1)</f>
        <v>0</v>
      </c>
      <c r="I474" s="13">
        <f>단가대비표!S27</f>
        <v>80859</v>
      </c>
      <c r="J474" s="14">
        <f>TRUNC(I474*D474,1)</f>
        <v>17085.5</v>
      </c>
      <c r="K474" s="13">
        <f t="shared" ref="K474:L477" si="91">TRUNC(E474+G474+I474,1)</f>
        <v>80859</v>
      </c>
      <c r="L474" s="14">
        <f t="shared" si="91"/>
        <v>17085.5</v>
      </c>
      <c r="M474" s="8" t="s">
        <v>966</v>
      </c>
      <c r="N474" s="2" t="s">
        <v>1266</v>
      </c>
      <c r="O474" s="2" t="s">
        <v>1269</v>
      </c>
      <c r="P474" s="2" t="s">
        <v>60</v>
      </c>
      <c r="Q474" s="2" t="s">
        <v>60</v>
      </c>
      <c r="R474" s="2" t="s">
        <v>59</v>
      </c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2" t="s">
        <v>52</v>
      </c>
      <c r="AW474" s="2" t="s">
        <v>1270</v>
      </c>
      <c r="AX474" s="2" t="s">
        <v>52</v>
      </c>
      <c r="AY474" s="2" t="s">
        <v>52</v>
      </c>
    </row>
    <row r="475" spans="1:51" ht="30" customHeight="1" x14ac:dyDescent="0.3">
      <c r="A475" s="8" t="s">
        <v>969</v>
      </c>
      <c r="B475" s="8" t="s">
        <v>970</v>
      </c>
      <c r="C475" s="8" t="s">
        <v>549</v>
      </c>
      <c r="D475" s="9">
        <v>12.9</v>
      </c>
      <c r="E475" s="13">
        <f>단가대비표!O39</f>
        <v>1311.8</v>
      </c>
      <c r="F475" s="14">
        <f>TRUNC(E475*D475,1)</f>
        <v>16922.2</v>
      </c>
      <c r="G475" s="13">
        <f>단가대비표!P39</f>
        <v>0</v>
      </c>
      <c r="H475" s="14">
        <f>TRUNC(G475*D475,1)</f>
        <v>0</v>
      </c>
      <c r="I475" s="13">
        <f>단가대비표!S39</f>
        <v>0</v>
      </c>
      <c r="J475" s="14">
        <f>TRUNC(I475*D475,1)</f>
        <v>0</v>
      </c>
      <c r="K475" s="13">
        <f t="shared" si="91"/>
        <v>1311.8</v>
      </c>
      <c r="L475" s="14">
        <f t="shared" si="91"/>
        <v>16922.2</v>
      </c>
      <c r="M475" s="8" t="s">
        <v>52</v>
      </c>
      <c r="N475" s="2" t="s">
        <v>1266</v>
      </c>
      <c r="O475" s="2" t="s">
        <v>971</v>
      </c>
      <c r="P475" s="2" t="s">
        <v>60</v>
      </c>
      <c r="Q475" s="2" t="s">
        <v>60</v>
      </c>
      <c r="R475" s="2" t="s">
        <v>59</v>
      </c>
      <c r="S475" s="3"/>
      <c r="T475" s="3"/>
      <c r="U475" s="3"/>
      <c r="V475" s="3">
        <v>1</v>
      </c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2" t="s">
        <v>52</v>
      </c>
      <c r="AW475" s="2" t="s">
        <v>1271</v>
      </c>
      <c r="AX475" s="2" t="s">
        <v>52</v>
      </c>
      <c r="AY475" s="2" t="s">
        <v>52</v>
      </c>
    </row>
    <row r="476" spans="1:51" ht="30" customHeight="1" x14ac:dyDescent="0.3">
      <c r="A476" s="8" t="s">
        <v>559</v>
      </c>
      <c r="B476" s="8" t="s">
        <v>1063</v>
      </c>
      <c r="C476" s="8" t="s">
        <v>327</v>
      </c>
      <c r="D476" s="9">
        <v>1</v>
      </c>
      <c r="E476" s="13">
        <f>TRUNC(SUMIF(V474:V477, RIGHTB(O476, 1), F474:F477)*U476, 2)</f>
        <v>5076.66</v>
      </c>
      <c r="F476" s="14">
        <f>TRUNC(E476*D476,1)</f>
        <v>5076.6000000000004</v>
      </c>
      <c r="G476" s="13">
        <v>0</v>
      </c>
      <c r="H476" s="14">
        <f>TRUNC(G476*D476,1)</f>
        <v>0</v>
      </c>
      <c r="I476" s="13">
        <v>0</v>
      </c>
      <c r="J476" s="14">
        <f>TRUNC(I476*D476,1)</f>
        <v>0</v>
      </c>
      <c r="K476" s="13">
        <f t="shared" si="91"/>
        <v>5076.6000000000004</v>
      </c>
      <c r="L476" s="14">
        <f t="shared" si="91"/>
        <v>5076.6000000000004</v>
      </c>
      <c r="M476" s="8" t="s">
        <v>52</v>
      </c>
      <c r="N476" s="2" t="s">
        <v>1266</v>
      </c>
      <c r="O476" s="2" t="s">
        <v>328</v>
      </c>
      <c r="P476" s="2" t="s">
        <v>60</v>
      </c>
      <c r="Q476" s="2" t="s">
        <v>60</v>
      </c>
      <c r="R476" s="2" t="s">
        <v>60</v>
      </c>
      <c r="S476" s="3">
        <v>0</v>
      </c>
      <c r="T476" s="3">
        <v>0</v>
      </c>
      <c r="U476" s="3">
        <v>0.3</v>
      </c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2" t="s">
        <v>52</v>
      </c>
      <c r="AW476" s="2" t="s">
        <v>1272</v>
      </c>
      <c r="AX476" s="2" t="s">
        <v>52</v>
      </c>
      <c r="AY476" s="2" t="s">
        <v>52</v>
      </c>
    </row>
    <row r="477" spans="1:51" ht="30" customHeight="1" x14ac:dyDescent="0.3">
      <c r="A477" s="8" t="s">
        <v>1031</v>
      </c>
      <c r="B477" s="8" t="s">
        <v>412</v>
      </c>
      <c r="C477" s="8" t="s">
        <v>413</v>
      </c>
      <c r="D477" s="9">
        <v>1</v>
      </c>
      <c r="E477" s="13">
        <f>TRUNC(단가대비표!O161*1/8*16/12*25/20, 1)</f>
        <v>0</v>
      </c>
      <c r="F477" s="14">
        <f>TRUNC(E477*D477,1)</f>
        <v>0</v>
      </c>
      <c r="G477" s="13">
        <f>TRUNC(단가대비표!P161*1/8*16/12*25/20, 1)</f>
        <v>37187.699999999997</v>
      </c>
      <c r="H477" s="14">
        <f>TRUNC(G477*D477,1)</f>
        <v>37187.699999999997</v>
      </c>
      <c r="I477" s="13">
        <f>TRUNC(단가대비표!S161*1/8*16/12*25/20, 1)</f>
        <v>0</v>
      </c>
      <c r="J477" s="14">
        <f>TRUNC(I477*D477,1)</f>
        <v>0</v>
      </c>
      <c r="K477" s="13">
        <f t="shared" si="91"/>
        <v>37187.699999999997</v>
      </c>
      <c r="L477" s="14">
        <f t="shared" si="91"/>
        <v>37187.699999999997</v>
      </c>
      <c r="M477" s="8" t="s">
        <v>52</v>
      </c>
      <c r="N477" s="2" t="s">
        <v>1266</v>
      </c>
      <c r="O477" s="2" t="s">
        <v>1032</v>
      </c>
      <c r="P477" s="2" t="s">
        <v>60</v>
      </c>
      <c r="Q477" s="2" t="s">
        <v>60</v>
      </c>
      <c r="R477" s="2" t="s">
        <v>59</v>
      </c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2" t="s">
        <v>52</v>
      </c>
      <c r="AW477" s="2" t="s">
        <v>1273</v>
      </c>
      <c r="AX477" s="2" t="s">
        <v>59</v>
      </c>
      <c r="AY477" s="2" t="s">
        <v>52</v>
      </c>
    </row>
    <row r="478" spans="1:51" ht="30" customHeight="1" x14ac:dyDescent="0.3">
      <c r="A478" s="8" t="s">
        <v>421</v>
      </c>
      <c r="B478" s="8" t="s">
        <v>52</v>
      </c>
      <c r="C478" s="8" t="s">
        <v>52</v>
      </c>
      <c r="D478" s="9"/>
      <c r="E478" s="13"/>
      <c r="F478" s="14">
        <f>TRUNC(SUMIF(N474:N477, N473, F474:F477),0)</f>
        <v>21998</v>
      </c>
      <c r="G478" s="13"/>
      <c r="H478" s="14">
        <f>TRUNC(SUMIF(N474:N477, N473, H474:H477),0)</f>
        <v>37187</v>
      </c>
      <c r="I478" s="13"/>
      <c r="J478" s="14">
        <f>TRUNC(SUMIF(N474:N477, N473, J474:J477),0)</f>
        <v>17085</v>
      </c>
      <c r="K478" s="13"/>
      <c r="L478" s="14">
        <f>F478+H478+J478</f>
        <v>76270</v>
      </c>
      <c r="M478" s="8" t="s">
        <v>52</v>
      </c>
      <c r="N478" s="2" t="s">
        <v>68</v>
      </c>
      <c r="O478" s="2" t="s">
        <v>68</v>
      </c>
      <c r="P478" s="2" t="s">
        <v>52</v>
      </c>
      <c r="Q478" s="2" t="s">
        <v>52</v>
      </c>
      <c r="R478" s="2" t="s">
        <v>52</v>
      </c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2" t="s">
        <v>52</v>
      </c>
      <c r="AW478" s="2" t="s">
        <v>52</v>
      </c>
      <c r="AX478" s="2" t="s">
        <v>52</v>
      </c>
      <c r="AY478" s="2" t="s">
        <v>52</v>
      </c>
    </row>
    <row r="479" spans="1:51" ht="30" customHeight="1" x14ac:dyDescent="0.3">
      <c r="A479" s="9"/>
      <c r="B479" s="9"/>
      <c r="C479" s="9"/>
      <c r="D479" s="9"/>
      <c r="E479" s="13"/>
      <c r="F479" s="14"/>
      <c r="G479" s="13"/>
      <c r="H479" s="14"/>
      <c r="I479" s="13"/>
      <c r="J479" s="14"/>
      <c r="K479" s="13"/>
      <c r="L479" s="14"/>
      <c r="M479" s="9"/>
    </row>
    <row r="480" spans="1:51" ht="30" customHeight="1" x14ac:dyDescent="0.3">
      <c r="A480" s="190" t="s">
        <v>1274</v>
      </c>
      <c r="B480" s="190"/>
      <c r="C480" s="190"/>
      <c r="D480" s="190"/>
      <c r="E480" s="191"/>
      <c r="F480" s="192"/>
      <c r="G480" s="191"/>
      <c r="H480" s="192"/>
      <c r="I480" s="191"/>
      <c r="J480" s="192"/>
      <c r="K480" s="191"/>
      <c r="L480" s="192"/>
      <c r="M480" s="190"/>
      <c r="N480" s="1" t="s">
        <v>1275</v>
      </c>
    </row>
    <row r="481" spans="1:51" ht="30" customHeight="1" x14ac:dyDescent="0.3">
      <c r="A481" s="8" t="s">
        <v>1057</v>
      </c>
      <c r="B481" s="8" t="s">
        <v>1276</v>
      </c>
      <c r="C481" s="8" t="s">
        <v>965</v>
      </c>
      <c r="D481" s="9">
        <v>0.28249999999999997</v>
      </c>
      <c r="E481" s="13">
        <f>단가대비표!O21</f>
        <v>0</v>
      </c>
      <c r="F481" s="14">
        <f>TRUNC(E481*D481,1)</f>
        <v>0</v>
      </c>
      <c r="G481" s="13">
        <f>단가대비표!P21</f>
        <v>0</v>
      </c>
      <c r="H481" s="14">
        <f>TRUNC(G481*D481,1)</f>
        <v>0</v>
      </c>
      <c r="I481" s="13">
        <f>단가대비표!S21</f>
        <v>92000</v>
      </c>
      <c r="J481" s="14">
        <f>TRUNC(I481*D481,1)</f>
        <v>25990</v>
      </c>
      <c r="K481" s="13">
        <f t="shared" ref="K481:L484" si="92">TRUNC(E481+G481+I481,1)</f>
        <v>92000</v>
      </c>
      <c r="L481" s="14">
        <f t="shared" si="92"/>
        <v>25990</v>
      </c>
      <c r="M481" s="8" t="s">
        <v>966</v>
      </c>
      <c r="N481" s="2" t="s">
        <v>1275</v>
      </c>
      <c r="O481" s="2" t="s">
        <v>1278</v>
      </c>
      <c r="P481" s="2" t="s">
        <v>60</v>
      </c>
      <c r="Q481" s="2" t="s">
        <v>60</v>
      </c>
      <c r="R481" s="2" t="s">
        <v>59</v>
      </c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2" t="s">
        <v>52</v>
      </c>
      <c r="AW481" s="2" t="s">
        <v>1279</v>
      </c>
      <c r="AX481" s="2" t="s">
        <v>52</v>
      </c>
      <c r="AY481" s="2" t="s">
        <v>52</v>
      </c>
    </row>
    <row r="482" spans="1:51" ht="30" customHeight="1" x14ac:dyDescent="0.3">
      <c r="A482" s="8" t="s">
        <v>969</v>
      </c>
      <c r="B482" s="8" t="s">
        <v>970</v>
      </c>
      <c r="C482" s="8" t="s">
        <v>549</v>
      </c>
      <c r="D482" s="9">
        <v>15.8</v>
      </c>
      <c r="E482" s="13">
        <f>단가대비표!O39</f>
        <v>1311.8</v>
      </c>
      <c r="F482" s="14">
        <f>TRUNC(E482*D482,1)</f>
        <v>20726.400000000001</v>
      </c>
      <c r="G482" s="13">
        <f>단가대비표!P39</f>
        <v>0</v>
      </c>
      <c r="H482" s="14">
        <f>TRUNC(G482*D482,1)</f>
        <v>0</v>
      </c>
      <c r="I482" s="13">
        <f>단가대비표!S39</f>
        <v>0</v>
      </c>
      <c r="J482" s="14">
        <f>TRUNC(I482*D482,1)</f>
        <v>0</v>
      </c>
      <c r="K482" s="13">
        <f t="shared" si="92"/>
        <v>1311.8</v>
      </c>
      <c r="L482" s="14">
        <f t="shared" si="92"/>
        <v>20726.400000000001</v>
      </c>
      <c r="M482" s="8" t="s">
        <v>52</v>
      </c>
      <c r="N482" s="2" t="s">
        <v>1275</v>
      </c>
      <c r="O482" s="2" t="s">
        <v>971</v>
      </c>
      <c r="P482" s="2" t="s">
        <v>60</v>
      </c>
      <c r="Q482" s="2" t="s">
        <v>60</v>
      </c>
      <c r="R482" s="2" t="s">
        <v>59</v>
      </c>
      <c r="S482" s="3"/>
      <c r="T482" s="3"/>
      <c r="U482" s="3"/>
      <c r="V482" s="3">
        <v>1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2" t="s">
        <v>52</v>
      </c>
      <c r="AW482" s="2" t="s">
        <v>1280</v>
      </c>
      <c r="AX482" s="2" t="s">
        <v>52</v>
      </c>
      <c r="AY482" s="2" t="s">
        <v>52</v>
      </c>
    </row>
    <row r="483" spans="1:51" ht="30" customHeight="1" x14ac:dyDescent="0.3">
      <c r="A483" s="8" t="s">
        <v>559</v>
      </c>
      <c r="B483" s="8" t="s">
        <v>1063</v>
      </c>
      <c r="C483" s="8" t="s">
        <v>327</v>
      </c>
      <c r="D483" s="9">
        <v>1</v>
      </c>
      <c r="E483" s="13">
        <f>TRUNC(SUMIF(V481:V484, RIGHTB(O483, 1), F481:F484)*U483, 2)</f>
        <v>6217.92</v>
      </c>
      <c r="F483" s="14">
        <f>TRUNC(E483*D483,1)</f>
        <v>6217.9</v>
      </c>
      <c r="G483" s="13">
        <v>0</v>
      </c>
      <c r="H483" s="14">
        <f>TRUNC(G483*D483,1)</f>
        <v>0</v>
      </c>
      <c r="I483" s="13">
        <v>0</v>
      </c>
      <c r="J483" s="14">
        <f>TRUNC(I483*D483,1)</f>
        <v>0</v>
      </c>
      <c r="K483" s="13">
        <f t="shared" si="92"/>
        <v>6217.9</v>
      </c>
      <c r="L483" s="14">
        <f t="shared" si="92"/>
        <v>6217.9</v>
      </c>
      <c r="M483" s="8" t="s">
        <v>52</v>
      </c>
      <c r="N483" s="2" t="s">
        <v>1275</v>
      </c>
      <c r="O483" s="2" t="s">
        <v>328</v>
      </c>
      <c r="P483" s="2" t="s">
        <v>60</v>
      </c>
      <c r="Q483" s="2" t="s">
        <v>60</v>
      </c>
      <c r="R483" s="2" t="s">
        <v>60</v>
      </c>
      <c r="S483" s="3">
        <v>0</v>
      </c>
      <c r="T483" s="3">
        <v>0</v>
      </c>
      <c r="U483" s="3">
        <v>0.3</v>
      </c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2" t="s">
        <v>52</v>
      </c>
      <c r="AW483" s="2" t="s">
        <v>1281</v>
      </c>
      <c r="AX483" s="2" t="s">
        <v>52</v>
      </c>
      <c r="AY483" s="2" t="s">
        <v>52</v>
      </c>
    </row>
    <row r="484" spans="1:51" ht="30" customHeight="1" x14ac:dyDescent="0.3">
      <c r="A484" s="8" t="s">
        <v>975</v>
      </c>
      <c r="B484" s="8" t="s">
        <v>412</v>
      </c>
      <c r="C484" s="8" t="s">
        <v>413</v>
      </c>
      <c r="D484" s="9">
        <v>1</v>
      </c>
      <c r="E484" s="13">
        <f>TRUNC(단가대비표!O160*1/8*16/12*25/20, 1)</f>
        <v>0</v>
      </c>
      <c r="F484" s="14">
        <f>TRUNC(E484*D484,1)</f>
        <v>0</v>
      </c>
      <c r="G484" s="13">
        <f>TRUNC(단가대비표!P160*1/8*16/12*25/20, 1)</f>
        <v>44965.4</v>
      </c>
      <c r="H484" s="14">
        <f>TRUNC(G484*D484,1)</f>
        <v>44965.4</v>
      </c>
      <c r="I484" s="13">
        <f>TRUNC(단가대비표!S160*1/8*16/12*25/20, 1)</f>
        <v>0</v>
      </c>
      <c r="J484" s="14">
        <f>TRUNC(I484*D484,1)</f>
        <v>0</v>
      </c>
      <c r="K484" s="13">
        <f t="shared" si="92"/>
        <v>44965.4</v>
      </c>
      <c r="L484" s="14">
        <f t="shared" si="92"/>
        <v>44965.4</v>
      </c>
      <c r="M484" s="8" t="s">
        <v>52</v>
      </c>
      <c r="N484" s="2" t="s">
        <v>1275</v>
      </c>
      <c r="O484" s="2" t="s">
        <v>976</v>
      </c>
      <c r="P484" s="2" t="s">
        <v>60</v>
      </c>
      <c r="Q484" s="2" t="s">
        <v>60</v>
      </c>
      <c r="R484" s="2" t="s">
        <v>59</v>
      </c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2" t="s">
        <v>52</v>
      </c>
      <c r="AW484" s="2" t="s">
        <v>1282</v>
      </c>
      <c r="AX484" s="2" t="s">
        <v>59</v>
      </c>
      <c r="AY484" s="2" t="s">
        <v>52</v>
      </c>
    </row>
    <row r="485" spans="1:51" ht="30" customHeight="1" x14ac:dyDescent="0.3">
      <c r="A485" s="8" t="s">
        <v>421</v>
      </c>
      <c r="B485" s="8" t="s">
        <v>52</v>
      </c>
      <c r="C485" s="8" t="s">
        <v>52</v>
      </c>
      <c r="D485" s="9"/>
      <c r="E485" s="13"/>
      <c r="F485" s="14">
        <f>TRUNC(SUMIF(N481:N484, N480, F481:F484),0)</f>
        <v>26944</v>
      </c>
      <c r="G485" s="13"/>
      <c r="H485" s="14">
        <f>TRUNC(SUMIF(N481:N484, N480, H481:H484),0)</f>
        <v>44965</v>
      </c>
      <c r="I485" s="13"/>
      <c r="J485" s="14">
        <f>TRUNC(SUMIF(N481:N484, N480, J481:J484),0)</f>
        <v>25990</v>
      </c>
      <c r="K485" s="13"/>
      <c r="L485" s="14">
        <f>F485+H485+J485</f>
        <v>97899</v>
      </c>
      <c r="M485" s="8" t="s">
        <v>52</v>
      </c>
      <c r="N485" s="2" t="s">
        <v>68</v>
      </c>
      <c r="O485" s="2" t="s">
        <v>68</v>
      </c>
      <c r="P485" s="2" t="s">
        <v>52</v>
      </c>
      <c r="Q485" s="2" t="s">
        <v>52</v>
      </c>
      <c r="R485" s="2" t="s">
        <v>52</v>
      </c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2" t="s">
        <v>52</v>
      </c>
      <c r="AW485" s="2" t="s">
        <v>52</v>
      </c>
      <c r="AX485" s="2" t="s">
        <v>52</v>
      </c>
      <c r="AY485" s="2" t="s">
        <v>52</v>
      </c>
    </row>
    <row r="486" spans="1:51" ht="30" customHeight="1" x14ac:dyDescent="0.3">
      <c r="A486" s="9"/>
      <c r="B486" s="9"/>
      <c r="C486" s="9"/>
      <c r="D486" s="9"/>
      <c r="E486" s="13"/>
      <c r="F486" s="14"/>
      <c r="G486" s="13"/>
      <c r="H486" s="14"/>
      <c r="I486" s="13"/>
      <c r="J486" s="14"/>
      <c r="K486" s="13"/>
      <c r="L486" s="14"/>
      <c r="M486" s="9"/>
    </row>
    <row r="487" spans="1:51" ht="30" customHeight="1" x14ac:dyDescent="0.3">
      <c r="A487" s="190" t="s">
        <v>1283</v>
      </c>
      <c r="B487" s="190"/>
      <c r="C487" s="190"/>
      <c r="D487" s="190"/>
      <c r="E487" s="191"/>
      <c r="F487" s="192"/>
      <c r="G487" s="191"/>
      <c r="H487" s="192"/>
      <c r="I487" s="191"/>
      <c r="J487" s="192"/>
      <c r="K487" s="191"/>
      <c r="L487" s="192"/>
      <c r="M487" s="190"/>
      <c r="N487" s="1" t="s">
        <v>1284</v>
      </c>
    </row>
    <row r="488" spans="1:51" ht="30" customHeight="1" x14ac:dyDescent="0.3">
      <c r="A488" s="8" t="s">
        <v>1285</v>
      </c>
      <c r="B488" s="8" t="s">
        <v>1286</v>
      </c>
      <c r="C488" s="8" t="s">
        <v>965</v>
      </c>
      <c r="D488" s="9">
        <v>0.22989999999999999</v>
      </c>
      <c r="E488" s="13">
        <f>단가대비표!O25</f>
        <v>0</v>
      </c>
      <c r="F488" s="14">
        <f>TRUNC(E488*D488,1)</f>
        <v>0</v>
      </c>
      <c r="G488" s="13">
        <f>단가대비표!P25</f>
        <v>0</v>
      </c>
      <c r="H488" s="14">
        <f>TRUNC(G488*D488,1)</f>
        <v>0</v>
      </c>
      <c r="I488" s="13">
        <f>단가대비표!S25</f>
        <v>668968</v>
      </c>
      <c r="J488" s="14">
        <f>TRUNC(I488*D488,1)</f>
        <v>153795.70000000001</v>
      </c>
      <c r="K488" s="13">
        <f t="shared" ref="K488:L491" si="93">TRUNC(E488+G488+I488,1)</f>
        <v>668968</v>
      </c>
      <c r="L488" s="14">
        <f t="shared" si="93"/>
        <v>153795.70000000001</v>
      </c>
      <c r="M488" s="8" t="s">
        <v>966</v>
      </c>
      <c r="N488" s="2" t="s">
        <v>1284</v>
      </c>
      <c r="O488" s="2" t="s">
        <v>1289</v>
      </c>
      <c r="P488" s="2" t="s">
        <v>60</v>
      </c>
      <c r="Q488" s="2" t="s">
        <v>60</v>
      </c>
      <c r="R488" s="2" t="s">
        <v>59</v>
      </c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2" t="s">
        <v>52</v>
      </c>
      <c r="AW488" s="2" t="s">
        <v>1290</v>
      </c>
      <c r="AX488" s="2" t="s">
        <v>52</v>
      </c>
      <c r="AY488" s="2" t="s">
        <v>52</v>
      </c>
    </row>
    <row r="489" spans="1:51" ht="30" customHeight="1" x14ac:dyDescent="0.3">
      <c r="A489" s="8" t="s">
        <v>969</v>
      </c>
      <c r="B489" s="8" t="s">
        <v>970</v>
      </c>
      <c r="C489" s="8" t="s">
        <v>549</v>
      </c>
      <c r="D489" s="9">
        <v>38.700000000000003</v>
      </c>
      <c r="E489" s="13">
        <f>단가대비표!O39</f>
        <v>1311.8</v>
      </c>
      <c r="F489" s="14">
        <f>TRUNC(E489*D489,1)</f>
        <v>50766.6</v>
      </c>
      <c r="G489" s="13">
        <f>단가대비표!P39</f>
        <v>0</v>
      </c>
      <c r="H489" s="14">
        <f>TRUNC(G489*D489,1)</f>
        <v>0</v>
      </c>
      <c r="I489" s="13">
        <f>단가대비표!S39</f>
        <v>0</v>
      </c>
      <c r="J489" s="14">
        <f>TRUNC(I489*D489,1)</f>
        <v>0</v>
      </c>
      <c r="K489" s="13">
        <f t="shared" si="93"/>
        <v>1311.8</v>
      </c>
      <c r="L489" s="14">
        <f t="shared" si="93"/>
        <v>50766.6</v>
      </c>
      <c r="M489" s="8" t="s">
        <v>52</v>
      </c>
      <c r="N489" s="2" t="s">
        <v>1284</v>
      </c>
      <c r="O489" s="2" t="s">
        <v>971</v>
      </c>
      <c r="P489" s="2" t="s">
        <v>60</v>
      </c>
      <c r="Q489" s="2" t="s">
        <v>60</v>
      </c>
      <c r="R489" s="2" t="s">
        <v>59</v>
      </c>
      <c r="S489" s="3"/>
      <c r="T489" s="3"/>
      <c r="U489" s="3"/>
      <c r="V489" s="3">
        <v>1</v>
      </c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2" t="s">
        <v>52</v>
      </c>
      <c r="AW489" s="2" t="s">
        <v>1291</v>
      </c>
      <c r="AX489" s="2" t="s">
        <v>52</v>
      </c>
      <c r="AY489" s="2" t="s">
        <v>52</v>
      </c>
    </row>
    <row r="490" spans="1:51" ht="30" customHeight="1" x14ac:dyDescent="0.3">
      <c r="A490" s="8" t="s">
        <v>559</v>
      </c>
      <c r="B490" s="8" t="s">
        <v>1292</v>
      </c>
      <c r="C490" s="8" t="s">
        <v>327</v>
      </c>
      <c r="D490" s="9">
        <v>1</v>
      </c>
      <c r="E490" s="13">
        <f>TRUNC(SUMIF(V488:V491, RIGHTB(O490, 1), F488:F491)*U490, 2)</f>
        <v>7107.32</v>
      </c>
      <c r="F490" s="14">
        <f>TRUNC(E490*D490,1)</f>
        <v>7107.3</v>
      </c>
      <c r="G490" s="13">
        <v>0</v>
      </c>
      <c r="H490" s="14">
        <f>TRUNC(G490*D490,1)</f>
        <v>0</v>
      </c>
      <c r="I490" s="13">
        <v>0</v>
      </c>
      <c r="J490" s="14">
        <f>TRUNC(I490*D490,1)</f>
        <v>0</v>
      </c>
      <c r="K490" s="13">
        <f t="shared" si="93"/>
        <v>7107.3</v>
      </c>
      <c r="L490" s="14">
        <f t="shared" si="93"/>
        <v>7107.3</v>
      </c>
      <c r="M490" s="8" t="s">
        <v>52</v>
      </c>
      <c r="N490" s="2" t="s">
        <v>1284</v>
      </c>
      <c r="O490" s="2" t="s">
        <v>328</v>
      </c>
      <c r="P490" s="2" t="s">
        <v>60</v>
      </c>
      <c r="Q490" s="2" t="s">
        <v>60</v>
      </c>
      <c r="R490" s="2" t="s">
        <v>60</v>
      </c>
      <c r="S490" s="3">
        <v>0</v>
      </c>
      <c r="T490" s="3">
        <v>0</v>
      </c>
      <c r="U490" s="3">
        <v>0.14000000000000001</v>
      </c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2" t="s">
        <v>52</v>
      </c>
      <c r="AW490" s="2" t="s">
        <v>1293</v>
      </c>
      <c r="AX490" s="2" t="s">
        <v>52</v>
      </c>
      <c r="AY490" s="2" t="s">
        <v>52</v>
      </c>
    </row>
    <row r="491" spans="1:51" ht="30" customHeight="1" x14ac:dyDescent="0.3">
      <c r="A491" s="8" t="s">
        <v>975</v>
      </c>
      <c r="B491" s="8" t="s">
        <v>412</v>
      </c>
      <c r="C491" s="8" t="s">
        <v>413</v>
      </c>
      <c r="D491" s="9">
        <v>1</v>
      </c>
      <c r="E491" s="13">
        <f>TRUNC(단가대비표!O160*1/8*16/12*25/20, 1)</f>
        <v>0</v>
      </c>
      <c r="F491" s="14">
        <f>TRUNC(E491*D491,1)</f>
        <v>0</v>
      </c>
      <c r="G491" s="13">
        <f>TRUNC(단가대비표!P160*1/8*16/12*25/20, 1)</f>
        <v>44965.4</v>
      </c>
      <c r="H491" s="14">
        <f>TRUNC(G491*D491,1)</f>
        <v>44965.4</v>
      </c>
      <c r="I491" s="13">
        <f>TRUNC(단가대비표!S160*1/8*16/12*25/20, 1)</f>
        <v>0</v>
      </c>
      <c r="J491" s="14">
        <f>TRUNC(I491*D491,1)</f>
        <v>0</v>
      </c>
      <c r="K491" s="13">
        <f t="shared" si="93"/>
        <v>44965.4</v>
      </c>
      <c r="L491" s="14">
        <f t="shared" si="93"/>
        <v>44965.4</v>
      </c>
      <c r="M491" s="8" t="s">
        <v>52</v>
      </c>
      <c r="N491" s="2" t="s">
        <v>1284</v>
      </c>
      <c r="O491" s="2" t="s">
        <v>976</v>
      </c>
      <c r="P491" s="2" t="s">
        <v>60</v>
      </c>
      <c r="Q491" s="2" t="s">
        <v>60</v>
      </c>
      <c r="R491" s="2" t="s">
        <v>59</v>
      </c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2" t="s">
        <v>52</v>
      </c>
      <c r="AW491" s="2" t="s">
        <v>1294</v>
      </c>
      <c r="AX491" s="2" t="s">
        <v>59</v>
      </c>
      <c r="AY491" s="2" t="s">
        <v>52</v>
      </c>
    </row>
    <row r="492" spans="1:51" ht="30" customHeight="1" x14ac:dyDescent="0.3">
      <c r="A492" s="8" t="s">
        <v>421</v>
      </c>
      <c r="B492" s="8" t="s">
        <v>52</v>
      </c>
      <c r="C492" s="8" t="s">
        <v>52</v>
      </c>
      <c r="D492" s="9"/>
      <c r="E492" s="13"/>
      <c r="F492" s="14">
        <f>TRUNC(SUMIF(N488:N491, N487, F488:F491),0)</f>
        <v>57873</v>
      </c>
      <c r="G492" s="13"/>
      <c r="H492" s="14">
        <f>TRUNC(SUMIF(N488:N491, N487, H488:H491),0)</f>
        <v>44965</v>
      </c>
      <c r="I492" s="13"/>
      <c r="J492" s="14">
        <f>TRUNC(SUMIF(N488:N491, N487, J488:J491),0)</f>
        <v>153795</v>
      </c>
      <c r="K492" s="13"/>
      <c r="L492" s="14">
        <f>F492+H492+J492</f>
        <v>256633</v>
      </c>
      <c r="M492" s="8" t="s">
        <v>52</v>
      </c>
      <c r="N492" s="2" t="s">
        <v>68</v>
      </c>
      <c r="O492" s="2" t="s">
        <v>68</v>
      </c>
      <c r="P492" s="2" t="s">
        <v>52</v>
      </c>
      <c r="Q492" s="2" t="s">
        <v>52</v>
      </c>
      <c r="R492" s="2" t="s">
        <v>52</v>
      </c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2" t="s">
        <v>52</v>
      </c>
      <c r="AW492" s="2" t="s">
        <v>52</v>
      </c>
      <c r="AX492" s="2" t="s">
        <v>52</v>
      </c>
      <c r="AY492" s="2" t="s">
        <v>52</v>
      </c>
    </row>
    <row r="493" spans="1:51" ht="30" customHeight="1" x14ac:dyDescent="0.3">
      <c r="A493" s="9"/>
      <c r="B493" s="9"/>
      <c r="C493" s="9"/>
      <c r="D493" s="9"/>
      <c r="E493" s="13"/>
      <c r="F493" s="14"/>
      <c r="G493" s="13"/>
      <c r="H493" s="14"/>
      <c r="I493" s="13"/>
      <c r="J493" s="14"/>
      <c r="K493" s="13"/>
      <c r="L493" s="14"/>
      <c r="M493" s="9"/>
    </row>
    <row r="494" spans="1:51" ht="30" customHeight="1" x14ac:dyDescent="0.3">
      <c r="A494" s="190" t="s">
        <v>1295</v>
      </c>
      <c r="B494" s="190"/>
      <c r="C494" s="190"/>
      <c r="D494" s="190"/>
      <c r="E494" s="191"/>
      <c r="F494" s="192"/>
      <c r="G494" s="191"/>
      <c r="H494" s="192"/>
      <c r="I494" s="191"/>
      <c r="J494" s="192"/>
      <c r="K494" s="191"/>
      <c r="L494" s="192"/>
      <c r="M494" s="190"/>
      <c r="N494" s="1" t="s">
        <v>528</v>
      </c>
    </row>
    <row r="495" spans="1:51" ht="30" customHeight="1" x14ac:dyDescent="0.3">
      <c r="A495" s="8" t="s">
        <v>1298</v>
      </c>
      <c r="B495" s="8" t="s">
        <v>1299</v>
      </c>
      <c r="C495" s="8" t="s">
        <v>397</v>
      </c>
      <c r="D495" s="9">
        <v>510</v>
      </c>
      <c r="E495" s="13">
        <f>단가대비표!O66</f>
        <v>102.5</v>
      </c>
      <c r="F495" s="14">
        <f>TRUNC(E495*D495,1)</f>
        <v>52275</v>
      </c>
      <c r="G495" s="13">
        <f>단가대비표!P66</f>
        <v>0</v>
      </c>
      <c r="H495" s="14">
        <f>TRUNC(G495*D495,1)</f>
        <v>0</v>
      </c>
      <c r="I495" s="13">
        <f>단가대비표!S66</f>
        <v>0</v>
      </c>
      <c r="J495" s="14">
        <f>TRUNC(I495*D495,1)</f>
        <v>0</v>
      </c>
      <c r="K495" s="13">
        <f t="shared" ref="K495:L497" si="94">TRUNC(E495+G495+I495,1)</f>
        <v>102.5</v>
      </c>
      <c r="L495" s="14">
        <f t="shared" si="94"/>
        <v>52275</v>
      </c>
      <c r="M495" s="8" t="s">
        <v>52</v>
      </c>
      <c r="N495" s="2" t="s">
        <v>528</v>
      </c>
      <c r="O495" s="2" t="s">
        <v>1300</v>
      </c>
      <c r="P495" s="2" t="s">
        <v>60</v>
      </c>
      <c r="Q495" s="2" t="s">
        <v>60</v>
      </c>
      <c r="R495" s="2" t="s">
        <v>59</v>
      </c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2" t="s">
        <v>52</v>
      </c>
      <c r="AW495" s="2" t="s">
        <v>1301</v>
      </c>
      <c r="AX495" s="2" t="s">
        <v>52</v>
      </c>
      <c r="AY495" s="2" t="s">
        <v>52</v>
      </c>
    </row>
    <row r="496" spans="1:51" ht="30" customHeight="1" x14ac:dyDescent="0.3">
      <c r="A496" s="8" t="s">
        <v>187</v>
      </c>
      <c r="B496" s="8" t="s">
        <v>188</v>
      </c>
      <c r="C496" s="8" t="s">
        <v>75</v>
      </c>
      <c r="D496" s="9">
        <v>1.1000000000000001</v>
      </c>
      <c r="E496" s="13">
        <f>단가대비표!O35</f>
        <v>30000</v>
      </c>
      <c r="F496" s="14">
        <f>TRUNC(E496*D496,1)</f>
        <v>33000</v>
      </c>
      <c r="G496" s="13">
        <f>단가대비표!P35</f>
        <v>0</v>
      </c>
      <c r="H496" s="14">
        <f>TRUNC(G496*D496,1)</f>
        <v>0</v>
      </c>
      <c r="I496" s="13">
        <f>단가대비표!S35</f>
        <v>0</v>
      </c>
      <c r="J496" s="14">
        <f>TRUNC(I496*D496,1)</f>
        <v>0</v>
      </c>
      <c r="K496" s="13">
        <f t="shared" si="94"/>
        <v>30000</v>
      </c>
      <c r="L496" s="14">
        <f t="shared" si="94"/>
        <v>33000</v>
      </c>
      <c r="M496" s="8" t="s">
        <v>52</v>
      </c>
      <c r="N496" s="2" t="s">
        <v>528</v>
      </c>
      <c r="O496" s="2" t="s">
        <v>189</v>
      </c>
      <c r="P496" s="2" t="s">
        <v>60</v>
      </c>
      <c r="Q496" s="2" t="s">
        <v>60</v>
      </c>
      <c r="R496" s="2" t="s">
        <v>59</v>
      </c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2" t="s">
        <v>52</v>
      </c>
      <c r="AW496" s="2" t="s">
        <v>1302</v>
      </c>
      <c r="AX496" s="2" t="s">
        <v>52</v>
      </c>
      <c r="AY496" s="2" t="s">
        <v>52</v>
      </c>
    </row>
    <row r="497" spans="1:51" ht="30" customHeight="1" x14ac:dyDescent="0.3">
      <c r="A497" s="8" t="s">
        <v>411</v>
      </c>
      <c r="B497" s="8" t="s">
        <v>412</v>
      </c>
      <c r="C497" s="8" t="s">
        <v>413</v>
      </c>
      <c r="D497" s="9">
        <v>0.43</v>
      </c>
      <c r="E497" s="13">
        <f>단가대비표!O145</f>
        <v>0</v>
      </c>
      <c r="F497" s="14">
        <f>TRUNC(E497*D497,1)</f>
        <v>0</v>
      </c>
      <c r="G497" s="13">
        <f>단가대비표!P145</f>
        <v>144481</v>
      </c>
      <c r="H497" s="14">
        <f>TRUNC(G497*D497,1)</f>
        <v>62126.8</v>
      </c>
      <c r="I497" s="13">
        <f>단가대비표!S145</f>
        <v>0</v>
      </c>
      <c r="J497" s="14">
        <f>TRUNC(I497*D497,1)</f>
        <v>0</v>
      </c>
      <c r="K497" s="13">
        <f t="shared" si="94"/>
        <v>144481</v>
      </c>
      <c r="L497" s="14">
        <f t="shared" si="94"/>
        <v>62126.8</v>
      </c>
      <c r="M497" s="8" t="s">
        <v>52</v>
      </c>
      <c r="N497" s="2" t="s">
        <v>528</v>
      </c>
      <c r="O497" s="2" t="s">
        <v>415</v>
      </c>
      <c r="P497" s="2" t="s">
        <v>60</v>
      </c>
      <c r="Q497" s="2" t="s">
        <v>60</v>
      </c>
      <c r="R497" s="2" t="s">
        <v>59</v>
      </c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2" t="s">
        <v>52</v>
      </c>
      <c r="AW497" s="2" t="s">
        <v>1303</v>
      </c>
      <c r="AX497" s="2" t="s">
        <v>52</v>
      </c>
      <c r="AY497" s="2" t="s">
        <v>52</v>
      </c>
    </row>
    <row r="498" spans="1:51" ht="30" customHeight="1" x14ac:dyDescent="0.3">
      <c r="A498" s="8" t="s">
        <v>421</v>
      </c>
      <c r="B498" s="8" t="s">
        <v>52</v>
      </c>
      <c r="C498" s="8" t="s">
        <v>52</v>
      </c>
      <c r="D498" s="9"/>
      <c r="E498" s="13"/>
      <c r="F498" s="14">
        <f>TRUNC(SUMIF(N495:N497, N494, F495:F497),0)</f>
        <v>85275</v>
      </c>
      <c r="G498" s="13"/>
      <c r="H498" s="14">
        <f>TRUNC(SUMIF(N495:N497, N494, H495:H497),0)</f>
        <v>62126</v>
      </c>
      <c r="I498" s="13"/>
      <c r="J498" s="14">
        <f>TRUNC(SUMIF(N495:N497, N494, J495:J497),0)</f>
        <v>0</v>
      </c>
      <c r="K498" s="13"/>
      <c r="L498" s="14">
        <f>F498+H498+J498</f>
        <v>147401</v>
      </c>
      <c r="M498" s="8" t="s">
        <v>52</v>
      </c>
      <c r="N498" s="2" t="s">
        <v>68</v>
      </c>
      <c r="O498" s="2" t="s">
        <v>68</v>
      </c>
      <c r="P498" s="2" t="s">
        <v>52</v>
      </c>
      <c r="Q498" s="2" t="s">
        <v>52</v>
      </c>
      <c r="R498" s="2" t="s">
        <v>52</v>
      </c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2" t="s">
        <v>52</v>
      </c>
      <c r="AW498" s="2" t="s">
        <v>52</v>
      </c>
      <c r="AX498" s="2" t="s">
        <v>52</v>
      </c>
      <c r="AY498" s="2" t="s">
        <v>52</v>
      </c>
    </row>
    <row r="499" spans="1:51" ht="30" customHeight="1" x14ac:dyDescent="0.3">
      <c r="A499" s="9"/>
      <c r="B499" s="9"/>
      <c r="C499" s="9"/>
      <c r="D499" s="9"/>
      <c r="E499" s="13"/>
      <c r="F499" s="14"/>
      <c r="G499" s="13"/>
      <c r="H499" s="14"/>
      <c r="I499" s="13"/>
      <c r="J499" s="14"/>
      <c r="K499" s="13"/>
      <c r="L499" s="14"/>
      <c r="M499" s="9"/>
    </row>
    <row r="500" spans="1:51" ht="30" customHeight="1" x14ac:dyDescent="0.3">
      <c r="A500" s="190" t="s">
        <v>1304</v>
      </c>
      <c r="B500" s="190"/>
      <c r="C500" s="190"/>
      <c r="D500" s="190"/>
      <c r="E500" s="191"/>
      <c r="F500" s="192"/>
      <c r="G500" s="191"/>
      <c r="H500" s="192"/>
      <c r="I500" s="191"/>
      <c r="J500" s="192"/>
      <c r="K500" s="191"/>
      <c r="L500" s="192"/>
      <c r="M500" s="190"/>
      <c r="N500" s="1" t="s">
        <v>539</v>
      </c>
    </row>
    <row r="501" spans="1:51" ht="30" customHeight="1" x14ac:dyDescent="0.3">
      <c r="A501" s="8" t="s">
        <v>417</v>
      </c>
      <c r="B501" s="8" t="s">
        <v>412</v>
      </c>
      <c r="C501" s="8" t="s">
        <v>413</v>
      </c>
      <c r="D501" s="9">
        <v>0.09</v>
      </c>
      <c r="E501" s="13">
        <f>단가대비표!O148</f>
        <v>0</v>
      </c>
      <c r="F501" s="14">
        <f>TRUNC(E501*D501,1)</f>
        <v>0</v>
      </c>
      <c r="G501" s="13">
        <f>단가대비표!P148</f>
        <v>230766</v>
      </c>
      <c r="H501" s="14">
        <f>TRUNC(G501*D501,1)</f>
        <v>20768.900000000001</v>
      </c>
      <c r="I501" s="13">
        <f>단가대비표!S148</f>
        <v>0</v>
      </c>
      <c r="J501" s="14">
        <f>TRUNC(I501*D501,1)</f>
        <v>0</v>
      </c>
      <c r="K501" s="13">
        <f t="shared" ref="K501:L503" si="95">TRUNC(E501+G501+I501,1)</f>
        <v>230766</v>
      </c>
      <c r="L501" s="14">
        <f t="shared" si="95"/>
        <v>20768.900000000001</v>
      </c>
      <c r="M501" s="8" t="s">
        <v>52</v>
      </c>
      <c r="N501" s="2" t="s">
        <v>539</v>
      </c>
      <c r="O501" s="2" t="s">
        <v>419</v>
      </c>
      <c r="P501" s="2" t="s">
        <v>60</v>
      </c>
      <c r="Q501" s="2" t="s">
        <v>60</v>
      </c>
      <c r="R501" s="2" t="s">
        <v>59</v>
      </c>
      <c r="S501" s="3"/>
      <c r="T501" s="3"/>
      <c r="U501" s="3"/>
      <c r="V501" s="3">
        <v>1</v>
      </c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2" t="s">
        <v>52</v>
      </c>
      <c r="AW501" s="2" t="s">
        <v>1307</v>
      </c>
      <c r="AX501" s="2" t="s">
        <v>52</v>
      </c>
      <c r="AY501" s="2" t="s">
        <v>52</v>
      </c>
    </row>
    <row r="502" spans="1:51" ht="30" customHeight="1" x14ac:dyDescent="0.3">
      <c r="A502" s="8" t="s">
        <v>411</v>
      </c>
      <c r="B502" s="8" t="s">
        <v>412</v>
      </c>
      <c r="C502" s="8" t="s">
        <v>413</v>
      </c>
      <c r="D502" s="9">
        <v>0.02</v>
      </c>
      <c r="E502" s="13">
        <f>단가대비표!O145</f>
        <v>0</v>
      </c>
      <c r="F502" s="14">
        <f>TRUNC(E502*D502,1)</f>
        <v>0</v>
      </c>
      <c r="G502" s="13">
        <f>단가대비표!P145</f>
        <v>144481</v>
      </c>
      <c r="H502" s="14">
        <f>TRUNC(G502*D502,1)</f>
        <v>2889.6</v>
      </c>
      <c r="I502" s="13">
        <f>단가대비표!S145</f>
        <v>0</v>
      </c>
      <c r="J502" s="14">
        <f>TRUNC(I502*D502,1)</f>
        <v>0</v>
      </c>
      <c r="K502" s="13">
        <f t="shared" si="95"/>
        <v>144481</v>
      </c>
      <c r="L502" s="14">
        <f t="shared" si="95"/>
        <v>2889.6</v>
      </c>
      <c r="M502" s="8" t="s">
        <v>52</v>
      </c>
      <c r="N502" s="2" t="s">
        <v>539</v>
      </c>
      <c r="O502" s="2" t="s">
        <v>415</v>
      </c>
      <c r="P502" s="2" t="s">
        <v>60</v>
      </c>
      <c r="Q502" s="2" t="s">
        <v>60</v>
      </c>
      <c r="R502" s="2" t="s">
        <v>59</v>
      </c>
      <c r="S502" s="3"/>
      <c r="T502" s="3"/>
      <c r="U502" s="3"/>
      <c r="V502" s="3">
        <v>1</v>
      </c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2" t="s">
        <v>52</v>
      </c>
      <c r="AW502" s="2" t="s">
        <v>1308</v>
      </c>
      <c r="AX502" s="2" t="s">
        <v>52</v>
      </c>
      <c r="AY502" s="2" t="s">
        <v>52</v>
      </c>
    </row>
    <row r="503" spans="1:51" ht="30" customHeight="1" x14ac:dyDescent="0.3">
      <c r="A503" s="8" t="s">
        <v>844</v>
      </c>
      <c r="B503" s="8" t="s">
        <v>1246</v>
      </c>
      <c r="C503" s="8" t="s">
        <v>327</v>
      </c>
      <c r="D503" s="9">
        <v>1</v>
      </c>
      <c r="E503" s="13">
        <v>0</v>
      </c>
      <c r="F503" s="14">
        <f>TRUNC(E503*D503,1)</f>
        <v>0</v>
      </c>
      <c r="G503" s="13">
        <v>0</v>
      </c>
      <c r="H503" s="14">
        <f>TRUNC(G503*D503,1)</f>
        <v>0</v>
      </c>
      <c r="I503" s="13">
        <f>TRUNC(SUMIF(V501:V503, RIGHTB(O503, 1), H501:H503)*U503, 2)</f>
        <v>709.75</v>
      </c>
      <c r="J503" s="14">
        <f>TRUNC(I503*D503,1)</f>
        <v>709.7</v>
      </c>
      <c r="K503" s="13">
        <f t="shared" si="95"/>
        <v>709.7</v>
      </c>
      <c r="L503" s="14">
        <f t="shared" si="95"/>
        <v>709.7</v>
      </c>
      <c r="M503" s="8" t="s">
        <v>52</v>
      </c>
      <c r="N503" s="2" t="s">
        <v>539</v>
      </c>
      <c r="O503" s="2" t="s">
        <v>328</v>
      </c>
      <c r="P503" s="2" t="s">
        <v>60</v>
      </c>
      <c r="Q503" s="2" t="s">
        <v>60</v>
      </c>
      <c r="R503" s="2" t="s">
        <v>60</v>
      </c>
      <c r="S503" s="3">
        <v>1</v>
      </c>
      <c r="T503" s="3">
        <v>2</v>
      </c>
      <c r="U503" s="3">
        <v>0.03</v>
      </c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2" t="s">
        <v>52</v>
      </c>
      <c r="AW503" s="2" t="s">
        <v>1309</v>
      </c>
      <c r="AX503" s="2" t="s">
        <v>52</v>
      </c>
      <c r="AY503" s="2" t="s">
        <v>52</v>
      </c>
    </row>
    <row r="504" spans="1:51" ht="30" customHeight="1" x14ac:dyDescent="0.3">
      <c r="A504" s="8" t="s">
        <v>421</v>
      </c>
      <c r="B504" s="8" t="s">
        <v>52</v>
      </c>
      <c r="C504" s="8" t="s">
        <v>52</v>
      </c>
      <c r="D504" s="9"/>
      <c r="E504" s="13"/>
      <c r="F504" s="14">
        <f>TRUNC(SUMIF(N501:N503, N500, F501:F503),0)</f>
        <v>0</v>
      </c>
      <c r="G504" s="13"/>
      <c r="H504" s="14">
        <f>TRUNC(SUMIF(N501:N503, N500, H501:H503),0)</f>
        <v>23658</v>
      </c>
      <c r="I504" s="13"/>
      <c r="J504" s="14">
        <f>TRUNC(SUMIF(N501:N503, N500, J501:J503),0)</f>
        <v>709</v>
      </c>
      <c r="K504" s="13"/>
      <c r="L504" s="14">
        <f>F504+H504+J504</f>
        <v>24367</v>
      </c>
      <c r="M504" s="8" t="s">
        <v>52</v>
      </c>
      <c r="N504" s="2" t="s">
        <v>68</v>
      </c>
      <c r="O504" s="2" t="s">
        <v>68</v>
      </c>
      <c r="P504" s="2" t="s">
        <v>52</v>
      </c>
      <c r="Q504" s="2" t="s">
        <v>52</v>
      </c>
      <c r="R504" s="2" t="s">
        <v>52</v>
      </c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2" t="s">
        <v>52</v>
      </c>
      <c r="AW504" s="2" t="s">
        <v>52</v>
      </c>
      <c r="AX504" s="2" t="s">
        <v>52</v>
      </c>
      <c r="AY504" s="2" t="s">
        <v>52</v>
      </c>
    </row>
    <row r="505" spans="1:51" ht="30" customHeight="1" x14ac:dyDescent="0.3">
      <c r="A505" s="9"/>
      <c r="B505" s="9"/>
      <c r="C505" s="9"/>
      <c r="D505" s="9"/>
      <c r="E505" s="13"/>
      <c r="F505" s="14"/>
      <c r="G505" s="13"/>
      <c r="H505" s="14"/>
      <c r="I505" s="13"/>
      <c r="J505" s="14"/>
      <c r="K505" s="13"/>
      <c r="L505" s="14"/>
      <c r="M505" s="9"/>
    </row>
    <row r="506" spans="1:51" ht="30" customHeight="1" x14ac:dyDescent="0.3">
      <c r="A506" s="190" t="s">
        <v>1310</v>
      </c>
      <c r="B506" s="190"/>
      <c r="C506" s="190"/>
      <c r="D506" s="190"/>
      <c r="E506" s="191"/>
      <c r="F506" s="192"/>
      <c r="G506" s="191"/>
      <c r="H506" s="192"/>
      <c r="I506" s="191"/>
      <c r="J506" s="192"/>
      <c r="K506" s="191"/>
      <c r="L506" s="192"/>
      <c r="M506" s="190"/>
      <c r="N506" s="1" t="s">
        <v>1311</v>
      </c>
    </row>
    <row r="507" spans="1:51" ht="30" customHeight="1" x14ac:dyDescent="0.3">
      <c r="A507" s="8" t="s">
        <v>1022</v>
      </c>
      <c r="B507" s="8" t="s">
        <v>1312</v>
      </c>
      <c r="C507" s="8" t="s">
        <v>965</v>
      </c>
      <c r="D507" s="9">
        <v>0.29670000000000002</v>
      </c>
      <c r="E507" s="13">
        <f>단가대비표!O16</f>
        <v>0</v>
      </c>
      <c r="F507" s="14">
        <f>TRUNC(E507*D507,1)</f>
        <v>0</v>
      </c>
      <c r="G507" s="13">
        <f>단가대비표!P16</f>
        <v>0</v>
      </c>
      <c r="H507" s="14">
        <f>TRUNC(G507*D507,1)</f>
        <v>0</v>
      </c>
      <c r="I507" s="13">
        <f>단가대비표!S16</f>
        <v>23167</v>
      </c>
      <c r="J507" s="14">
        <f>TRUNC(I507*D507,1)</f>
        <v>6873.6</v>
      </c>
      <c r="K507" s="13">
        <f t="shared" ref="K507:L510" si="96">TRUNC(E507+G507+I507,1)</f>
        <v>23167</v>
      </c>
      <c r="L507" s="14">
        <f t="shared" si="96"/>
        <v>6873.6</v>
      </c>
      <c r="M507" s="8" t="s">
        <v>966</v>
      </c>
      <c r="N507" s="2" t="s">
        <v>1311</v>
      </c>
      <c r="O507" s="2" t="s">
        <v>1314</v>
      </c>
      <c r="P507" s="2" t="s">
        <v>60</v>
      </c>
      <c r="Q507" s="2" t="s">
        <v>60</v>
      </c>
      <c r="R507" s="2" t="s">
        <v>59</v>
      </c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2" t="s">
        <v>52</v>
      </c>
      <c r="AW507" s="2" t="s">
        <v>1315</v>
      </c>
      <c r="AX507" s="2" t="s">
        <v>52</v>
      </c>
      <c r="AY507" s="2" t="s">
        <v>52</v>
      </c>
    </row>
    <row r="508" spans="1:51" ht="30" customHeight="1" x14ac:dyDescent="0.3">
      <c r="A508" s="8" t="s">
        <v>969</v>
      </c>
      <c r="B508" s="8" t="s">
        <v>970</v>
      </c>
      <c r="C508" s="8" t="s">
        <v>549</v>
      </c>
      <c r="D508" s="9">
        <v>5</v>
      </c>
      <c r="E508" s="13">
        <f>단가대비표!O39</f>
        <v>1311.8</v>
      </c>
      <c r="F508" s="14">
        <f>TRUNC(E508*D508,1)</f>
        <v>6559</v>
      </c>
      <c r="G508" s="13">
        <f>단가대비표!P39</f>
        <v>0</v>
      </c>
      <c r="H508" s="14">
        <f>TRUNC(G508*D508,1)</f>
        <v>0</v>
      </c>
      <c r="I508" s="13">
        <f>단가대비표!S39</f>
        <v>0</v>
      </c>
      <c r="J508" s="14">
        <f>TRUNC(I508*D508,1)</f>
        <v>0</v>
      </c>
      <c r="K508" s="13">
        <f t="shared" si="96"/>
        <v>1311.8</v>
      </c>
      <c r="L508" s="14">
        <f t="shared" si="96"/>
        <v>6559</v>
      </c>
      <c r="M508" s="8" t="s">
        <v>52</v>
      </c>
      <c r="N508" s="2" t="s">
        <v>1311</v>
      </c>
      <c r="O508" s="2" t="s">
        <v>971</v>
      </c>
      <c r="P508" s="2" t="s">
        <v>60</v>
      </c>
      <c r="Q508" s="2" t="s">
        <v>60</v>
      </c>
      <c r="R508" s="2" t="s">
        <v>59</v>
      </c>
      <c r="S508" s="3"/>
      <c r="T508" s="3"/>
      <c r="U508" s="3"/>
      <c r="V508" s="3">
        <v>1</v>
      </c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2" t="s">
        <v>52</v>
      </c>
      <c r="AW508" s="2" t="s">
        <v>1316</v>
      </c>
      <c r="AX508" s="2" t="s">
        <v>52</v>
      </c>
      <c r="AY508" s="2" t="s">
        <v>52</v>
      </c>
    </row>
    <row r="509" spans="1:51" ht="30" customHeight="1" x14ac:dyDescent="0.3">
      <c r="A509" s="8" t="s">
        <v>559</v>
      </c>
      <c r="B509" s="8" t="s">
        <v>1029</v>
      </c>
      <c r="C509" s="8" t="s">
        <v>327</v>
      </c>
      <c r="D509" s="9">
        <v>1</v>
      </c>
      <c r="E509" s="13">
        <f>TRUNC(SUMIF(V507:V510, RIGHTB(O509, 1), F507:F510)*U509, 2)</f>
        <v>2492.42</v>
      </c>
      <c r="F509" s="14">
        <f>TRUNC(E509*D509,1)</f>
        <v>2492.4</v>
      </c>
      <c r="G509" s="13">
        <v>0</v>
      </c>
      <c r="H509" s="14">
        <f>TRUNC(G509*D509,1)</f>
        <v>0</v>
      </c>
      <c r="I509" s="13">
        <v>0</v>
      </c>
      <c r="J509" s="14">
        <f>TRUNC(I509*D509,1)</f>
        <v>0</v>
      </c>
      <c r="K509" s="13">
        <f t="shared" si="96"/>
        <v>2492.4</v>
      </c>
      <c r="L509" s="14">
        <f t="shared" si="96"/>
        <v>2492.4</v>
      </c>
      <c r="M509" s="8" t="s">
        <v>52</v>
      </c>
      <c r="N509" s="2" t="s">
        <v>1311</v>
      </c>
      <c r="O509" s="2" t="s">
        <v>328</v>
      </c>
      <c r="P509" s="2" t="s">
        <v>60</v>
      </c>
      <c r="Q509" s="2" t="s">
        <v>60</v>
      </c>
      <c r="R509" s="2" t="s">
        <v>60</v>
      </c>
      <c r="S509" s="3">
        <v>0</v>
      </c>
      <c r="T509" s="3">
        <v>0</v>
      </c>
      <c r="U509" s="3">
        <v>0.38</v>
      </c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2" t="s">
        <v>52</v>
      </c>
      <c r="AW509" s="2" t="s">
        <v>1317</v>
      </c>
      <c r="AX509" s="2" t="s">
        <v>52</v>
      </c>
      <c r="AY509" s="2" t="s">
        <v>52</v>
      </c>
    </row>
    <row r="510" spans="1:51" ht="30" customHeight="1" x14ac:dyDescent="0.3">
      <c r="A510" s="8" t="s">
        <v>1031</v>
      </c>
      <c r="B510" s="8" t="s">
        <v>412</v>
      </c>
      <c r="C510" s="8" t="s">
        <v>413</v>
      </c>
      <c r="D510" s="9">
        <v>1</v>
      </c>
      <c r="E510" s="13">
        <f>TRUNC(단가대비표!O161*1/8*16/12*25/20, 1)</f>
        <v>0</v>
      </c>
      <c r="F510" s="14">
        <f>TRUNC(E510*D510,1)</f>
        <v>0</v>
      </c>
      <c r="G510" s="13">
        <f>TRUNC(단가대비표!P161*1/8*16/12*25/20, 1)</f>
        <v>37187.699999999997</v>
      </c>
      <c r="H510" s="14">
        <f>TRUNC(G510*D510,1)</f>
        <v>37187.699999999997</v>
      </c>
      <c r="I510" s="13">
        <f>TRUNC(단가대비표!S161*1/8*16/12*25/20, 1)</f>
        <v>0</v>
      </c>
      <c r="J510" s="14">
        <f>TRUNC(I510*D510,1)</f>
        <v>0</v>
      </c>
      <c r="K510" s="13">
        <f t="shared" si="96"/>
        <v>37187.699999999997</v>
      </c>
      <c r="L510" s="14">
        <f t="shared" si="96"/>
        <v>37187.699999999997</v>
      </c>
      <c r="M510" s="8" t="s">
        <v>52</v>
      </c>
      <c r="N510" s="2" t="s">
        <v>1311</v>
      </c>
      <c r="O510" s="2" t="s">
        <v>1032</v>
      </c>
      <c r="P510" s="2" t="s">
        <v>60</v>
      </c>
      <c r="Q510" s="2" t="s">
        <v>60</v>
      </c>
      <c r="R510" s="2" t="s">
        <v>59</v>
      </c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2" t="s">
        <v>52</v>
      </c>
      <c r="AW510" s="2" t="s">
        <v>1318</v>
      </c>
      <c r="AX510" s="2" t="s">
        <v>59</v>
      </c>
      <c r="AY510" s="2" t="s">
        <v>52</v>
      </c>
    </row>
    <row r="511" spans="1:51" ht="30" customHeight="1" x14ac:dyDescent="0.3">
      <c r="A511" s="8" t="s">
        <v>421</v>
      </c>
      <c r="B511" s="8" t="s">
        <v>52</v>
      </c>
      <c r="C511" s="8" t="s">
        <v>52</v>
      </c>
      <c r="D511" s="9"/>
      <c r="E511" s="13"/>
      <c r="F511" s="14">
        <f>TRUNC(SUMIF(N507:N510, N506, F507:F510),0)</f>
        <v>9051</v>
      </c>
      <c r="G511" s="13"/>
      <c r="H511" s="14">
        <f>TRUNC(SUMIF(N507:N510, N506, H507:H510),0)</f>
        <v>37187</v>
      </c>
      <c r="I511" s="13"/>
      <c r="J511" s="14">
        <f>TRUNC(SUMIF(N507:N510, N506, J507:J510),0)</f>
        <v>6873</v>
      </c>
      <c r="K511" s="13"/>
      <c r="L511" s="14">
        <f>F511+H511+J511</f>
        <v>53111</v>
      </c>
      <c r="M511" s="8" t="s">
        <v>52</v>
      </c>
      <c r="N511" s="2" t="s">
        <v>68</v>
      </c>
      <c r="O511" s="2" t="s">
        <v>68</v>
      </c>
      <c r="P511" s="2" t="s">
        <v>52</v>
      </c>
      <c r="Q511" s="2" t="s">
        <v>52</v>
      </c>
      <c r="R511" s="2" t="s">
        <v>52</v>
      </c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2" t="s">
        <v>52</v>
      </c>
      <c r="AW511" s="2" t="s">
        <v>52</v>
      </c>
      <c r="AX511" s="2" t="s">
        <v>52</v>
      </c>
      <c r="AY511" s="2" t="s">
        <v>52</v>
      </c>
    </row>
    <row r="512" spans="1:51" ht="30" customHeight="1" x14ac:dyDescent="0.3">
      <c r="A512" s="9"/>
      <c r="B512" s="9"/>
      <c r="C512" s="9"/>
      <c r="D512" s="9"/>
      <c r="E512" s="13"/>
      <c r="F512" s="14"/>
      <c r="G512" s="13"/>
      <c r="H512" s="14"/>
      <c r="I512" s="13"/>
      <c r="J512" s="14"/>
      <c r="K512" s="13"/>
      <c r="L512" s="14"/>
      <c r="M512" s="9"/>
    </row>
    <row r="513" spans="1:51" ht="30" customHeight="1" x14ac:dyDescent="0.3">
      <c r="A513" s="190" t="s">
        <v>1319</v>
      </c>
      <c r="B513" s="190"/>
      <c r="C513" s="190"/>
      <c r="D513" s="190"/>
      <c r="E513" s="191"/>
      <c r="F513" s="192"/>
      <c r="G513" s="191"/>
      <c r="H513" s="192"/>
      <c r="I513" s="191"/>
      <c r="J513" s="192"/>
      <c r="K513" s="191"/>
      <c r="L513" s="192"/>
      <c r="M513" s="190"/>
      <c r="N513" s="1" t="s">
        <v>1320</v>
      </c>
    </row>
    <row r="514" spans="1:51" ht="30" customHeight="1" x14ac:dyDescent="0.3">
      <c r="A514" s="8" t="s">
        <v>1321</v>
      </c>
      <c r="B514" s="8" t="s">
        <v>1322</v>
      </c>
      <c r="C514" s="8" t="s">
        <v>965</v>
      </c>
      <c r="D514" s="9">
        <v>0.27989999999999998</v>
      </c>
      <c r="E514" s="13">
        <f>단가대비표!O29</f>
        <v>0</v>
      </c>
      <c r="F514" s="14">
        <f>TRUNC(E514*D514,1)</f>
        <v>0</v>
      </c>
      <c r="G514" s="13">
        <f>단가대비표!P29</f>
        <v>0</v>
      </c>
      <c r="H514" s="14">
        <f>TRUNC(G514*D514,1)</f>
        <v>0</v>
      </c>
      <c r="I514" s="13">
        <f>단가대비표!S29</f>
        <v>11903</v>
      </c>
      <c r="J514" s="14">
        <f>TRUNC(I514*D514,1)</f>
        <v>3331.6</v>
      </c>
      <c r="K514" s="13">
        <f t="shared" ref="K514:L517" si="97">TRUNC(E514+G514+I514,1)</f>
        <v>11903</v>
      </c>
      <c r="L514" s="14">
        <f t="shared" si="97"/>
        <v>3331.6</v>
      </c>
      <c r="M514" s="8" t="s">
        <v>966</v>
      </c>
      <c r="N514" s="2" t="s">
        <v>1320</v>
      </c>
      <c r="O514" s="2" t="s">
        <v>1325</v>
      </c>
      <c r="P514" s="2" t="s">
        <v>60</v>
      </c>
      <c r="Q514" s="2" t="s">
        <v>60</v>
      </c>
      <c r="R514" s="2" t="s">
        <v>59</v>
      </c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2" t="s">
        <v>52</v>
      </c>
      <c r="AW514" s="2" t="s">
        <v>1326</v>
      </c>
      <c r="AX514" s="2" t="s">
        <v>52</v>
      </c>
      <c r="AY514" s="2" t="s">
        <v>52</v>
      </c>
    </row>
    <row r="515" spans="1:51" ht="30" customHeight="1" x14ac:dyDescent="0.3">
      <c r="A515" s="8" t="s">
        <v>1097</v>
      </c>
      <c r="B515" s="8" t="s">
        <v>1098</v>
      </c>
      <c r="C515" s="8" t="s">
        <v>549</v>
      </c>
      <c r="D515" s="9">
        <v>5.53</v>
      </c>
      <c r="E515" s="13">
        <f>단가대비표!O40</f>
        <v>1498.2</v>
      </c>
      <c r="F515" s="14">
        <f>TRUNC(E515*D515,1)</f>
        <v>8285</v>
      </c>
      <c r="G515" s="13">
        <f>단가대비표!P40</f>
        <v>0</v>
      </c>
      <c r="H515" s="14">
        <f>TRUNC(G515*D515,1)</f>
        <v>0</v>
      </c>
      <c r="I515" s="13">
        <f>단가대비표!S40</f>
        <v>0</v>
      </c>
      <c r="J515" s="14">
        <f>TRUNC(I515*D515,1)</f>
        <v>0</v>
      </c>
      <c r="K515" s="13">
        <f t="shared" si="97"/>
        <v>1498.2</v>
      </c>
      <c r="L515" s="14">
        <f t="shared" si="97"/>
        <v>8285</v>
      </c>
      <c r="M515" s="8" t="s">
        <v>52</v>
      </c>
      <c r="N515" s="2" t="s">
        <v>1320</v>
      </c>
      <c r="O515" s="2" t="s">
        <v>1099</v>
      </c>
      <c r="P515" s="2" t="s">
        <v>60</v>
      </c>
      <c r="Q515" s="2" t="s">
        <v>60</v>
      </c>
      <c r="R515" s="2" t="s">
        <v>59</v>
      </c>
      <c r="S515" s="3"/>
      <c r="T515" s="3"/>
      <c r="U515" s="3"/>
      <c r="V515" s="3">
        <v>1</v>
      </c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2" t="s">
        <v>52</v>
      </c>
      <c r="AW515" s="2" t="s">
        <v>1327</v>
      </c>
      <c r="AX515" s="2" t="s">
        <v>52</v>
      </c>
      <c r="AY515" s="2" t="s">
        <v>52</v>
      </c>
    </row>
    <row r="516" spans="1:51" ht="30" customHeight="1" x14ac:dyDescent="0.3">
      <c r="A516" s="8" t="s">
        <v>559</v>
      </c>
      <c r="B516" s="8" t="s">
        <v>1328</v>
      </c>
      <c r="C516" s="8" t="s">
        <v>327</v>
      </c>
      <c r="D516" s="9">
        <v>1</v>
      </c>
      <c r="E516" s="13">
        <f>TRUNC(SUMIF(V514:V517, RIGHTB(O516, 1), F514:F517)*U516, 2)</f>
        <v>1657</v>
      </c>
      <c r="F516" s="14">
        <f>TRUNC(E516*D516,1)</f>
        <v>1657</v>
      </c>
      <c r="G516" s="13">
        <v>0</v>
      </c>
      <c r="H516" s="14">
        <f>TRUNC(G516*D516,1)</f>
        <v>0</v>
      </c>
      <c r="I516" s="13">
        <v>0</v>
      </c>
      <c r="J516" s="14">
        <f>TRUNC(I516*D516,1)</f>
        <v>0</v>
      </c>
      <c r="K516" s="13">
        <f t="shared" si="97"/>
        <v>1657</v>
      </c>
      <c r="L516" s="14">
        <f t="shared" si="97"/>
        <v>1657</v>
      </c>
      <c r="M516" s="8" t="s">
        <v>52</v>
      </c>
      <c r="N516" s="2" t="s">
        <v>1320</v>
      </c>
      <c r="O516" s="2" t="s">
        <v>328</v>
      </c>
      <c r="P516" s="2" t="s">
        <v>60</v>
      </c>
      <c r="Q516" s="2" t="s">
        <v>60</v>
      </c>
      <c r="R516" s="2" t="s">
        <v>60</v>
      </c>
      <c r="S516" s="3">
        <v>0</v>
      </c>
      <c r="T516" s="3">
        <v>0</v>
      </c>
      <c r="U516" s="3">
        <v>0.2</v>
      </c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2" t="s">
        <v>52</v>
      </c>
      <c r="AW516" s="2" t="s">
        <v>1329</v>
      </c>
      <c r="AX516" s="2" t="s">
        <v>52</v>
      </c>
      <c r="AY516" s="2" t="s">
        <v>52</v>
      </c>
    </row>
    <row r="517" spans="1:51" ht="30" customHeight="1" x14ac:dyDescent="0.3">
      <c r="A517" s="8" t="s">
        <v>1103</v>
      </c>
      <c r="B517" s="8" t="s">
        <v>412</v>
      </c>
      <c r="C517" s="8" t="s">
        <v>413</v>
      </c>
      <c r="D517" s="9">
        <v>1</v>
      </c>
      <c r="E517" s="13">
        <f>TRUNC(단가대비표!O162*1/8*16/12*25/20, 1)</f>
        <v>0</v>
      </c>
      <c r="F517" s="14">
        <f>TRUNC(E517*D517,1)</f>
        <v>0</v>
      </c>
      <c r="G517" s="13">
        <f>TRUNC(단가대비표!P162*1/8*16/12*25/20, 1)</f>
        <v>29192.5</v>
      </c>
      <c r="H517" s="14">
        <f>TRUNC(G517*D517,1)</f>
        <v>29192.5</v>
      </c>
      <c r="I517" s="13">
        <f>TRUNC(단가대비표!S162*1/8*16/12*25/20, 1)</f>
        <v>0</v>
      </c>
      <c r="J517" s="14">
        <f>TRUNC(I517*D517,1)</f>
        <v>0</v>
      </c>
      <c r="K517" s="13">
        <f t="shared" si="97"/>
        <v>29192.5</v>
      </c>
      <c r="L517" s="14">
        <f t="shared" si="97"/>
        <v>29192.5</v>
      </c>
      <c r="M517" s="8" t="s">
        <v>52</v>
      </c>
      <c r="N517" s="2" t="s">
        <v>1320</v>
      </c>
      <c r="O517" s="2" t="s">
        <v>1104</v>
      </c>
      <c r="P517" s="2" t="s">
        <v>60</v>
      </c>
      <c r="Q517" s="2" t="s">
        <v>60</v>
      </c>
      <c r="R517" s="2" t="s">
        <v>59</v>
      </c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2" t="s">
        <v>52</v>
      </c>
      <c r="AW517" s="2" t="s">
        <v>1330</v>
      </c>
      <c r="AX517" s="2" t="s">
        <v>59</v>
      </c>
      <c r="AY517" s="2" t="s">
        <v>52</v>
      </c>
    </row>
    <row r="518" spans="1:51" ht="30" customHeight="1" x14ac:dyDescent="0.3">
      <c r="A518" s="8" t="s">
        <v>421</v>
      </c>
      <c r="B518" s="8" t="s">
        <v>52</v>
      </c>
      <c r="C518" s="8" t="s">
        <v>52</v>
      </c>
      <c r="D518" s="9"/>
      <c r="E518" s="13"/>
      <c r="F518" s="14">
        <f>TRUNC(SUMIF(N514:N517, N513, F514:F517),0)</f>
        <v>9942</v>
      </c>
      <c r="G518" s="13"/>
      <c r="H518" s="14">
        <f>TRUNC(SUMIF(N514:N517, N513, H514:H517),0)</f>
        <v>29192</v>
      </c>
      <c r="I518" s="13"/>
      <c r="J518" s="14">
        <f>TRUNC(SUMIF(N514:N517, N513, J514:J517),0)</f>
        <v>3331</v>
      </c>
      <c r="K518" s="13"/>
      <c r="L518" s="14">
        <f>F518+H518+J518</f>
        <v>42465</v>
      </c>
      <c r="M518" s="8" t="s">
        <v>52</v>
      </c>
      <c r="N518" s="2" t="s">
        <v>68</v>
      </c>
      <c r="O518" s="2" t="s">
        <v>68</v>
      </c>
      <c r="P518" s="2" t="s">
        <v>52</v>
      </c>
      <c r="Q518" s="2" t="s">
        <v>52</v>
      </c>
      <c r="R518" s="2" t="s">
        <v>52</v>
      </c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2" t="s">
        <v>52</v>
      </c>
      <c r="AW518" s="2" t="s">
        <v>52</v>
      </c>
      <c r="AX518" s="2" t="s">
        <v>52</v>
      </c>
      <c r="AY518" s="2" t="s">
        <v>52</v>
      </c>
    </row>
    <row r="519" spans="1:51" ht="30" customHeight="1" x14ac:dyDescent="0.3">
      <c r="A519" s="9"/>
      <c r="B519" s="9"/>
      <c r="C519" s="9"/>
      <c r="D519" s="9"/>
      <c r="E519" s="13"/>
      <c r="F519" s="14"/>
      <c r="G519" s="13"/>
      <c r="H519" s="14"/>
      <c r="I519" s="13"/>
      <c r="J519" s="14"/>
      <c r="K519" s="13"/>
      <c r="L519" s="14"/>
      <c r="M519" s="9"/>
    </row>
    <row r="520" spans="1:51" ht="30" customHeight="1" x14ac:dyDescent="0.3">
      <c r="A520" s="190" t="s">
        <v>1331</v>
      </c>
      <c r="B520" s="190"/>
      <c r="C520" s="190"/>
      <c r="D520" s="190"/>
      <c r="E520" s="191"/>
      <c r="F520" s="192"/>
      <c r="G520" s="191"/>
      <c r="H520" s="192"/>
      <c r="I520" s="191"/>
      <c r="J520" s="192"/>
      <c r="K520" s="191"/>
      <c r="L520" s="192"/>
      <c r="M520" s="190"/>
      <c r="N520" s="1" t="s">
        <v>619</v>
      </c>
    </row>
    <row r="521" spans="1:51" ht="30" customHeight="1" x14ac:dyDescent="0.3">
      <c r="A521" s="8" t="s">
        <v>1334</v>
      </c>
      <c r="B521" s="8" t="s">
        <v>412</v>
      </c>
      <c r="C521" s="8" t="s">
        <v>413</v>
      </c>
      <c r="D521" s="9">
        <v>0.36</v>
      </c>
      <c r="E521" s="13">
        <f>단가대비표!O159</f>
        <v>0</v>
      </c>
      <c r="F521" s="14">
        <f>TRUNC(E521*D521,1)</f>
        <v>0</v>
      </c>
      <c r="G521" s="13">
        <f>단가대비표!P159</f>
        <v>208005</v>
      </c>
      <c r="H521" s="14">
        <f>TRUNC(G521*D521,1)</f>
        <v>74881.8</v>
      </c>
      <c r="I521" s="13">
        <f>단가대비표!S159</f>
        <v>0</v>
      </c>
      <c r="J521" s="14">
        <f>TRUNC(I521*D521,1)</f>
        <v>0</v>
      </c>
      <c r="K521" s="13">
        <f t="shared" ref="K521:L523" si="98">TRUNC(E521+G521+I521,1)</f>
        <v>208005</v>
      </c>
      <c r="L521" s="14">
        <f t="shared" si="98"/>
        <v>74881.8</v>
      </c>
      <c r="M521" s="8" t="s">
        <v>52</v>
      </c>
      <c r="N521" s="2" t="s">
        <v>619</v>
      </c>
      <c r="O521" s="2" t="s">
        <v>1335</v>
      </c>
      <c r="P521" s="2" t="s">
        <v>60</v>
      </c>
      <c r="Q521" s="2" t="s">
        <v>60</v>
      </c>
      <c r="R521" s="2" t="s">
        <v>59</v>
      </c>
      <c r="S521" s="3"/>
      <c r="T521" s="3"/>
      <c r="U521" s="3"/>
      <c r="V521" s="3">
        <v>1</v>
      </c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2" t="s">
        <v>52</v>
      </c>
      <c r="AW521" s="2" t="s">
        <v>1336</v>
      </c>
      <c r="AX521" s="2" t="s">
        <v>52</v>
      </c>
      <c r="AY521" s="2" t="s">
        <v>52</v>
      </c>
    </row>
    <row r="522" spans="1:51" ht="30" customHeight="1" x14ac:dyDescent="0.3">
      <c r="A522" s="8" t="s">
        <v>411</v>
      </c>
      <c r="B522" s="8" t="s">
        <v>412</v>
      </c>
      <c r="C522" s="8" t="s">
        <v>413</v>
      </c>
      <c r="D522" s="9">
        <v>0.18</v>
      </c>
      <c r="E522" s="13">
        <f>단가대비표!O145</f>
        <v>0</v>
      </c>
      <c r="F522" s="14">
        <f>TRUNC(E522*D522,1)</f>
        <v>0</v>
      </c>
      <c r="G522" s="13">
        <f>단가대비표!P145</f>
        <v>144481</v>
      </c>
      <c r="H522" s="14">
        <f>TRUNC(G522*D522,1)</f>
        <v>26006.5</v>
      </c>
      <c r="I522" s="13">
        <f>단가대비표!S145</f>
        <v>0</v>
      </c>
      <c r="J522" s="14">
        <f>TRUNC(I522*D522,1)</f>
        <v>0</v>
      </c>
      <c r="K522" s="13">
        <f t="shared" si="98"/>
        <v>144481</v>
      </c>
      <c r="L522" s="14">
        <f t="shared" si="98"/>
        <v>26006.5</v>
      </c>
      <c r="M522" s="8" t="s">
        <v>52</v>
      </c>
      <c r="N522" s="2" t="s">
        <v>619</v>
      </c>
      <c r="O522" s="2" t="s">
        <v>415</v>
      </c>
      <c r="P522" s="2" t="s">
        <v>60</v>
      </c>
      <c r="Q522" s="2" t="s">
        <v>60</v>
      </c>
      <c r="R522" s="2" t="s">
        <v>59</v>
      </c>
      <c r="S522" s="3"/>
      <c r="T522" s="3"/>
      <c r="U522" s="3"/>
      <c r="V522" s="3">
        <v>1</v>
      </c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2" t="s">
        <v>52</v>
      </c>
      <c r="AW522" s="2" t="s">
        <v>1337</v>
      </c>
      <c r="AX522" s="2" t="s">
        <v>52</v>
      </c>
      <c r="AY522" s="2" t="s">
        <v>52</v>
      </c>
    </row>
    <row r="523" spans="1:51" ht="30" customHeight="1" x14ac:dyDescent="0.3">
      <c r="A523" s="8" t="s">
        <v>844</v>
      </c>
      <c r="B523" s="8" t="s">
        <v>1338</v>
      </c>
      <c r="C523" s="8" t="s">
        <v>327</v>
      </c>
      <c r="D523" s="9">
        <v>1</v>
      </c>
      <c r="E523" s="13">
        <v>0</v>
      </c>
      <c r="F523" s="14">
        <f>TRUNC(E523*D523,1)</f>
        <v>0</v>
      </c>
      <c r="G523" s="13">
        <v>0</v>
      </c>
      <c r="H523" s="14">
        <f>TRUNC(G523*D523,1)</f>
        <v>0</v>
      </c>
      <c r="I523" s="13">
        <f>TRUNC(SUMIF(V521:V523, RIGHTB(O523, 1), H521:H523)*U523, 2)</f>
        <v>7062.18</v>
      </c>
      <c r="J523" s="14">
        <f>TRUNC(I523*D523,1)</f>
        <v>7062.1</v>
      </c>
      <c r="K523" s="13">
        <f t="shared" si="98"/>
        <v>7062.1</v>
      </c>
      <c r="L523" s="14">
        <f t="shared" si="98"/>
        <v>7062.1</v>
      </c>
      <c r="M523" s="8" t="s">
        <v>52</v>
      </c>
      <c r="N523" s="2" t="s">
        <v>619</v>
      </c>
      <c r="O523" s="2" t="s">
        <v>328</v>
      </c>
      <c r="P523" s="2" t="s">
        <v>60</v>
      </c>
      <c r="Q523" s="2" t="s">
        <v>60</v>
      </c>
      <c r="R523" s="2" t="s">
        <v>60</v>
      </c>
      <c r="S523" s="3">
        <v>1</v>
      </c>
      <c r="T523" s="3">
        <v>2</v>
      </c>
      <c r="U523" s="3">
        <v>7.0000000000000007E-2</v>
      </c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2" t="s">
        <v>52</v>
      </c>
      <c r="AW523" s="2" t="s">
        <v>1339</v>
      </c>
      <c r="AX523" s="2" t="s">
        <v>52</v>
      </c>
      <c r="AY523" s="2" t="s">
        <v>52</v>
      </c>
    </row>
    <row r="524" spans="1:51" ht="30" customHeight="1" x14ac:dyDescent="0.3">
      <c r="A524" s="8" t="s">
        <v>421</v>
      </c>
      <c r="B524" s="8" t="s">
        <v>52</v>
      </c>
      <c r="C524" s="8" t="s">
        <v>52</v>
      </c>
      <c r="D524" s="9"/>
      <c r="E524" s="13"/>
      <c r="F524" s="14">
        <f>TRUNC(SUMIF(N521:N523, N520, F521:F523),0)</f>
        <v>0</v>
      </c>
      <c r="G524" s="13"/>
      <c r="H524" s="14">
        <f>TRUNC(SUMIF(N521:N523, N520, H521:H523),0)</f>
        <v>100888</v>
      </c>
      <c r="I524" s="13"/>
      <c r="J524" s="14">
        <f>TRUNC(SUMIF(N521:N523, N520, J521:J523),0)</f>
        <v>7062</v>
      </c>
      <c r="K524" s="13"/>
      <c r="L524" s="14">
        <f>F524+H524+J524</f>
        <v>107950</v>
      </c>
      <c r="M524" s="8" t="s">
        <v>52</v>
      </c>
      <c r="N524" s="2" t="s">
        <v>68</v>
      </c>
      <c r="O524" s="2" t="s">
        <v>68</v>
      </c>
      <c r="P524" s="2" t="s">
        <v>52</v>
      </c>
      <c r="Q524" s="2" t="s">
        <v>52</v>
      </c>
      <c r="R524" s="2" t="s">
        <v>52</v>
      </c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2" t="s">
        <v>52</v>
      </c>
      <c r="AW524" s="2" t="s">
        <v>52</v>
      </c>
      <c r="AX524" s="2" t="s">
        <v>52</v>
      </c>
      <c r="AY524" s="2" t="s">
        <v>52</v>
      </c>
    </row>
    <row r="525" spans="1:51" ht="30" customHeight="1" x14ac:dyDescent="0.3">
      <c r="A525" s="9"/>
      <c r="B525" s="9"/>
      <c r="C525" s="9"/>
      <c r="D525" s="9"/>
      <c r="E525" s="13"/>
      <c r="F525" s="14"/>
      <c r="G525" s="13"/>
      <c r="H525" s="14"/>
      <c r="I525" s="13"/>
      <c r="J525" s="14"/>
      <c r="K525" s="13"/>
      <c r="L525" s="14"/>
      <c r="M525" s="9"/>
    </row>
    <row r="526" spans="1:51" ht="30" customHeight="1" x14ac:dyDescent="0.3">
      <c r="A526" s="190" t="s">
        <v>1340</v>
      </c>
      <c r="B526" s="190"/>
      <c r="C526" s="190"/>
      <c r="D526" s="190"/>
      <c r="E526" s="191"/>
      <c r="F526" s="192"/>
      <c r="G526" s="191"/>
      <c r="H526" s="192"/>
      <c r="I526" s="191"/>
      <c r="J526" s="192"/>
      <c r="K526" s="191"/>
      <c r="L526" s="192"/>
      <c r="M526" s="190"/>
      <c r="N526" s="1" t="s">
        <v>628</v>
      </c>
    </row>
    <row r="527" spans="1:51" ht="30" customHeight="1" x14ac:dyDescent="0.3">
      <c r="A527" s="8" t="s">
        <v>1334</v>
      </c>
      <c r="B527" s="8" t="s">
        <v>412</v>
      </c>
      <c r="C527" s="8" t="s">
        <v>413</v>
      </c>
      <c r="D527" s="9">
        <v>0.21</v>
      </c>
      <c r="E527" s="13">
        <f>단가대비표!O159</f>
        <v>0</v>
      </c>
      <c r="F527" s="14">
        <f>TRUNC(E527*D527,1)</f>
        <v>0</v>
      </c>
      <c r="G527" s="13">
        <f>단가대비표!P159</f>
        <v>208005</v>
      </c>
      <c r="H527" s="14">
        <f>TRUNC(G527*D527,1)</f>
        <v>43681</v>
      </c>
      <c r="I527" s="13">
        <f>단가대비표!S159</f>
        <v>0</v>
      </c>
      <c r="J527" s="14">
        <f>TRUNC(I527*D527,1)</f>
        <v>0</v>
      </c>
      <c r="K527" s="13">
        <f t="shared" ref="K527:L529" si="99">TRUNC(E527+G527+I527,1)</f>
        <v>208005</v>
      </c>
      <c r="L527" s="14">
        <f t="shared" si="99"/>
        <v>43681</v>
      </c>
      <c r="M527" s="8" t="s">
        <v>52</v>
      </c>
      <c r="N527" s="2" t="s">
        <v>628</v>
      </c>
      <c r="O527" s="2" t="s">
        <v>1335</v>
      </c>
      <c r="P527" s="2" t="s">
        <v>60</v>
      </c>
      <c r="Q527" s="2" t="s">
        <v>60</v>
      </c>
      <c r="R527" s="2" t="s">
        <v>59</v>
      </c>
      <c r="S527" s="3"/>
      <c r="T527" s="3"/>
      <c r="U527" s="3"/>
      <c r="V527" s="3">
        <v>1</v>
      </c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2" t="s">
        <v>52</v>
      </c>
      <c r="AW527" s="2" t="s">
        <v>1342</v>
      </c>
      <c r="AX527" s="2" t="s">
        <v>52</v>
      </c>
      <c r="AY527" s="2" t="s">
        <v>52</v>
      </c>
    </row>
    <row r="528" spans="1:51" ht="30" customHeight="1" x14ac:dyDescent="0.3">
      <c r="A528" s="8" t="s">
        <v>411</v>
      </c>
      <c r="B528" s="8" t="s">
        <v>412</v>
      </c>
      <c r="C528" s="8" t="s">
        <v>413</v>
      </c>
      <c r="D528" s="9">
        <v>0.1</v>
      </c>
      <c r="E528" s="13">
        <f>단가대비표!O145</f>
        <v>0</v>
      </c>
      <c r="F528" s="14">
        <f>TRUNC(E528*D528,1)</f>
        <v>0</v>
      </c>
      <c r="G528" s="13">
        <f>단가대비표!P145</f>
        <v>144481</v>
      </c>
      <c r="H528" s="14">
        <f>TRUNC(G528*D528,1)</f>
        <v>14448.1</v>
      </c>
      <c r="I528" s="13">
        <f>단가대비표!S145</f>
        <v>0</v>
      </c>
      <c r="J528" s="14">
        <f>TRUNC(I528*D528,1)</f>
        <v>0</v>
      </c>
      <c r="K528" s="13">
        <f t="shared" si="99"/>
        <v>144481</v>
      </c>
      <c r="L528" s="14">
        <f t="shared" si="99"/>
        <v>14448.1</v>
      </c>
      <c r="M528" s="8" t="s">
        <v>52</v>
      </c>
      <c r="N528" s="2" t="s">
        <v>628</v>
      </c>
      <c r="O528" s="2" t="s">
        <v>415</v>
      </c>
      <c r="P528" s="2" t="s">
        <v>60</v>
      </c>
      <c r="Q528" s="2" t="s">
        <v>60</v>
      </c>
      <c r="R528" s="2" t="s">
        <v>59</v>
      </c>
      <c r="S528" s="3"/>
      <c r="T528" s="3"/>
      <c r="U528" s="3"/>
      <c r="V528" s="3">
        <v>1</v>
      </c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2" t="s">
        <v>52</v>
      </c>
      <c r="AW528" s="2" t="s">
        <v>1343</v>
      </c>
      <c r="AX528" s="2" t="s">
        <v>52</v>
      </c>
      <c r="AY528" s="2" t="s">
        <v>52</v>
      </c>
    </row>
    <row r="529" spans="1:51" ht="30" customHeight="1" x14ac:dyDescent="0.3">
      <c r="A529" s="8" t="s">
        <v>844</v>
      </c>
      <c r="B529" s="8" t="s">
        <v>1338</v>
      </c>
      <c r="C529" s="8" t="s">
        <v>327</v>
      </c>
      <c r="D529" s="9">
        <v>1</v>
      </c>
      <c r="E529" s="13">
        <v>0</v>
      </c>
      <c r="F529" s="14">
        <f>TRUNC(E529*D529,1)</f>
        <v>0</v>
      </c>
      <c r="G529" s="13">
        <v>0</v>
      </c>
      <c r="H529" s="14">
        <f>TRUNC(G529*D529,1)</f>
        <v>0</v>
      </c>
      <c r="I529" s="13">
        <f>TRUNC(SUMIF(V527:V529, RIGHTB(O529, 1), H527:H529)*U529, 2)</f>
        <v>4069.03</v>
      </c>
      <c r="J529" s="14">
        <f>TRUNC(I529*D529,1)</f>
        <v>4069</v>
      </c>
      <c r="K529" s="13">
        <f t="shared" si="99"/>
        <v>4069</v>
      </c>
      <c r="L529" s="14">
        <f t="shared" si="99"/>
        <v>4069</v>
      </c>
      <c r="M529" s="8" t="s">
        <v>52</v>
      </c>
      <c r="N529" s="2" t="s">
        <v>628</v>
      </c>
      <c r="O529" s="2" t="s">
        <v>328</v>
      </c>
      <c r="P529" s="2" t="s">
        <v>60</v>
      </c>
      <c r="Q529" s="2" t="s">
        <v>60</v>
      </c>
      <c r="R529" s="2" t="s">
        <v>60</v>
      </c>
      <c r="S529" s="3">
        <v>1</v>
      </c>
      <c r="T529" s="3">
        <v>2</v>
      </c>
      <c r="U529" s="3">
        <v>7.0000000000000007E-2</v>
      </c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2" t="s">
        <v>52</v>
      </c>
      <c r="AW529" s="2" t="s">
        <v>1344</v>
      </c>
      <c r="AX529" s="2" t="s">
        <v>52</v>
      </c>
      <c r="AY529" s="2" t="s">
        <v>52</v>
      </c>
    </row>
    <row r="530" spans="1:51" ht="30" customHeight="1" x14ac:dyDescent="0.3">
      <c r="A530" s="8" t="s">
        <v>421</v>
      </c>
      <c r="B530" s="8" t="s">
        <v>52</v>
      </c>
      <c r="C530" s="8" t="s">
        <v>52</v>
      </c>
      <c r="D530" s="9"/>
      <c r="E530" s="13"/>
      <c r="F530" s="14">
        <f>TRUNC(SUMIF(N527:N529, N526, F527:F529),0)</f>
        <v>0</v>
      </c>
      <c r="G530" s="13"/>
      <c r="H530" s="14">
        <f>TRUNC(SUMIF(N527:N529, N526, H527:H529),0)</f>
        <v>58129</v>
      </c>
      <c r="I530" s="13"/>
      <c r="J530" s="14">
        <f>TRUNC(SUMIF(N527:N529, N526, J527:J529),0)</f>
        <v>4069</v>
      </c>
      <c r="K530" s="13"/>
      <c r="L530" s="14">
        <f>F530+H530+J530</f>
        <v>62198</v>
      </c>
      <c r="M530" s="8" t="s">
        <v>52</v>
      </c>
      <c r="N530" s="2" t="s">
        <v>68</v>
      </c>
      <c r="O530" s="2" t="s">
        <v>68</v>
      </c>
      <c r="P530" s="2" t="s">
        <v>52</v>
      </c>
      <c r="Q530" s="2" t="s">
        <v>52</v>
      </c>
      <c r="R530" s="2" t="s">
        <v>52</v>
      </c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2" t="s">
        <v>52</v>
      </c>
      <c r="AW530" s="2" t="s">
        <v>52</v>
      </c>
      <c r="AX530" s="2" t="s">
        <v>52</v>
      </c>
      <c r="AY530" s="2" t="s">
        <v>52</v>
      </c>
    </row>
    <row r="531" spans="1:51" ht="30" customHeight="1" x14ac:dyDescent="0.3">
      <c r="A531" s="9"/>
      <c r="B531" s="9"/>
      <c r="C531" s="9"/>
      <c r="D531" s="9"/>
      <c r="E531" s="13"/>
      <c r="F531" s="14"/>
      <c r="G531" s="13"/>
      <c r="H531" s="14"/>
      <c r="I531" s="13"/>
      <c r="J531" s="14"/>
      <c r="K531" s="13"/>
      <c r="L531" s="14"/>
      <c r="M531" s="9"/>
    </row>
    <row r="532" spans="1:51" ht="30" customHeight="1" x14ac:dyDescent="0.3">
      <c r="A532" s="190" t="s">
        <v>1345</v>
      </c>
      <c r="B532" s="190"/>
      <c r="C532" s="190"/>
      <c r="D532" s="190"/>
      <c r="E532" s="191"/>
      <c r="F532" s="192"/>
      <c r="G532" s="191"/>
      <c r="H532" s="192"/>
      <c r="I532" s="191"/>
      <c r="J532" s="192"/>
      <c r="K532" s="191"/>
      <c r="L532" s="192"/>
      <c r="M532" s="190"/>
      <c r="N532" s="1" t="s">
        <v>637</v>
      </c>
    </row>
    <row r="533" spans="1:51" ht="30" customHeight="1" x14ac:dyDescent="0.3">
      <c r="A533" s="8" t="s">
        <v>411</v>
      </c>
      <c r="B533" s="8" t="s">
        <v>412</v>
      </c>
      <c r="C533" s="8" t="s">
        <v>413</v>
      </c>
      <c r="D533" s="9">
        <v>1.7999999999999999E-2</v>
      </c>
      <c r="E533" s="13">
        <f>단가대비표!O145</f>
        <v>0</v>
      </c>
      <c r="F533" s="14">
        <f>TRUNC(E533*D533,1)</f>
        <v>0</v>
      </c>
      <c r="G533" s="13">
        <f>단가대비표!P145</f>
        <v>144481</v>
      </c>
      <c r="H533" s="14">
        <f>TRUNC(G533*D533,1)</f>
        <v>2600.6</v>
      </c>
      <c r="I533" s="13">
        <f>단가대비표!S145</f>
        <v>0</v>
      </c>
      <c r="J533" s="14">
        <f>TRUNC(I533*D533,1)</f>
        <v>0</v>
      </c>
      <c r="K533" s="13">
        <f t="shared" ref="K533:L535" si="100">TRUNC(E533+G533+I533,1)</f>
        <v>144481</v>
      </c>
      <c r="L533" s="14">
        <f t="shared" si="100"/>
        <v>2600.6</v>
      </c>
      <c r="M533" s="8" t="s">
        <v>52</v>
      </c>
      <c r="N533" s="2" t="s">
        <v>637</v>
      </c>
      <c r="O533" s="2" t="s">
        <v>415</v>
      </c>
      <c r="P533" s="2" t="s">
        <v>60</v>
      </c>
      <c r="Q533" s="2" t="s">
        <v>60</v>
      </c>
      <c r="R533" s="2" t="s">
        <v>59</v>
      </c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2" t="s">
        <v>52</v>
      </c>
      <c r="AW533" s="2" t="s">
        <v>1348</v>
      </c>
      <c r="AX533" s="2" t="s">
        <v>52</v>
      </c>
      <c r="AY533" s="2" t="s">
        <v>52</v>
      </c>
    </row>
    <row r="534" spans="1:51" ht="30" customHeight="1" x14ac:dyDescent="0.3">
      <c r="A534" s="8" t="s">
        <v>847</v>
      </c>
      <c r="B534" s="8" t="s">
        <v>848</v>
      </c>
      <c r="C534" s="8" t="s">
        <v>448</v>
      </c>
      <c r="D534" s="9">
        <v>7.0000000000000007E-2</v>
      </c>
      <c r="E534" s="13">
        <f>일위대가목록!E82</f>
        <v>7936</v>
      </c>
      <c r="F534" s="14">
        <f>TRUNC(E534*D534,1)</f>
        <v>555.5</v>
      </c>
      <c r="G534" s="13">
        <f>일위대가목록!F82</f>
        <v>44965</v>
      </c>
      <c r="H534" s="14">
        <f>TRUNC(G534*D534,1)</f>
        <v>3147.5</v>
      </c>
      <c r="I534" s="13">
        <f>일위대가목록!G82</f>
        <v>12510</v>
      </c>
      <c r="J534" s="14">
        <f>TRUNC(I534*D534,1)</f>
        <v>875.7</v>
      </c>
      <c r="K534" s="13">
        <f t="shared" si="100"/>
        <v>65411</v>
      </c>
      <c r="L534" s="14">
        <f t="shared" si="100"/>
        <v>4578.7</v>
      </c>
      <c r="M534" s="8" t="s">
        <v>52</v>
      </c>
      <c r="N534" s="2" t="s">
        <v>637</v>
      </c>
      <c r="O534" s="2" t="s">
        <v>849</v>
      </c>
      <c r="P534" s="2" t="s">
        <v>59</v>
      </c>
      <c r="Q534" s="2" t="s">
        <v>60</v>
      </c>
      <c r="R534" s="2" t="s">
        <v>60</v>
      </c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2" t="s">
        <v>52</v>
      </c>
      <c r="AW534" s="2" t="s">
        <v>1349</v>
      </c>
      <c r="AX534" s="2" t="s">
        <v>52</v>
      </c>
      <c r="AY534" s="2" t="s">
        <v>52</v>
      </c>
    </row>
    <row r="535" spans="1:51" ht="30" customHeight="1" x14ac:dyDescent="0.3">
      <c r="A535" s="8" t="s">
        <v>1350</v>
      </c>
      <c r="B535" s="8" t="s">
        <v>1351</v>
      </c>
      <c r="C535" s="8" t="s">
        <v>448</v>
      </c>
      <c r="D535" s="9">
        <v>8.5999999999999993E-2</v>
      </c>
      <c r="E535" s="13">
        <f>일위대가목록!E83</f>
        <v>3261</v>
      </c>
      <c r="F535" s="14">
        <f>TRUNC(E535*D535,1)</f>
        <v>280.39999999999998</v>
      </c>
      <c r="G535" s="13">
        <f>일위대가목록!F83</f>
        <v>29192</v>
      </c>
      <c r="H535" s="14">
        <f>TRUNC(G535*D535,1)</f>
        <v>2510.5</v>
      </c>
      <c r="I535" s="13">
        <f>일위대가목록!G83</f>
        <v>1712</v>
      </c>
      <c r="J535" s="14">
        <f>TRUNC(I535*D535,1)</f>
        <v>147.19999999999999</v>
      </c>
      <c r="K535" s="13">
        <f t="shared" si="100"/>
        <v>34165</v>
      </c>
      <c r="L535" s="14">
        <f t="shared" si="100"/>
        <v>2938.1</v>
      </c>
      <c r="M535" s="8" t="s">
        <v>52</v>
      </c>
      <c r="N535" s="2" t="s">
        <v>637</v>
      </c>
      <c r="O535" s="2" t="s">
        <v>1352</v>
      </c>
      <c r="P535" s="2" t="s">
        <v>59</v>
      </c>
      <c r="Q535" s="2" t="s">
        <v>60</v>
      </c>
      <c r="R535" s="2" t="s">
        <v>60</v>
      </c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2" t="s">
        <v>52</v>
      </c>
      <c r="AW535" s="2" t="s">
        <v>1353</v>
      </c>
      <c r="AX535" s="2" t="s">
        <v>52</v>
      </c>
      <c r="AY535" s="2" t="s">
        <v>52</v>
      </c>
    </row>
    <row r="536" spans="1:51" ht="30" customHeight="1" x14ac:dyDescent="0.3">
      <c r="A536" s="8" t="s">
        <v>421</v>
      </c>
      <c r="B536" s="8" t="s">
        <v>52</v>
      </c>
      <c r="C536" s="8" t="s">
        <v>52</v>
      </c>
      <c r="D536" s="9"/>
      <c r="E536" s="13"/>
      <c r="F536" s="14">
        <f>TRUNC(SUMIF(N533:N535, N532, F533:F535),0)</f>
        <v>835</v>
      </c>
      <c r="G536" s="13"/>
      <c r="H536" s="14">
        <f>TRUNC(SUMIF(N533:N535, N532, H533:H535),0)</f>
        <v>8258</v>
      </c>
      <c r="I536" s="13"/>
      <c r="J536" s="14">
        <f>TRUNC(SUMIF(N533:N535, N532, J533:J535),0)</f>
        <v>1022</v>
      </c>
      <c r="K536" s="13"/>
      <c r="L536" s="14">
        <f>F536+H536+J536</f>
        <v>10115</v>
      </c>
      <c r="M536" s="8" t="s">
        <v>52</v>
      </c>
      <c r="N536" s="2" t="s">
        <v>68</v>
      </c>
      <c r="O536" s="2" t="s">
        <v>68</v>
      </c>
      <c r="P536" s="2" t="s">
        <v>52</v>
      </c>
      <c r="Q536" s="2" t="s">
        <v>52</v>
      </c>
      <c r="R536" s="2" t="s">
        <v>52</v>
      </c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2" t="s">
        <v>52</v>
      </c>
      <c r="AW536" s="2" t="s">
        <v>52</v>
      </c>
      <c r="AX536" s="2" t="s">
        <v>52</v>
      </c>
      <c r="AY536" s="2" t="s">
        <v>52</v>
      </c>
    </row>
    <row r="537" spans="1:51" ht="30" customHeight="1" x14ac:dyDescent="0.3">
      <c r="A537" s="9"/>
      <c r="B537" s="9"/>
      <c r="C537" s="9"/>
      <c r="D537" s="9"/>
      <c r="E537" s="13"/>
      <c r="F537" s="14"/>
      <c r="G537" s="13"/>
      <c r="H537" s="14"/>
      <c r="I537" s="13"/>
      <c r="J537" s="14"/>
      <c r="K537" s="13"/>
      <c r="L537" s="14"/>
      <c r="M537" s="9"/>
    </row>
    <row r="538" spans="1:51" ht="30" customHeight="1" x14ac:dyDescent="0.3">
      <c r="A538" s="190" t="s">
        <v>1354</v>
      </c>
      <c r="B538" s="190"/>
      <c r="C538" s="190"/>
      <c r="D538" s="190"/>
      <c r="E538" s="191"/>
      <c r="F538" s="192"/>
      <c r="G538" s="191"/>
      <c r="H538" s="192"/>
      <c r="I538" s="191"/>
      <c r="J538" s="192"/>
      <c r="K538" s="191"/>
      <c r="L538" s="192"/>
      <c r="M538" s="190"/>
      <c r="N538" s="1" t="s">
        <v>640</v>
      </c>
    </row>
    <row r="539" spans="1:51" ht="30" customHeight="1" x14ac:dyDescent="0.3">
      <c r="A539" s="8" t="s">
        <v>1356</v>
      </c>
      <c r="B539" s="8" t="s">
        <v>1357</v>
      </c>
      <c r="C539" s="8" t="s">
        <v>75</v>
      </c>
      <c r="D539" s="9">
        <v>1</v>
      </c>
      <c r="E539" s="13">
        <f>단가대비표!O34</f>
        <v>28000</v>
      </c>
      <c r="F539" s="14">
        <f>TRUNC(E539*D539,1)</f>
        <v>28000</v>
      </c>
      <c r="G539" s="13">
        <f>단가대비표!P34</f>
        <v>0</v>
      </c>
      <c r="H539" s="14">
        <f>TRUNC(G539*D539,1)</f>
        <v>0</v>
      </c>
      <c r="I539" s="13">
        <f>단가대비표!S34</f>
        <v>0</v>
      </c>
      <c r="J539" s="14">
        <f>TRUNC(I539*D539,1)</f>
        <v>0</v>
      </c>
      <c r="K539" s="13">
        <f>TRUNC(E539+G539+I539,1)</f>
        <v>28000</v>
      </c>
      <c r="L539" s="14">
        <f>TRUNC(F539+H539+J539,1)</f>
        <v>28000</v>
      </c>
      <c r="M539" s="8" t="s">
        <v>52</v>
      </c>
      <c r="N539" s="2" t="s">
        <v>640</v>
      </c>
      <c r="O539" s="2" t="s">
        <v>1358</v>
      </c>
      <c r="P539" s="2" t="s">
        <v>60</v>
      </c>
      <c r="Q539" s="2" t="s">
        <v>60</v>
      </c>
      <c r="R539" s="2" t="s">
        <v>59</v>
      </c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2" t="s">
        <v>52</v>
      </c>
      <c r="AW539" s="2" t="s">
        <v>1359</v>
      </c>
      <c r="AX539" s="2" t="s">
        <v>52</v>
      </c>
      <c r="AY539" s="2" t="s">
        <v>52</v>
      </c>
    </row>
    <row r="540" spans="1:51" ht="30" customHeight="1" x14ac:dyDescent="0.3">
      <c r="A540" s="8" t="s">
        <v>920</v>
      </c>
      <c r="B540" s="8" t="s">
        <v>1360</v>
      </c>
      <c r="C540" s="8" t="s">
        <v>75</v>
      </c>
      <c r="D540" s="9">
        <v>0.4</v>
      </c>
      <c r="E540" s="13">
        <f>단가대비표!O64</f>
        <v>30000</v>
      </c>
      <c r="F540" s="14">
        <f>TRUNC(E540*D540,1)</f>
        <v>12000</v>
      </c>
      <c r="G540" s="13">
        <f>단가대비표!P64</f>
        <v>0</v>
      </c>
      <c r="H540" s="14">
        <f>TRUNC(G540*D540,1)</f>
        <v>0</v>
      </c>
      <c r="I540" s="13">
        <f>단가대비표!S64</f>
        <v>0</v>
      </c>
      <c r="J540" s="14">
        <f>TRUNC(I540*D540,1)</f>
        <v>0</v>
      </c>
      <c r="K540" s="13">
        <f>TRUNC(E540+G540+I540,1)</f>
        <v>30000</v>
      </c>
      <c r="L540" s="14">
        <f>TRUNC(F540+H540+J540,1)</f>
        <v>12000</v>
      </c>
      <c r="M540" s="8" t="s">
        <v>52</v>
      </c>
      <c r="N540" s="2" t="s">
        <v>640</v>
      </c>
      <c r="O540" s="2" t="s">
        <v>1361</v>
      </c>
      <c r="P540" s="2" t="s">
        <v>60</v>
      </c>
      <c r="Q540" s="2" t="s">
        <v>60</v>
      </c>
      <c r="R540" s="2" t="s">
        <v>59</v>
      </c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2" t="s">
        <v>52</v>
      </c>
      <c r="AW540" s="2" t="s">
        <v>1362</v>
      </c>
      <c r="AX540" s="2" t="s">
        <v>52</v>
      </c>
      <c r="AY540" s="2" t="s">
        <v>52</v>
      </c>
    </row>
    <row r="541" spans="1:51" ht="30" customHeight="1" x14ac:dyDescent="0.3">
      <c r="A541" s="8" t="s">
        <v>421</v>
      </c>
      <c r="B541" s="8" t="s">
        <v>52</v>
      </c>
      <c r="C541" s="8" t="s">
        <v>52</v>
      </c>
      <c r="D541" s="9"/>
      <c r="E541" s="13"/>
      <c r="F541" s="14">
        <f>TRUNC(SUMIF(N539:N540, N538, F539:F540),0)</f>
        <v>40000</v>
      </c>
      <c r="G541" s="13"/>
      <c r="H541" s="14">
        <f>TRUNC(SUMIF(N539:N540, N538, H539:H540),0)</f>
        <v>0</v>
      </c>
      <c r="I541" s="13"/>
      <c r="J541" s="14">
        <f>TRUNC(SUMIF(N539:N540, N538, J539:J540),0)</f>
        <v>0</v>
      </c>
      <c r="K541" s="13"/>
      <c r="L541" s="14">
        <f>F541+H541+J541</f>
        <v>40000</v>
      </c>
      <c r="M541" s="8" t="s">
        <v>52</v>
      </c>
      <c r="N541" s="2" t="s">
        <v>68</v>
      </c>
      <c r="O541" s="2" t="s">
        <v>68</v>
      </c>
      <c r="P541" s="2" t="s">
        <v>52</v>
      </c>
      <c r="Q541" s="2" t="s">
        <v>52</v>
      </c>
      <c r="R541" s="2" t="s">
        <v>52</v>
      </c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2" t="s">
        <v>52</v>
      </c>
      <c r="AW541" s="2" t="s">
        <v>52</v>
      </c>
      <c r="AX541" s="2" t="s">
        <v>52</v>
      </c>
      <c r="AY541" s="2" t="s">
        <v>52</v>
      </c>
    </row>
    <row r="542" spans="1:51" ht="30" customHeight="1" x14ac:dyDescent="0.3">
      <c r="A542" s="9"/>
      <c r="B542" s="9"/>
      <c r="C542" s="9"/>
      <c r="D542" s="9"/>
      <c r="E542" s="13"/>
      <c r="F542" s="14"/>
      <c r="G542" s="13"/>
      <c r="H542" s="14"/>
      <c r="I542" s="13"/>
      <c r="J542" s="14"/>
      <c r="K542" s="13"/>
      <c r="L542" s="14"/>
      <c r="M542" s="9"/>
    </row>
    <row r="543" spans="1:51" ht="30" customHeight="1" x14ac:dyDescent="0.3">
      <c r="A543" s="190" t="s">
        <v>1363</v>
      </c>
      <c r="B543" s="190"/>
      <c r="C543" s="190"/>
      <c r="D543" s="190"/>
      <c r="E543" s="191"/>
      <c r="F543" s="192"/>
      <c r="G543" s="191"/>
      <c r="H543" s="192"/>
      <c r="I543" s="191"/>
      <c r="J543" s="192"/>
      <c r="K543" s="191"/>
      <c r="L543" s="192"/>
      <c r="M543" s="190"/>
      <c r="N543" s="1" t="s">
        <v>644</v>
      </c>
    </row>
    <row r="544" spans="1:51" ht="30" customHeight="1" x14ac:dyDescent="0.3">
      <c r="A544" s="8" t="s">
        <v>826</v>
      </c>
      <c r="B544" s="8" t="s">
        <v>412</v>
      </c>
      <c r="C544" s="8" t="s">
        <v>413</v>
      </c>
      <c r="D544" s="9">
        <v>0.48</v>
      </c>
      <c r="E544" s="13">
        <f>단가대비표!O146</f>
        <v>0</v>
      </c>
      <c r="F544" s="14">
        <f>TRUNC(E544*D544,1)</f>
        <v>0</v>
      </c>
      <c r="G544" s="13">
        <f>단가대비표!P146</f>
        <v>181293</v>
      </c>
      <c r="H544" s="14">
        <f>TRUNC(G544*D544,1)</f>
        <v>87020.6</v>
      </c>
      <c r="I544" s="13">
        <f>단가대비표!S146</f>
        <v>0</v>
      </c>
      <c r="J544" s="14">
        <f>TRUNC(I544*D544,1)</f>
        <v>0</v>
      </c>
      <c r="K544" s="13">
        <f t="shared" ref="K544:L546" si="101">TRUNC(E544+G544+I544,1)</f>
        <v>181293</v>
      </c>
      <c r="L544" s="14">
        <f t="shared" si="101"/>
        <v>87020.6</v>
      </c>
      <c r="M544" s="8" t="s">
        <v>52</v>
      </c>
      <c r="N544" s="2" t="s">
        <v>644</v>
      </c>
      <c r="O544" s="2" t="s">
        <v>827</v>
      </c>
      <c r="P544" s="2" t="s">
        <v>60</v>
      </c>
      <c r="Q544" s="2" t="s">
        <v>60</v>
      </c>
      <c r="R544" s="2" t="s">
        <v>59</v>
      </c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2" t="s">
        <v>52</v>
      </c>
      <c r="AW544" s="2" t="s">
        <v>1366</v>
      </c>
      <c r="AX544" s="2" t="s">
        <v>52</v>
      </c>
      <c r="AY544" s="2" t="s">
        <v>52</v>
      </c>
    </row>
    <row r="545" spans="1:51" ht="30" customHeight="1" x14ac:dyDescent="0.3">
      <c r="A545" s="8" t="s">
        <v>411</v>
      </c>
      <c r="B545" s="8" t="s">
        <v>412</v>
      </c>
      <c r="C545" s="8" t="s">
        <v>413</v>
      </c>
      <c r="D545" s="9">
        <v>0.23</v>
      </c>
      <c r="E545" s="13">
        <f>단가대비표!O145</f>
        <v>0</v>
      </c>
      <c r="F545" s="14">
        <f>TRUNC(E545*D545,1)</f>
        <v>0</v>
      </c>
      <c r="G545" s="13">
        <f>단가대비표!P145</f>
        <v>144481</v>
      </c>
      <c r="H545" s="14">
        <f>TRUNC(G545*D545,1)</f>
        <v>33230.6</v>
      </c>
      <c r="I545" s="13">
        <f>단가대비표!S145</f>
        <v>0</v>
      </c>
      <c r="J545" s="14">
        <f>TRUNC(I545*D545,1)</f>
        <v>0</v>
      </c>
      <c r="K545" s="13">
        <f t="shared" si="101"/>
        <v>144481</v>
      </c>
      <c r="L545" s="14">
        <f t="shared" si="101"/>
        <v>33230.6</v>
      </c>
      <c r="M545" s="8" t="s">
        <v>52</v>
      </c>
      <c r="N545" s="2" t="s">
        <v>644</v>
      </c>
      <c r="O545" s="2" t="s">
        <v>415</v>
      </c>
      <c r="P545" s="2" t="s">
        <v>60</v>
      </c>
      <c r="Q545" s="2" t="s">
        <v>60</v>
      </c>
      <c r="R545" s="2" t="s">
        <v>59</v>
      </c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2" t="s">
        <v>52</v>
      </c>
      <c r="AW545" s="2" t="s">
        <v>1367</v>
      </c>
      <c r="AX545" s="2" t="s">
        <v>52</v>
      </c>
      <c r="AY545" s="2" t="s">
        <v>52</v>
      </c>
    </row>
    <row r="546" spans="1:51" ht="30" customHeight="1" x14ac:dyDescent="0.3">
      <c r="A546" s="8" t="s">
        <v>950</v>
      </c>
      <c r="B546" s="8" t="s">
        <v>951</v>
      </c>
      <c r="C546" s="8" t="s">
        <v>448</v>
      </c>
      <c r="D546" s="9">
        <v>0.98</v>
      </c>
      <c r="E546" s="13">
        <f>일위대가목록!E41</f>
        <v>6928</v>
      </c>
      <c r="F546" s="14">
        <f>TRUNC(E546*D546,1)</f>
        <v>6789.4</v>
      </c>
      <c r="G546" s="13">
        <f>일위대가목록!F41</f>
        <v>44965</v>
      </c>
      <c r="H546" s="14">
        <f>TRUNC(G546*D546,1)</f>
        <v>44065.7</v>
      </c>
      <c r="I546" s="13">
        <f>일위대가목록!G41</f>
        <v>28219</v>
      </c>
      <c r="J546" s="14">
        <f>TRUNC(I546*D546,1)</f>
        <v>27654.6</v>
      </c>
      <c r="K546" s="13">
        <f t="shared" si="101"/>
        <v>80112</v>
      </c>
      <c r="L546" s="14">
        <f t="shared" si="101"/>
        <v>78509.7</v>
      </c>
      <c r="M546" s="8" t="s">
        <v>52</v>
      </c>
      <c r="N546" s="2" t="s">
        <v>644</v>
      </c>
      <c r="O546" s="2" t="s">
        <v>952</v>
      </c>
      <c r="P546" s="2" t="s">
        <v>59</v>
      </c>
      <c r="Q546" s="2" t="s">
        <v>60</v>
      </c>
      <c r="R546" s="2" t="s">
        <v>60</v>
      </c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2" t="s">
        <v>52</v>
      </c>
      <c r="AW546" s="2" t="s">
        <v>1368</v>
      </c>
      <c r="AX546" s="2" t="s">
        <v>52</v>
      </c>
      <c r="AY546" s="2" t="s">
        <v>52</v>
      </c>
    </row>
    <row r="547" spans="1:51" ht="30" customHeight="1" x14ac:dyDescent="0.3">
      <c r="A547" s="8" t="s">
        <v>421</v>
      </c>
      <c r="B547" s="8" t="s">
        <v>52</v>
      </c>
      <c r="C547" s="8" t="s">
        <v>52</v>
      </c>
      <c r="D547" s="9"/>
      <c r="E547" s="13"/>
      <c r="F547" s="14">
        <f>TRUNC(SUMIF(N544:N546, N543, F544:F546),0)</f>
        <v>6789</v>
      </c>
      <c r="G547" s="13"/>
      <c r="H547" s="14">
        <f>TRUNC(SUMIF(N544:N546, N543, H544:H546),0)</f>
        <v>164316</v>
      </c>
      <c r="I547" s="13"/>
      <c r="J547" s="14">
        <f>TRUNC(SUMIF(N544:N546, N543, J544:J546),0)</f>
        <v>27654</v>
      </c>
      <c r="K547" s="13"/>
      <c r="L547" s="14">
        <f>F547+H547+J547</f>
        <v>198759</v>
      </c>
      <c r="M547" s="8" t="s">
        <v>52</v>
      </c>
      <c r="N547" s="2" t="s">
        <v>68</v>
      </c>
      <c r="O547" s="2" t="s">
        <v>68</v>
      </c>
      <c r="P547" s="2" t="s">
        <v>52</v>
      </c>
      <c r="Q547" s="2" t="s">
        <v>52</v>
      </c>
      <c r="R547" s="2" t="s">
        <v>52</v>
      </c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2" t="s">
        <v>52</v>
      </c>
      <c r="AW547" s="2" t="s">
        <v>52</v>
      </c>
      <c r="AX547" s="2" t="s">
        <v>52</v>
      </c>
      <c r="AY547" s="2" t="s">
        <v>52</v>
      </c>
    </row>
    <row r="548" spans="1:51" ht="30" customHeight="1" x14ac:dyDescent="0.3">
      <c r="A548" s="9"/>
      <c r="B548" s="9"/>
      <c r="C548" s="9"/>
      <c r="D548" s="9"/>
      <c r="E548" s="13"/>
      <c r="F548" s="14"/>
      <c r="G548" s="13"/>
      <c r="H548" s="14"/>
      <c r="I548" s="13"/>
      <c r="J548" s="14"/>
      <c r="K548" s="13"/>
      <c r="L548" s="14"/>
      <c r="M548" s="9"/>
    </row>
    <row r="549" spans="1:51" ht="30" customHeight="1" x14ac:dyDescent="0.3">
      <c r="A549" s="190" t="s">
        <v>1369</v>
      </c>
      <c r="B549" s="190"/>
      <c r="C549" s="190"/>
      <c r="D549" s="190"/>
      <c r="E549" s="191"/>
      <c r="F549" s="192"/>
      <c r="G549" s="191"/>
      <c r="H549" s="192"/>
      <c r="I549" s="191"/>
      <c r="J549" s="192"/>
      <c r="K549" s="191"/>
      <c r="L549" s="192"/>
      <c r="M549" s="190"/>
      <c r="N549" s="1" t="s">
        <v>647</v>
      </c>
    </row>
    <row r="550" spans="1:51" ht="30" customHeight="1" x14ac:dyDescent="0.3">
      <c r="A550" s="8" t="s">
        <v>826</v>
      </c>
      <c r="B550" s="8" t="s">
        <v>412</v>
      </c>
      <c r="C550" s="8" t="s">
        <v>413</v>
      </c>
      <c r="D550" s="9">
        <v>0.25</v>
      </c>
      <c r="E550" s="13">
        <f>단가대비표!O146</f>
        <v>0</v>
      </c>
      <c r="F550" s="14">
        <f>TRUNC(E550*D550,1)</f>
        <v>0</v>
      </c>
      <c r="G550" s="13">
        <f>단가대비표!P146</f>
        <v>181293</v>
      </c>
      <c r="H550" s="14">
        <f>TRUNC(G550*D550,1)</f>
        <v>45323.199999999997</v>
      </c>
      <c r="I550" s="13">
        <f>단가대비표!S146</f>
        <v>0</v>
      </c>
      <c r="J550" s="14">
        <f>TRUNC(I550*D550,1)</f>
        <v>0</v>
      </c>
      <c r="K550" s="13">
        <f t="shared" ref="K550:L552" si="102">TRUNC(E550+G550+I550,1)</f>
        <v>181293</v>
      </c>
      <c r="L550" s="14">
        <f t="shared" si="102"/>
        <v>45323.199999999997</v>
      </c>
      <c r="M550" s="8" t="s">
        <v>52</v>
      </c>
      <c r="N550" s="2" t="s">
        <v>647</v>
      </c>
      <c r="O550" s="2" t="s">
        <v>827</v>
      </c>
      <c r="P550" s="2" t="s">
        <v>60</v>
      </c>
      <c r="Q550" s="2" t="s">
        <v>60</v>
      </c>
      <c r="R550" s="2" t="s">
        <v>59</v>
      </c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2" t="s">
        <v>52</v>
      </c>
      <c r="AW550" s="2" t="s">
        <v>1371</v>
      </c>
      <c r="AX550" s="2" t="s">
        <v>52</v>
      </c>
      <c r="AY550" s="2" t="s">
        <v>52</v>
      </c>
    </row>
    <row r="551" spans="1:51" ht="30" customHeight="1" x14ac:dyDescent="0.3">
      <c r="A551" s="8" t="s">
        <v>411</v>
      </c>
      <c r="B551" s="8" t="s">
        <v>412</v>
      </c>
      <c r="C551" s="8" t="s">
        <v>413</v>
      </c>
      <c r="D551" s="9">
        <v>0.12</v>
      </c>
      <c r="E551" s="13">
        <f>단가대비표!O145</f>
        <v>0</v>
      </c>
      <c r="F551" s="14">
        <f>TRUNC(E551*D551,1)</f>
        <v>0</v>
      </c>
      <c r="G551" s="13">
        <f>단가대비표!P145</f>
        <v>144481</v>
      </c>
      <c r="H551" s="14">
        <f>TRUNC(G551*D551,1)</f>
        <v>17337.7</v>
      </c>
      <c r="I551" s="13">
        <f>단가대비표!S145</f>
        <v>0</v>
      </c>
      <c r="J551" s="14">
        <f>TRUNC(I551*D551,1)</f>
        <v>0</v>
      </c>
      <c r="K551" s="13">
        <f t="shared" si="102"/>
        <v>144481</v>
      </c>
      <c r="L551" s="14">
        <f t="shared" si="102"/>
        <v>17337.7</v>
      </c>
      <c r="M551" s="8" t="s">
        <v>52</v>
      </c>
      <c r="N551" s="2" t="s">
        <v>647</v>
      </c>
      <c r="O551" s="2" t="s">
        <v>415</v>
      </c>
      <c r="P551" s="2" t="s">
        <v>60</v>
      </c>
      <c r="Q551" s="2" t="s">
        <v>60</v>
      </c>
      <c r="R551" s="2" t="s">
        <v>59</v>
      </c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2" t="s">
        <v>52</v>
      </c>
      <c r="AW551" s="2" t="s">
        <v>1372</v>
      </c>
      <c r="AX551" s="2" t="s">
        <v>52</v>
      </c>
      <c r="AY551" s="2" t="s">
        <v>52</v>
      </c>
    </row>
    <row r="552" spans="1:51" ht="30" customHeight="1" x14ac:dyDescent="0.3">
      <c r="A552" s="8" t="s">
        <v>950</v>
      </c>
      <c r="B552" s="8" t="s">
        <v>951</v>
      </c>
      <c r="C552" s="8" t="s">
        <v>448</v>
      </c>
      <c r="D552" s="9">
        <v>0.5</v>
      </c>
      <c r="E552" s="13">
        <f>일위대가목록!E41</f>
        <v>6928</v>
      </c>
      <c r="F552" s="14">
        <f>TRUNC(E552*D552,1)</f>
        <v>3464</v>
      </c>
      <c r="G552" s="13">
        <f>일위대가목록!F41</f>
        <v>44965</v>
      </c>
      <c r="H552" s="14">
        <f>TRUNC(G552*D552,1)</f>
        <v>22482.5</v>
      </c>
      <c r="I552" s="13">
        <f>일위대가목록!G41</f>
        <v>28219</v>
      </c>
      <c r="J552" s="14">
        <f>TRUNC(I552*D552,1)</f>
        <v>14109.5</v>
      </c>
      <c r="K552" s="13">
        <f t="shared" si="102"/>
        <v>80112</v>
      </c>
      <c r="L552" s="14">
        <f t="shared" si="102"/>
        <v>40056</v>
      </c>
      <c r="M552" s="8" t="s">
        <v>52</v>
      </c>
      <c r="N552" s="2" t="s">
        <v>647</v>
      </c>
      <c r="O552" s="2" t="s">
        <v>952</v>
      </c>
      <c r="P552" s="2" t="s">
        <v>59</v>
      </c>
      <c r="Q552" s="2" t="s">
        <v>60</v>
      </c>
      <c r="R552" s="2" t="s">
        <v>60</v>
      </c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2" t="s">
        <v>52</v>
      </c>
      <c r="AW552" s="2" t="s">
        <v>1373</v>
      </c>
      <c r="AX552" s="2" t="s">
        <v>52</v>
      </c>
      <c r="AY552" s="2" t="s">
        <v>52</v>
      </c>
    </row>
    <row r="553" spans="1:51" ht="30" customHeight="1" x14ac:dyDescent="0.3">
      <c r="A553" s="8" t="s">
        <v>421</v>
      </c>
      <c r="B553" s="8" t="s">
        <v>52</v>
      </c>
      <c r="C553" s="8" t="s">
        <v>52</v>
      </c>
      <c r="D553" s="9"/>
      <c r="E553" s="13"/>
      <c r="F553" s="14">
        <f>TRUNC(SUMIF(N550:N552, N549, F550:F552),0)</f>
        <v>3464</v>
      </c>
      <c r="G553" s="13"/>
      <c r="H553" s="14">
        <f>TRUNC(SUMIF(N550:N552, N549, H550:H552),0)</f>
        <v>85143</v>
      </c>
      <c r="I553" s="13"/>
      <c r="J553" s="14">
        <f>TRUNC(SUMIF(N550:N552, N549, J550:J552),0)</f>
        <v>14109</v>
      </c>
      <c r="K553" s="13"/>
      <c r="L553" s="14">
        <f>F553+H553+J553</f>
        <v>102716</v>
      </c>
      <c r="M553" s="8" t="s">
        <v>52</v>
      </c>
      <c r="N553" s="2" t="s">
        <v>68</v>
      </c>
      <c r="O553" s="2" t="s">
        <v>68</v>
      </c>
      <c r="P553" s="2" t="s">
        <v>52</v>
      </c>
      <c r="Q553" s="2" t="s">
        <v>52</v>
      </c>
      <c r="R553" s="2" t="s">
        <v>52</v>
      </c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2" t="s">
        <v>52</v>
      </c>
      <c r="AW553" s="2" t="s">
        <v>52</v>
      </c>
      <c r="AX553" s="2" t="s">
        <v>52</v>
      </c>
      <c r="AY553" s="2" t="s">
        <v>52</v>
      </c>
    </row>
    <row r="554" spans="1:51" ht="30" customHeight="1" x14ac:dyDescent="0.3">
      <c r="A554" s="9"/>
      <c r="B554" s="9"/>
      <c r="C554" s="9"/>
      <c r="D554" s="9"/>
      <c r="E554" s="13"/>
      <c r="F554" s="14"/>
      <c r="G554" s="13"/>
      <c r="H554" s="14"/>
      <c r="I554" s="13"/>
      <c r="J554" s="14"/>
      <c r="K554" s="13"/>
      <c r="L554" s="14"/>
      <c r="M554" s="9"/>
    </row>
    <row r="555" spans="1:51" ht="30" customHeight="1" x14ac:dyDescent="0.3">
      <c r="A555" s="190" t="s">
        <v>1374</v>
      </c>
      <c r="B555" s="190"/>
      <c r="C555" s="190"/>
      <c r="D555" s="190"/>
      <c r="E555" s="191"/>
      <c r="F555" s="192"/>
      <c r="G555" s="191"/>
      <c r="H555" s="192"/>
      <c r="I555" s="191"/>
      <c r="J555" s="192"/>
      <c r="K555" s="191"/>
      <c r="L555" s="192"/>
      <c r="M555" s="190"/>
      <c r="N555" s="1" t="s">
        <v>849</v>
      </c>
    </row>
    <row r="556" spans="1:51" ht="30" customHeight="1" x14ac:dyDescent="0.3">
      <c r="A556" s="8" t="s">
        <v>847</v>
      </c>
      <c r="B556" s="8" t="s">
        <v>848</v>
      </c>
      <c r="C556" s="8" t="s">
        <v>965</v>
      </c>
      <c r="D556" s="9">
        <v>0.20849999999999999</v>
      </c>
      <c r="E556" s="13">
        <f>단가대비표!O6</f>
        <v>0</v>
      </c>
      <c r="F556" s="14">
        <f>TRUNC(E556*D556,1)</f>
        <v>0</v>
      </c>
      <c r="G556" s="13">
        <f>단가대비표!P6</f>
        <v>0</v>
      </c>
      <c r="H556" s="14">
        <f>TRUNC(G556*D556,1)</f>
        <v>0</v>
      </c>
      <c r="I556" s="13">
        <f>단가대비표!S6</f>
        <v>60000</v>
      </c>
      <c r="J556" s="14">
        <f>TRUNC(I556*D556,1)</f>
        <v>12510</v>
      </c>
      <c r="K556" s="13">
        <f t="shared" ref="K556:L559" si="103">TRUNC(E556+G556+I556,1)</f>
        <v>60000</v>
      </c>
      <c r="L556" s="14">
        <f t="shared" si="103"/>
        <v>12510</v>
      </c>
      <c r="M556" s="8" t="s">
        <v>966</v>
      </c>
      <c r="N556" s="2" t="s">
        <v>849</v>
      </c>
      <c r="O556" s="2" t="s">
        <v>1376</v>
      </c>
      <c r="P556" s="2" t="s">
        <v>60</v>
      </c>
      <c r="Q556" s="2" t="s">
        <v>60</v>
      </c>
      <c r="R556" s="2" t="s">
        <v>59</v>
      </c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2" t="s">
        <v>52</v>
      </c>
      <c r="AW556" s="2" t="s">
        <v>1377</v>
      </c>
      <c r="AX556" s="2" t="s">
        <v>52</v>
      </c>
      <c r="AY556" s="2" t="s">
        <v>52</v>
      </c>
    </row>
    <row r="557" spans="1:51" ht="30" customHeight="1" x14ac:dyDescent="0.3">
      <c r="A557" s="8" t="s">
        <v>969</v>
      </c>
      <c r="B557" s="8" t="s">
        <v>970</v>
      </c>
      <c r="C557" s="8" t="s">
        <v>549</v>
      </c>
      <c r="D557" s="9">
        <v>5</v>
      </c>
      <c r="E557" s="13">
        <f>단가대비표!O39</f>
        <v>1311.8</v>
      </c>
      <c r="F557" s="14">
        <f>TRUNC(E557*D557,1)</f>
        <v>6559</v>
      </c>
      <c r="G557" s="13">
        <f>단가대비표!P39</f>
        <v>0</v>
      </c>
      <c r="H557" s="14">
        <f>TRUNC(G557*D557,1)</f>
        <v>0</v>
      </c>
      <c r="I557" s="13">
        <f>단가대비표!S39</f>
        <v>0</v>
      </c>
      <c r="J557" s="14">
        <f>TRUNC(I557*D557,1)</f>
        <v>0</v>
      </c>
      <c r="K557" s="13">
        <f t="shared" si="103"/>
        <v>1311.8</v>
      </c>
      <c r="L557" s="14">
        <f t="shared" si="103"/>
        <v>6559</v>
      </c>
      <c r="M557" s="8" t="s">
        <v>52</v>
      </c>
      <c r="N557" s="2" t="s">
        <v>849</v>
      </c>
      <c r="O557" s="2" t="s">
        <v>971</v>
      </c>
      <c r="P557" s="2" t="s">
        <v>60</v>
      </c>
      <c r="Q557" s="2" t="s">
        <v>60</v>
      </c>
      <c r="R557" s="2" t="s">
        <v>59</v>
      </c>
      <c r="S557" s="3"/>
      <c r="T557" s="3"/>
      <c r="U557" s="3"/>
      <c r="V557" s="3">
        <v>1</v>
      </c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2" t="s">
        <v>52</v>
      </c>
      <c r="AW557" s="2" t="s">
        <v>1378</v>
      </c>
      <c r="AX557" s="2" t="s">
        <v>52</v>
      </c>
      <c r="AY557" s="2" t="s">
        <v>52</v>
      </c>
    </row>
    <row r="558" spans="1:51" ht="30" customHeight="1" x14ac:dyDescent="0.3">
      <c r="A558" s="8" t="s">
        <v>559</v>
      </c>
      <c r="B558" s="8" t="s">
        <v>1379</v>
      </c>
      <c r="C558" s="8" t="s">
        <v>327</v>
      </c>
      <c r="D558" s="9">
        <v>1</v>
      </c>
      <c r="E558" s="13">
        <f>TRUNC(SUMIF(V556:V559, RIGHTB(O558, 1), F556:F559)*U558, 2)</f>
        <v>1377.39</v>
      </c>
      <c r="F558" s="14">
        <f>TRUNC(E558*D558,1)</f>
        <v>1377.3</v>
      </c>
      <c r="G558" s="13">
        <v>0</v>
      </c>
      <c r="H558" s="14">
        <f>TRUNC(G558*D558,1)</f>
        <v>0</v>
      </c>
      <c r="I558" s="13">
        <v>0</v>
      </c>
      <c r="J558" s="14">
        <f>TRUNC(I558*D558,1)</f>
        <v>0</v>
      </c>
      <c r="K558" s="13">
        <f t="shared" si="103"/>
        <v>1377.3</v>
      </c>
      <c r="L558" s="14">
        <f t="shared" si="103"/>
        <v>1377.3</v>
      </c>
      <c r="M558" s="8" t="s">
        <v>52</v>
      </c>
      <c r="N558" s="2" t="s">
        <v>849</v>
      </c>
      <c r="O558" s="2" t="s">
        <v>328</v>
      </c>
      <c r="P558" s="2" t="s">
        <v>60</v>
      </c>
      <c r="Q558" s="2" t="s">
        <v>60</v>
      </c>
      <c r="R558" s="2" t="s">
        <v>60</v>
      </c>
      <c r="S558" s="3">
        <v>0</v>
      </c>
      <c r="T558" s="3">
        <v>0</v>
      </c>
      <c r="U558" s="3">
        <v>0.21</v>
      </c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2" t="s">
        <v>52</v>
      </c>
      <c r="AW558" s="2" t="s">
        <v>1380</v>
      </c>
      <c r="AX558" s="2" t="s">
        <v>52</v>
      </c>
      <c r="AY558" s="2" t="s">
        <v>52</v>
      </c>
    </row>
    <row r="559" spans="1:51" ht="30" customHeight="1" x14ac:dyDescent="0.3">
      <c r="A559" s="8" t="s">
        <v>975</v>
      </c>
      <c r="B559" s="8" t="s">
        <v>412</v>
      </c>
      <c r="C559" s="8" t="s">
        <v>413</v>
      </c>
      <c r="D559" s="9">
        <v>1</v>
      </c>
      <c r="E559" s="13">
        <f>TRUNC(단가대비표!O160*1/8*16/12*25/20, 1)</f>
        <v>0</v>
      </c>
      <c r="F559" s="14">
        <f>TRUNC(E559*D559,1)</f>
        <v>0</v>
      </c>
      <c r="G559" s="13">
        <f>TRUNC(단가대비표!P160*1/8*16/12*25/20, 1)</f>
        <v>44965.4</v>
      </c>
      <c r="H559" s="14">
        <f>TRUNC(G559*D559,1)</f>
        <v>44965.4</v>
      </c>
      <c r="I559" s="13">
        <f>TRUNC(단가대비표!S160*1/8*16/12*25/20, 1)</f>
        <v>0</v>
      </c>
      <c r="J559" s="14">
        <f>TRUNC(I559*D559,1)</f>
        <v>0</v>
      </c>
      <c r="K559" s="13">
        <f t="shared" si="103"/>
        <v>44965.4</v>
      </c>
      <c r="L559" s="14">
        <f t="shared" si="103"/>
        <v>44965.4</v>
      </c>
      <c r="M559" s="8" t="s">
        <v>52</v>
      </c>
      <c r="N559" s="2" t="s">
        <v>849</v>
      </c>
      <c r="O559" s="2" t="s">
        <v>976</v>
      </c>
      <c r="P559" s="2" t="s">
        <v>60</v>
      </c>
      <c r="Q559" s="2" t="s">
        <v>60</v>
      </c>
      <c r="R559" s="2" t="s">
        <v>59</v>
      </c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2" t="s">
        <v>52</v>
      </c>
      <c r="AW559" s="2" t="s">
        <v>1381</v>
      </c>
      <c r="AX559" s="2" t="s">
        <v>59</v>
      </c>
      <c r="AY559" s="2" t="s">
        <v>52</v>
      </c>
    </row>
    <row r="560" spans="1:51" ht="30" customHeight="1" x14ac:dyDescent="0.3">
      <c r="A560" s="8" t="s">
        <v>421</v>
      </c>
      <c r="B560" s="8" t="s">
        <v>52</v>
      </c>
      <c r="C560" s="8" t="s">
        <v>52</v>
      </c>
      <c r="D560" s="9"/>
      <c r="E560" s="13"/>
      <c r="F560" s="14">
        <f>TRUNC(SUMIF(N556:N559, N555, F556:F559),0)</f>
        <v>7936</v>
      </c>
      <c r="G560" s="13"/>
      <c r="H560" s="14">
        <f>TRUNC(SUMIF(N556:N559, N555, H556:H559),0)</f>
        <v>44965</v>
      </c>
      <c r="I560" s="13"/>
      <c r="J560" s="14">
        <f>TRUNC(SUMIF(N556:N559, N555, J556:J559),0)</f>
        <v>12510</v>
      </c>
      <c r="K560" s="13"/>
      <c r="L560" s="14">
        <f>F560+H560+J560</f>
        <v>65411</v>
      </c>
      <c r="M560" s="8" t="s">
        <v>52</v>
      </c>
      <c r="N560" s="2" t="s">
        <v>68</v>
      </c>
      <c r="O560" s="2" t="s">
        <v>68</v>
      </c>
      <c r="P560" s="2" t="s">
        <v>52</v>
      </c>
      <c r="Q560" s="2" t="s">
        <v>52</v>
      </c>
      <c r="R560" s="2" t="s">
        <v>52</v>
      </c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2" t="s">
        <v>52</v>
      </c>
      <c r="AW560" s="2" t="s">
        <v>52</v>
      </c>
      <c r="AX560" s="2" t="s">
        <v>52</v>
      </c>
      <c r="AY560" s="2" t="s">
        <v>52</v>
      </c>
    </row>
    <row r="561" spans="1:51" ht="30" customHeight="1" x14ac:dyDescent="0.3">
      <c r="A561" s="9"/>
      <c r="B561" s="9"/>
      <c r="C561" s="9"/>
      <c r="D561" s="9"/>
      <c r="E561" s="13"/>
      <c r="F561" s="14"/>
      <c r="G561" s="13"/>
      <c r="H561" s="14"/>
      <c r="I561" s="13"/>
      <c r="J561" s="14"/>
      <c r="K561" s="13"/>
      <c r="L561" s="14"/>
      <c r="M561" s="9"/>
    </row>
    <row r="562" spans="1:51" ht="30" customHeight="1" x14ac:dyDescent="0.3">
      <c r="A562" s="190" t="s">
        <v>1382</v>
      </c>
      <c r="B562" s="190"/>
      <c r="C562" s="190"/>
      <c r="D562" s="190"/>
      <c r="E562" s="191"/>
      <c r="F562" s="192"/>
      <c r="G562" s="191"/>
      <c r="H562" s="192"/>
      <c r="I562" s="191"/>
      <c r="J562" s="192"/>
      <c r="K562" s="191"/>
      <c r="L562" s="192"/>
      <c r="M562" s="190"/>
      <c r="N562" s="1" t="s">
        <v>1352</v>
      </c>
    </row>
    <row r="563" spans="1:51" ht="30" customHeight="1" x14ac:dyDescent="0.3">
      <c r="A563" s="8" t="s">
        <v>1350</v>
      </c>
      <c r="B563" s="8" t="s">
        <v>1351</v>
      </c>
      <c r="C563" s="8" t="s">
        <v>965</v>
      </c>
      <c r="D563" s="9">
        <v>0.28249999999999997</v>
      </c>
      <c r="E563" s="13">
        <f>단가대비표!O19</f>
        <v>0</v>
      </c>
      <c r="F563" s="14">
        <f>TRUNC(E563*D563,1)</f>
        <v>0</v>
      </c>
      <c r="G563" s="13">
        <f>단가대비표!P19</f>
        <v>0</v>
      </c>
      <c r="H563" s="14">
        <f>TRUNC(G563*D563,1)</f>
        <v>0</v>
      </c>
      <c r="I563" s="13">
        <f>단가대비표!S19</f>
        <v>6061</v>
      </c>
      <c r="J563" s="14">
        <f>TRUNC(I563*D563,1)</f>
        <v>1712.2</v>
      </c>
      <c r="K563" s="13">
        <f t="shared" ref="K563:L566" si="104">TRUNC(E563+G563+I563,1)</f>
        <v>6061</v>
      </c>
      <c r="L563" s="14">
        <f t="shared" si="104"/>
        <v>1712.2</v>
      </c>
      <c r="M563" s="8" t="s">
        <v>966</v>
      </c>
      <c r="N563" s="2" t="s">
        <v>1352</v>
      </c>
      <c r="O563" s="2" t="s">
        <v>1385</v>
      </c>
      <c r="P563" s="2" t="s">
        <v>60</v>
      </c>
      <c r="Q563" s="2" t="s">
        <v>60</v>
      </c>
      <c r="R563" s="2" t="s">
        <v>59</v>
      </c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2" t="s">
        <v>52</v>
      </c>
      <c r="AW563" s="2" t="s">
        <v>1386</v>
      </c>
      <c r="AX563" s="2" t="s">
        <v>52</v>
      </c>
      <c r="AY563" s="2" t="s">
        <v>52</v>
      </c>
    </row>
    <row r="564" spans="1:51" ht="30" customHeight="1" x14ac:dyDescent="0.3">
      <c r="A564" s="8" t="s">
        <v>969</v>
      </c>
      <c r="B564" s="8" t="s">
        <v>970</v>
      </c>
      <c r="C564" s="8" t="s">
        <v>549</v>
      </c>
      <c r="D564" s="9">
        <v>2.2000000000000002</v>
      </c>
      <c r="E564" s="13">
        <f>단가대비표!O39</f>
        <v>1311.8</v>
      </c>
      <c r="F564" s="14">
        <f>TRUNC(E564*D564,1)</f>
        <v>2885.9</v>
      </c>
      <c r="G564" s="13">
        <f>단가대비표!P39</f>
        <v>0</v>
      </c>
      <c r="H564" s="14">
        <f>TRUNC(G564*D564,1)</f>
        <v>0</v>
      </c>
      <c r="I564" s="13">
        <f>단가대비표!S39</f>
        <v>0</v>
      </c>
      <c r="J564" s="14">
        <f>TRUNC(I564*D564,1)</f>
        <v>0</v>
      </c>
      <c r="K564" s="13">
        <f t="shared" si="104"/>
        <v>1311.8</v>
      </c>
      <c r="L564" s="14">
        <f t="shared" si="104"/>
        <v>2885.9</v>
      </c>
      <c r="M564" s="8" t="s">
        <v>52</v>
      </c>
      <c r="N564" s="2" t="s">
        <v>1352</v>
      </c>
      <c r="O564" s="2" t="s">
        <v>971</v>
      </c>
      <c r="P564" s="2" t="s">
        <v>60</v>
      </c>
      <c r="Q564" s="2" t="s">
        <v>60</v>
      </c>
      <c r="R564" s="2" t="s">
        <v>59</v>
      </c>
      <c r="S564" s="3"/>
      <c r="T564" s="3"/>
      <c r="U564" s="3"/>
      <c r="V564" s="3">
        <v>1</v>
      </c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2" t="s">
        <v>52</v>
      </c>
      <c r="AW564" s="2" t="s">
        <v>1387</v>
      </c>
      <c r="AX564" s="2" t="s">
        <v>52</v>
      </c>
      <c r="AY564" s="2" t="s">
        <v>52</v>
      </c>
    </row>
    <row r="565" spans="1:51" ht="30" customHeight="1" x14ac:dyDescent="0.3">
      <c r="A565" s="8" t="s">
        <v>559</v>
      </c>
      <c r="B565" s="8" t="s">
        <v>1388</v>
      </c>
      <c r="C565" s="8" t="s">
        <v>327</v>
      </c>
      <c r="D565" s="9">
        <v>1</v>
      </c>
      <c r="E565" s="13">
        <f>TRUNC(SUMIF(V563:V566, RIGHTB(O565, 1), F563:F566)*U565, 2)</f>
        <v>375.16</v>
      </c>
      <c r="F565" s="14">
        <f>TRUNC(E565*D565,1)</f>
        <v>375.1</v>
      </c>
      <c r="G565" s="13">
        <v>0</v>
      </c>
      <c r="H565" s="14">
        <f>TRUNC(G565*D565,1)</f>
        <v>0</v>
      </c>
      <c r="I565" s="13">
        <v>0</v>
      </c>
      <c r="J565" s="14">
        <f>TRUNC(I565*D565,1)</f>
        <v>0</v>
      </c>
      <c r="K565" s="13">
        <f t="shared" si="104"/>
        <v>375.1</v>
      </c>
      <c r="L565" s="14">
        <f t="shared" si="104"/>
        <v>375.1</v>
      </c>
      <c r="M565" s="8" t="s">
        <v>52</v>
      </c>
      <c r="N565" s="2" t="s">
        <v>1352</v>
      </c>
      <c r="O565" s="2" t="s">
        <v>328</v>
      </c>
      <c r="P565" s="2" t="s">
        <v>60</v>
      </c>
      <c r="Q565" s="2" t="s">
        <v>60</v>
      </c>
      <c r="R565" s="2" t="s">
        <v>60</v>
      </c>
      <c r="S565" s="3">
        <v>0</v>
      </c>
      <c r="T565" s="3">
        <v>0</v>
      </c>
      <c r="U565" s="3">
        <v>0.13</v>
      </c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2" t="s">
        <v>52</v>
      </c>
      <c r="AW565" s="2" t="s">
        <v>1389</v>
      </c>
      <c r="AX565" s="2" t="s">
        <v>52</v>
      </c>
      <c r="AY565" s="2" t="s">
        <v>52</v>
      </c>
    </row>
    <row r="566" spans="1:51" ht="30" customHeight="1" x14ac:dyDescent="0.3">
      <c r="A566" s="8" t="s">
        <v>1103</v>
      </c>
      <c r="B566" s="8" t="s">
        <v>412</v>
      </c>
      <c r="C566" s="8" t="s">
        <v>413</v>
      </c>
      <c r="D566" s="9">
        <v>1</v>
      </c>
      <c r="E566" s="13">
        <f>TRUNC(단가대비표!O162*1/8*16/12*25/20, 1)</f>
        <v>0</v>
      </c>
      <c r="F566" s="14">
        <f>TRUNC(E566*D566,1)</f>
        <v>0</v>
      </c>
      <c r="G566" s="13">
        <f>TRUNC(단가대비표!P162*1/8*16/12*25/20, 1)</f>
        <v>29192.5</v>
      </c>
      <c r="H566" s="14">
        <f>TRUNC(G566*D566,1)</f>
        <v>29192.5</v>
      </c>
      <c r="I566" s="13">
        <f>TRUNC(단가대비표!S162*1/8*16/12*25/20, 1)</f>
        <v>0</v>
      </c>
      <c r="J566" s="14">
        <f>TRUNC(I566*D566,1)</f>
        <v>0</v>
      </c>
      <c r="K566" s="13">
        <f t="shared" si="104"/>
        <v>29192.5</v>
      </c>
      <c r="L566" s="14">
        <f t="shared" si="104"/>
        <v>29192.5</v>
      </c>
      <c r="M566" s="8" t="s">
        <v>52</v>
      </c>
      <c r="N566" s="2" t="s">
        <v>1352</v>
      </c>
      <c r="O566" s="2" t="s">
        <v>1104</v>
      </c>
      <c r="P566" s="2" t="s">
        <v>60</v>
      </c>
      <c r="Q566" s="2" t="s">
        <v>60</v>
      </c>
      <c r="R566" s="2" t="s">
        <v>59</v>
      </c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2" t="s">
        <v>52</v>
      </c>
      <c r="AW566" s="2" t="s">
        <v>1390</v>
      </c>
      <c r="AX566" s="2" t="s">
        <v>59</v>
      </c>
      <c r="AY566" s="2" t="s">
        <v>52</v>
      </c>
    </row>
    <row r="567" spans="1:51" ht="30" customHeight="1" x14ac:dyDescent="0.3">
      <c r="A567" s="8" t="s">
        <v>421</v>
      </c>
      <c r="B567" s="8" t="s">
        <v>52</v>
      </c>
      <c r="C567" s="8" t="s">
        <v>52</v>
      </c>
      <c r="D567" s="9"/>
      <c r="E567" s="13"/>
      <c r="F567" s="14">
        <f>TRUNC(SUMIF(N563:N566, N562, F563:F566),0)</f>
        <v>3261</v>
      </c>
      <c r="G567" s="13"/>
      <c r="H567" s="14">
        <f>TRUNC(SUMIF(N563:N566, N562, H563:H566),0)</f>
        <v>29192</v>
      </c>
      <c r="I567" s="13"/>
      <c r="J567" s="14">
        <f>TRUNC(SUMIF(N563:N566, N562, J563:J566),0)</f>
        <v>1712</v>
      </c>
      <c r="K567" s="13"/>
      <c r="L567" s="14">
        <f>F567+H567+J567</f>
        <v>34165</v>
      </c>
      <c r="M567" s="8" t="s">
        <v>52</v>
      </c>
      <c r="N567" s="2" t="s">
        <v>68</v>
      </c>
      <c r="O567" s="2" t="s">
        <v>68</v>
      </c>
      <c r="P567" s="2" t="s">
        <v>52</v>
      </c>
      <c r="Q567" s="2" t="s">
        <v>52</v>
      </c>
      <c r="R567" s="2" t="s">
        <v>52</v>
      </c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2" t="s">
        <v>52</v>
      </c>
      <c r="AW567" s="2" t="s">
        <v>52</v>
      </c>
      <c r="AX567" s="2" t="s">
        <v>52</v>
      </c>
      <c r="AY567" s="2" t="s">
        <v>52</v>
      </c>
    </row>
    <row r="568" spans="1:51" ht="30" customHeight="1" x14ac:dyDescent="0.3">
      <c r="A568" s="9"/>
      <c r="B568" s="9"/>
      <c r="C568" s="9"/>
      <c r="D568" s="9"/>
      <c r="E568" s="13"/>
      <c r="F568" s="14"/>
      <c r="G568" s="13"/>
      <c r="H568" s="14"/>
      <c r="I568" s="13"/>
      <c r="J568" s="14"/>
      <c r="K568" s="13"/>
      <c r="L568" s="14"/>
      <c r="M568" s="9"/>
    </row>
    <row r="569" spans="1:51" ht="30" customHeight="1" x14ac:dyDescent="0.3">
      <c r="A569" s="190" t="s">
        <v>1391</v>
      </c>
      <c r="B569" s="190"/>
      <c r="C569" s="190"/>
      <c r="D569" s="190"/>
      <c r="E569" s="191"/>
      <c r="F569" s="192"/>
      <c r="G569" s="191"/>
      <c r="H569" s="192"/>
      <c r="I569" s="191"/>
      <c r="J569" s="192"/>
      <c r="K569" s="191"/>
      <c r="L569" s="192"/>
      <c r="M569" s="190"/>
      <c r="N569" s="1" t="s">
        <v>674</v>
      </c>
    </row>
    <row r="570" spans="1:51" ht="30" customHeight="1" x14ac:dyDescent="0.3">
      <c r="A570" s="8" t="s">
        <v>826</v>
      </c>
      <c r="B570" s="8" t="s">
        <v>412</v>
      </c>
      <c r="C570" s="8" t="s">
        <v>413</v>
      </c>
      <c r="D570" s="9">
        <v>7.0000000000000007E-2</v>
      </c>
      <c r="E570" s="13">
        <f>단가대비표!O146</f>
        <v>0</v>
      </c>
      <c r="F570" s="14">
        <f>TRUNC(E570*D570,1)</f>
        <v>0</v>
      </c>
      <c r="G570" s="13">
        <f>단가대비표!P146</f>
        <v>181293</v>
      </c>
      <c r="H570" s="14">
        <f>TRUNC(G570*D570,1)</f>
        <v>12690.5</v>
      </c>
      <c r="I570" s="13">
        <f>단가대비표!S146</f>
        <v>0</v>
      </c>
      <c r="J570" s="14">
        <f>TRUNC(I570*D570,1)</f>
        <v>0</v>
      </c>
      <c r="K570" s="13">
        <f t="shared" ref="K570:L573" si="105">TRUNC(E570+G570+I570,1)</f>
        <v>181293</v>
      </c>
      <c r="L570" s="14">
        <f t="shared" si="105"/>
        <v>12690.5</v>
      </c>
      <c r="M570" s="8" t="s">
        <v>52</v>
      </c>
      <c r="N570" s="2" t="s">
        <v>674</v>
      </c>
      <c r="O570" s="2" t="s">
        <v>827</v>
      </c>
      <c r="P570" s="2" t="s">
        <v>60</v>
      </c>
      <c r="Q570" s="2" t="s">
        <v>60</v>
      </c>
      <c r="R570" s="2" t="s">
        <v>59</v>
      </c>
      <c r="S570" s="3"/>
      <c r="T570" s="3"/>
      <c r="U570" s="3"/>
      <c r="V570" s="3">
        <v>1</v>
      </c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2" t="s">
        <v>52</v>
      </c>
      <c r="AW570" s="2" t="s">
        <v>1394</v>
      </c>
      <c r="AX570" s="2" t="s">
        <v>52</v>
      </c>
      <c r="AY570" s="2" t="s">
        <v>52</v>
      </c>
    </row>
    <row r="571" spans="1:51" ht="30" customHeight="1" x14ac:dyDescent="0.3">
      <c r="A571" s="8" t="s">
        <v>411</v>
      </c>
      <c r="B571" s="8" t="s">
        <v>412</v>
      </c>
      <c r="C571" s="8" t="s">
        <v>413</v>
      </c>
      <c r="D571" s="9">
        <v>0.24</v>
      </c>
      <c r="E571" s="13">
        <f>단가대비표!O145</f>
        <v>0</v>
      </c>
      <c r="F571" s="14">
        <f>TRUNC(E571*D571,1)</f>
        <v>0</v>
      </c>
      <c r="G571" s="13">
        <f>단가대비표!P145</f>
        <v>144481</v>
      </c>
      <c r="H571" s="14">
        <f>TRUNC(G571*D571,1)</f>
        <v>34675.4</v>
      </c>
      <c r="I571" s="13">
        <f>단가대비표!S145</f>
        <v>0</v>
      </c>
      <c r="J571" s="14">
        <f>TRUNC(I571*D571,1)</f>
        <v>0</v>
      </c>
      <c r="K571" s="13">
        <f t="shared" si="105"/>
        <v>144481</v>
      </c>
      <c r="L571" s="14">
        <f t="shared" si="105"/>
        <v>34675.4</v>
      </c>
      <c r="M571" s="8" t="s">
        <v>52</v>
      </c>
      <c r="N571" s="2" t="s">
        <v>674</v>
      </c>
      <c r="O571" s="2" t="s">
        <v>415</v>
      </c>
      <c r="P571" s="2" t="s">
        <v>60</v>
      </c>
      <c r="Q571" s="2" t="s">
        <v>60</v>
      </c>
      <c r="R571" s="2" t="s">
        <v>59</v>
      </c>
      <c r="S571" s="3"/>
      <c r="T571" s="3"/>
      <c r="U571" s="3"/>
      <c r="V571" s="3">
        <v>1</v>
      </c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2" t="s">
        <v>52</v>
      </c>
      <c r="AW571" s="2" t="s">
        <v>1395</v>
      </c>
      <c r="AX571" s="2" t="s">
        <v>52</v>
      </c>
      <c r="AY571" s="2" t="s">
        <v>52</v>
      </c>
    </row>
    <row r="572" spans="1:51" ht="30" customHeight="1" x14ac:dyDescent="0.3">
      <c r="A572" s="8" t="s">
        <v>1396</v>
      </c>
      <c r="B572" s="8" t="s">
        <v>1157</v>
      </c>
      <c r="C572" s="8" t="s">
        <v>327</v>
      </c>
      <c r="D572" s="9">
        <v>1</v>
      </c>
      <c r="E572" s="13">
        <f>TRUNC(SUMIF(V570:V573, RIGHTB(O572, 1), H570:H573)*U572, 2)</f>
        <v>947.31</v>
      </c>
      <c r="F572" s="14">
        <f>TRUNC(E572*D572,1)</f>
        <v>947.3</v>
      </c>
      <c r="G572" s="13">
        <v>0</v>
      </c>
      <c r="H572" s="14">
        <f>TRUNC(G572*D572,1)</f>
        <v>0</v>
      </c>
      <c r="I572" s="13">
        <v>0</v>
      </c>
      <c r="J572" s="14">
        <f>TRUNC(I572*D572,1)</f>
        <v>0</v>
      </c>
      <c r="K572" s="13">
        <f t="shared" si="105"/>
        <v>947.3</v>
      </c>
      <c r="L572" s="14">
        <f t="shared" si="105"/>
        <v>947.3</v>
      </c>
      <c r="M572" s="8" t="s">
        <v>52</v>
      </c>
      <c r="N572" s="2" t="s">
        <v>674</v>
      </c>
      <c r="O572" s="2" t="s">
        <v>328</v>
      </c>
      <c r="P572" s="2" t="s">
        <v>60</v>
      </c>
      <c r="Q572" s="2" t="s">
        <v>60</v>
      </c>
      <c r="R572" s="2" t="s">
        <v>60</v>
      </c>
      <c r="S572" s="3">
        <v>1</v>
      </c>
      <c r="T572" s="3">
        <v>0</v>
      </c>
      <c r="U572" s="3">
        <v>0.02</v>
      </c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2" t="s">
        <v>52</v>
      </c>
      <c r="AW572" s="2" t="s">
        <v>1397</v>
      </c>
      <c r="AX572" s="2" t="s">
        <v>52</v>
      </c>
      <c r="AY572" s="2" t="s">
        <v>52</v>
      </c>
    </row>
    <row r="573" spans="1:51" ht="30" customHeight="1" x14ac:dyDescent="0.3">
      <c r="A573" s="8" t="s">
        <v>950</v>
      </c>
      <c r="B573" s="8" t="s">
        <v>951</v>
      </c>
      <c r="C573" s="8" t="s">
        <v>448</v>
      </c>
      <c r="D573" s="9">
        <v>0.76</v>
      </c>
      <c r="E573" s="13">
        <f>일위대가목록!E41</f>
        <v>6928</v>
      </c>
      <c r="F573" s="14">
        <f>TRUNC(E573*D573,1)</f>
        <v>5265.2</v>
      </c>
      <c r="G573" s="13">
        <f>일위대가목록!F41</f>
        <v>44965</v>
      </c>
      <c r="H573" s="14">
        <f>TRUNC(G573*D573,1)</f>
        <v>34173.4</v>
      </c>
      <c r="I573" s="13">
        <f>일위대가목록!G41</f>
        <v>28219</v>
      </c>
      <c r="J573" s="14">
        <f>TRUNC(I573*D573,1)</f>
        <v>21446.400000000001</v>
      </c>
      <c r="K573" s="13">
        <f t="shared" si="105"/>
        <v>80112</v>
      </c>
      <c r="L573" s="14">
        <f t="shared" si="105"/>
        <v>60885</v>
      </c>
      <c r="M573" s="8" t="s">
        <v>52</v>
      </c>
      <c r="N573" s="2" t="s">
        <v>674</v>
      </c>
      <c r="O573" s="2" t="s">
        <v>952</v>
      </c>
      <c r="P573" s="2" t="s">
        <v>59</v>
      </c>
      <c r="Q573" s="2" t="s">
        <v>60</v>
      </c>
      <c r="R573" s="2" t="s">
        <v>60</v>
      </c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2" t="s">
        <v>52</v>
      </c>
      <c r="AW573" s="2" t="s">
        <v>1398</v>
      </c>
      <c r="AX573" s="2" t="s">
        <v>52</v>
      </c>
      <c r="AY573" s="2" t="s">
        <v>52</v>
      </c>
    </row>
    <row r="574" spans="1:51" ht="30" customHeight="1" x14ac:dyDescent="0.3">
      <c r="A574" s="8" t="s">
        <v>421</v>
      </c>
      <c r="B574" s="8" t="s">
        <v>52</v>
      </c>
      <c r="C574" s="8" t="s">
        <v>52</v>
      </c>
      <c r="D574" s="9"/>
      <c r="E574" s="13"/>
      <c r="F574" s="14">
        <f>TRUNC(SUMIF(N570:N573, N569, F570:F573),0)</f>
        <v>6212</v>
      </c>
      <c r="G574" s="13"/>
      <c r="H574" s="14">
        <f>TRUNC(SUMIF(N570:N573, N569, H570:H573),0)</f>
        <v>81539</v>
      </c>
      <c r="I574" s="13"/>
      <c r="J574" s="14">
        <f>TRUNC(SUMIF(N570:N573, N569, J570:J573),0)</f>
        <v>21446</v>
      </c>
      <c r="K574" s="13"/>
      <c r="L574" s="14">
        <f>F574+H574+J574</f>
        <v>109197</v>
      </c>
      <c r="M574" s="8" t="s">
        <v>52</v>
      </c>
      <c r="N574" s="2" t="s">
        <v>68</v>
      </c>
      <c r="O574" s="2" t="s">
        <v>68</v>
      </c>
      <c r="P574" s="2" t="s">
        <v>52</v>
      </c>
      <c r="Q574" s="2" t="s">
        <v>52</v>
      </c>
      <c r="R574" s="2" t="s">
        <v>52</v>
      </c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2" t="s">
        <v>52</v>
      </c>
      <c r="AW574" s="2" t="s">
        <v>52</v>
      </c>
      <c r="AX574" s="2" t="s">
        <v>52</v>
      </c>
      <c r="AY574" s="2" t="s">
        <v>52</v>
      </c>
    </row>
    <row r="575" spans="1:51" ht="30" customHeight="1" x14ac:dyDescent="0.3">
      <c r="A575" s="9"/>
      <c r="B575" s="9"/>
      <c r="C575" s="9"/>
      <c r="D575" s="9"/>
      <c r="E575" s="13"/>
      <c r="F575" s="14"/>
      <c r="G575" s="13"/>
      <c r="H575" s="14"/>
      <c r="I575" s="13"/>
      <c r="J575" s="14"/>
      <c r="K575" s="13"/>
      <c r="L575" s="14"/>
      <c r="M575" s="9"/>
    </row>
    <row r="576" spans="1:51" ht="30" customHeight="1" x14ac:dyDescent="0.3">
      <c r="A576" s="190" t="s">
        <v>1399</v>
      </c>
      <c r="B576" s="190"/>
      <c r="C576" s="190"/>
      <c r="D576" s="190"/>
      <c r="E576" s="191"/>
      <c r="F576" s="192"/>
      <c r="G576" s="191"/>
      <c r="H576" s="192"/>
      <c r="I576" s="191"/>
      <c r="J576" s="192"/>
      <c r="K576" s="191"/>
      <c r="L576" s="192"/>
      <c r="M576" s="190"/>
      <c r="N576" s="1" t="s">
        <v>685</v>
      </c>
    </row>
    <row r="577" spans="1:51" ht="30" customHeight="1" x14ac:dyDescent="0.3">
      <c r="A577" s="8" t="s">
        <v>1402</v>
      </c>
      <c r="B577" s="8" t="s">
        <v>1403</v>
      </c>
      <c r="C577" s="8" t="s">
        <v>413</v>
      </c>
      <c r="D577" s="9">
        <v>0.82</v>
      </c>
      <c r="E577" s="13">
        <f>단가대비표!O163</f>
        <v>0</v>
      </c>
      <c r="F577" s="14">
        <f>TRUNC(E577*D577,1)</f>
        <v>0</v>
      </c>
      <c r="G577" s="13">
        <f>단가대비표!P163</f>
        <v>330000</v>
      </c>
      <c r="H577" s="14">
        <f>TRUNC(G577*D577,1)</f>
        <v>270600</v>
      </c>
      <c r="I577" s="13">
        <f>단가대비표!S163</f>
        <v>0</v>
      </c>
      <c r="J577" s="14">
        <f>TRUNC(I577*D577,1)</f>
        <v>0</v>
      </c>
      <c r="K577" s="13">
        <f t="shared" ref="K577:L581" si="106">TRUNC(E577+G577+I577,1)</f>
        <v>330000</v>
      </c>
      <c r="L577" s="14">
        <f t="shared" si="106"/>
        <v>270600</v>
      </c>
      <c r="M577" s="8" t="s">
        <v>52</v>
      </c>
      <c r="N577" s="2" t="s">
        <v>685</v>
      </c>
      <c r="O577" s="2" t="s">
        <v>1404</v>
      </c>
      <c r="P577" s="2" t="s">
        <v>60</v>
      </c>
      <c r="Q577" s="2" t="s">
        <v>60</v>
      </c>
      <c r="R577" s="2" t="s">
        <v>59</v>
      </c>
      <c r="S577" s="3"/>
      <c r="T577" s="3"/>
      <c r="U577" s="3"/>
      <c r="V577" s="3">
        <v>1</v>
      </c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2" t="s">
        <v>52</v>
      </c>
      <c r="AW577" s="2" t="s">
        <v>1405</v>
      </c>
      <c r="AX577" s="2" t="s">
        <v>52</v>
      </c>
      <c r="AY577" s="2" t="s">
        <v>52</v>
      </c>
    </row>
    <row r="578" spans="1:51" ht="30" customHeight="1" x14ac:dyDescent="0.3">
      <c r="A578" s="8" t="s">
        <v>1406</v>
      </c>
      <c r="B578" s="8" t="s">
        <v>1403</v>
      </c>
      <c r="C578" s="8" t="s">
        <v>413</v>
      </c>
      <c r="D578" s="9">
        <v>0.33</v>
      </c>
      <c r="E578" s="13">
        <f>단가대비표!O164</f>
        <v>0</v>
      </c>
      <c r="F578" s="14">
        <f>TRUNC(E578*D578,1)</f>
        <v>0</v>
      </c>
      <c r="G578" s="13">
        <f>단가대비표!P164</f>
        <v>260000</v>
      </c>
      <c r="H578" s="14">
        <f>TRUNC(G578*D578,1)</f>
        <v>85800</v>
      </c>
      <c r="I578" s="13">
        <f>단가대비표!S164</f>
        <v>0</v>
      </c>
      <c r="J578" s="14">
        <f>TRUNC(I578*D578,1)</f>
        <v>0</v>
      </c>
      <c r="K578" s="13">
        <f t="shared" si="106"/>
        <v>260000</v>
      </c>
      <c r="L578" s="14">
        <f t="shared" si="106"/>
        <v>85800</v>
      </c>
      <c r="M578" s="8" t="s">
        <v>1407</v>
      </c>
      <c r="N578" s="2" t="s">
        <v>685</v>
      </c>
      <c r="O578" s="2" t="s">
        <v>1408</v>
      </c>
      <c r="P578" s="2" t="s">
        <v>60</v>
      </c>
      <c r="Q578" s="2" t="s">
        <v>60</v>
      </c>
      <c r="R578" s="2" t="s">
        <v>59</v>
      </c>
      <c r="S578" s="3"/>
      <c r="T578" s="3"/>
      <c r="U578" s="3"/>
      <c r="V578" s="3">
        <v>1</v>
      </c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2" t="s">
        <v>52</v>
      </c>
      <c r="AW578" s="2" t="s">
        <v>1409</v>
      </c>
      <c r="AX578" s="2" t="s">
        <v>52</v>
      </c>
      <c r="AY578" s="2" t="s">
        <v>52</v>
      </c>
    </row>
    <row r="579" spans="1:51" ht="30" customHeight="1" x14ac:dyDescent="0.3">
      <c r="A579" s="8" t="s">
        <v>411</v>
      </c>
      <c r="B579" s="8" t="s">
        <v>412</v>
      </c>
      <c r="C579" s="8" t="s">
        <v>413</v>
      </c>
      <c r="D579" s="9">
        <v>0.17</v>
      </c>
      <c r="E579" s="13">
        <f>단가대비표!O145</f>
        <v>0</v>
      </c>
      <c r="F579" s="14">
        <f>TRUNC(E579*D579,1)</f>
        <v>0</v>
      </c>
      <c r="G579" s="13">
        <f>단가대비표!P145</f>
        <v>144481</v>
      </c>
      <c r="H579" s="14">
        <f>TRUNC(G579*D579,1)</f>
        <v>24561.7</v>
      </c>
      <c r="I579" s="13">
        <f>단가대비표!S145</f>
        <v>0</v>
      </c>
      <c r="J579" s="14">
        <f>TRUNC(I579*D579,1)</f>
        <v>0</v>
      </c>
      <c r="K579" s="13">
        <f t="shared" si="106"/>
        <v>144481</v>
      </c>
      <c r="L579" s="14">
        <f t="shared" si="106"/>
        <v>24561.7</v>
      </c>
      <c r="M579" s="8" t="s">
        <v>52</v>
      </c>
      <c r="N579" s="2" t="s">
        <v>685</v>
      </c>
      <c r="O579" s="2" t="s">
        <v>415</v>
      </c>
      <c r="P579" s="2" t="s">
        <v>60</v>
      </c>
      <c r="Q579" s="2" t="s">
        <v>60</v>
      </c>
      <c r="R579" s="2" t="s">
        <v>59</v>
      </c>
      <c r="S579" s="3"/>
      <c r="T579" s="3"/>
      <c r="U579" s="3"/>
      <c r="V579" s="3">
        <v>1</v>
      </c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2" t="s">
        <v>52</v>
      </c>
      <c r="AW579" s="2" t="s">
        <v>1410</v>
      </c>
      <c r="AX579" s="2" t="s">
        <v>52</v>
      </c>
      <c r="AY579" s="2" t="s">
        <v>52</v>
      </c>
    </row>
    <row r="580" spans="1:51" ht="30" customHeight="1" x14ac:dyDescent="0.3">
      <c r="A580" s="8" t="s">
        <v>847</v>
      </c>
      <c r="B580" s="8" t="s">
        <v>988</v>
      </c>
      <c r="C580" s="8" t="s">
        <v>448</v>
      </c>
      <c r="D580" s="9">
        <v>3.02</v>
      </c>
      <c r="E580" s="13">
        <f>일위대가목록!E43</f>
        <v>18564</v>
      </c>
      <c r="F580" s="14">
        <f>TRUNC(E580*D580,1)</f>
        <v>56063.199999999997</v>
      </c>
      <c r="G580" s="13">
        <f>일위대가목록!F43</f>
        <v>44965</v>
      </c>
      <c r="H580" s="14">
        <f>TRUNC(G580*D580,1)</f>
        <v>135794.29999999999</v>
      </c>
      <c r="I580" s="13">
        <f>일위대가목록!G43</f>
        <v>21780</v>
      </c>
      <c r="J580" s="14">
        <f>TRUNC(I580*D580,1)</f>
        <v>65775.600000000006</v>
      </c>
      <c r="K580" s="13">
        <f t="shared" si="106"/>
        <v>85309</v>
      </c>
      <c r="L580" s="14">
        <f t="shared" si="106"/>
        <v>257633.1</v>
      </c>
      <c r="M580" s="8" t="s">
        <v>52</v>
      </c>
      <c r="N580" s="2" t="s">
        <v>685</v>
      </c>
      <c r="O580" s="2" t="s">
        <v>987</v>
      </c>
      <c r="P580" s="2" t="s">
        <v>59</v>
      </c>
      <c r="Q580" s="2" t="s">
        <v>60</v>
      </c>
      <c r="R580" s="2" t="s">
        <v>60</v>
      </c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2" t="s">
        <v>52</v>
      </c>
      <c r="AW580" s="2" t="s">
        <v>1411</v>
      </c>
      <c r="AX580" s="2" t="s">
        <v>52</v>
      </c>
      <c r="AY580" s="2" t="s">
        <v>52</v>
      </c>
    </row>
    <row r="581" spans="1:51" ht="30" customHeight="1" x14ac:dyDescent="0.3">
      <c r="A581" s="8" t="s">
        <v>844</v>
      </c>
      <c r="B581" s="8" t="s">
        <v>1412</v>
      </c>
      <c r="C581" s="8" t="s">
        <v>327</v>
      </c>
      <c r="D581" s="9">
        <v>1</v>
      </c>
      <c r="E581" s="13">
        <v>0</v>
      </c>
      <c r="F581" s="14">
        <f>TRUNC(E581*D581,1)</f>
        <v>0</v>
      </c>
      <c r="G581" s="13">
        <v>0</v>
      </c>
      <c r="H581" s="14">
        <f>TRUNC(G581*D581,1)</f>
        <v>0</v>
      </c>
      <c r="I581" s="13">
        <f>TRUNC(SUMIF(V577:V581, RIGHTB(O581, 1), H577:H581)*U581, 2)</f>
        <v>19048.080000000002</v>
      </c>
      <c r="J581" s="14">
        <f>TRUNC(I581*D581,1)</f>
        <v>19048</v>
      </c>
      <c r="K581" s="13">
        <f t="shared" si="106"/>
        <v>19048</v>
      </c>
      <c r="L581" s="14">
        <f t="shared" si="106"/>
        <v>19048</v>
      </c>
      <c r="M581" s="8" t="s">
        <v>52</v>
      </c>
      <c r="N581" s="2" t="s">
        <v>685</v>
      </c>
      <c r="O581" s="2" t="s">
        <v>328</v>
      </c>
      <c r="P581" s="2" t="s">
        <v>60</v>
      </c>
      <c r="Q581" s="2" t="s">
        <v>60</v>
      </c>
      <c r="R581" s="2" t="s">
        <v>60</v>
      </c>
      <c r="S581" s="3">
        <v>1</v>
      </c>
      <c r="T581" s="3">
        <v>2</v>
      </c>
      <c r="U581" s="3">
        <v>0.05</v>
      </c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2" t="s">
        <v>52</v>
      </c>
      <c r="AW581" s="2" t="s">
        <v>1413</v>
      </c>
      <c r="AX581" s="2" t="s">
        <v>52</v>
      </c>
      <c r="AY581" s="2" t="s">
        <v>52</v>
      </c>
    </row>
    <row r="582" spans="1:51" ht="30" customHeight="1" x14ac:dyDescent="0.3">
      <c r="A582" s="8" t="s">
        <v>421</v>
      </c>
      <c r="B582" s="8" t="s">
        <v>52</v>
      </c>
      <c r="C582" s="8" t="s">
        <v>52</v>
      </c>
      <c r="D582" s="9"/>
      <c r="E582" s="13"/>
      <c r="F582" s="14">
        <f>TRUNC(SUMIF(N577:N581, N576, F577:F581),0)</f>
        <v>56063</v>
      </c>
      <c r="G582" s="13"/>
      <c r="H582" s="14">
        <f>TRUNC(SUMIF(N577:N581, N576, H577:H581),0)</f>
        <v>516756</v>
      </c>
      <c r="I582" s="13"/>
      <c r="J582" s="14">
        <f>TRUNC(SUMIF(N577:N581, N576, J577:J581),0)</f>
        <v>84823</v>
      </c>
      <c r="K582" s="13"/>
      <c r="L582" s="14">
        <f>F582+H582+J582</f>
        <v>657642</v>
      </c>
      <c r="M582" s="8" t="s">
        <v>52</v>
      </c>
      <c r="N582" s="2" t="s">
        <v>68</v>
      </c>
      <c r="O582" s="2" t="s">
        <v>68</v>
      </c>
      <c r="P582" s="2" t="s">
        <v>52</v>
      </c>
      <c r="Q582" s="2" t="s">
        <v>52</v>
      </c>
      <c r="R582" s="2" t="s">
        <v>52</v>
      </c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2" t="s">
        <v>52</v>
      </c>
      <c r="AW582" s="2" t="s">
        <v>52</v>
      </c>
      <c r="AX582" s="2" t="s">
        <v>52</v>
      </c>
      <c r="AY582" s="2" t="s">
        <v>52</v>
      </c>
    </row>
    <row r="583" spans="1:51" ht="30" customHeight="1" x14ac:dyDescent="0.3">
      <c r="A583" s="9"/>
      <c r="B583" s="9"/>
      <c r="C583" s="9"/>
      <c r="D583" s="9"/>
      <c r="E583" s="13"/>
      <c r="F583" s="14"/>
      <c r="G583" s="13"/>
      <c r="H583" s="14"/>
      <c r="I583" s="13"/>
      <c r="J583" s="14"/>
      <c r="K583" s="13"/>
      <c r="L583" s="14"/>
      <c r="M583" s="9"/>
    </row>
    <row r="584" spans="1:51" ht="30" customHeight="1" x14ac:dyDescent="0.3">
      <c r="A584" s="190" t="s">
        <v>1414</v>
      </c>
      <c r="B584" s="190"/>
      <c r="C584" s="190"/>
      <c r="D584" s="190"/>
      <c r="E584" s="191"/>
      <c r="F584" s="192"/>
      <c r="G584" s="191"/>
      <c r="H584" s="192"/>
      <c r="I584" s="191"/>
      <c r="J584" s="192"/>
      <c r="K584" s="191"/>
      <c r="L584" s="192"/>
      <c r="M584" s="190"/>
      <c r="N584" s="1" t="s">
        <v>688</v>
      </c>
    </row>
    <row r="585" spans="1:51" ht="30" customHeight="1" x14ac:dyDescent="0.3">
      <c r="A585" s="8" t="s">
        <v>1402</v>
      </c>
      <c r="B585" s="8" t="s">
        <v>1403</v>
      </c>
      <c r="C585" s="8" t="s">
        <v>413</v>
      </c>
      <c r="D585" s="9">
        <v>0.1</v>
      </c>
      <c r="E585" s="13">
        <f>단가대비표!O163</f>
        <v>0</v>
      </c>
      <c r="F585" s="14">
        <f>TRUNC(E585*D585,1)</f>
        <v>0</v>
      </c>
      <c r="G585" s="13">
        <f>단가대비표!P163</f>
        <v>330000</v>
      </c>
      <c r="H585" s="14">
        <f>TRUNC(G585*D585,1)</f>
        <v>33000</v>
      </c>
      <c r="I585" s="13">
        <f>단가대비표!S163</f>
        <v>0</v>
      </c>
      <c r="J585" s="14">
        <f>TRUNC(I585*D585,1)</f>
        <v>0</v>
      </c>
      <c r="K585" s="13">
        <f t="shared" ref="K585:L587" si="107">TRUNC(E585+G585+I585,1)</f>
        <v>330000</v>
      </c>
      <c r="L585" s="14">
        <f t="shared" si="107"/>
        <v>33000</v>
      </c>
      <c r="M585" s="8" t="s">
        <v>52</v>
      </c>
      <c r="N585" s="2" t="s">
        <v>688</v>
      </c>
      <c r="O585" s="2" t="s">
        <v>1404</v>
      </c>
      <c r="P585" s="2" t="s">
        <v>60</v>
      </c>
      <c r="Q585" s="2" t="s">
        <v>60</v>
      </c>
      <c r="R585" s="2" t="s">
        <v>59</v>
      </c>
      <c r="S585" s="3"/>
      <c r="T585" s="3"/>
      <c r="U585" s="3"/>
      <c r="V585" s="3">
        <v>1</v>
      </c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2" t="s">
        <v>52</v>
      </c>
      <c r="AW585" s="2" t="s">
        <v>1417</v>
      </c>
      <c r="AX585" s="2" t="s">
        <v>52</v>
      </c>
      <c r="AY585" s="2" t="s">
        <v>52</v>
      </c>
    </row>
    <row r="586" spans="1:51" ht="30" customHeight="1" x14ac:dyDescent="0.3">
      <c r="A586" s="8" t="s">
        <v>1406</v>
      </c>
      <c r="B586" s="8" t="s">
        <v>1403</v>
      </c>
      <c r="C586" s="8" t="s">
        <v>413</v>
      </c>
      <c r="D586" s="9">
        <v>0.03</v>
      </c>
      <c r="E586" s="13">
        <f>단가대비표!O164</f>
        <v>0</v>
      </c>
      <c r="F586" s="14">
        <f>TRUNC(E586*D586,1)</f>
        <v>0</v>
      </c>
      <c r="G586" s="13">
        <f>단가대비표!P164</f>
        <v>260000</v>
      </c>
      <c r="H586" s="14">
        <f>TRUNC(G586*D586,1)</f>
        <v>7800</v>
      </c>
      <c r="I586" s="13">
        <f>단가대비표!S164</f>
        <v>0</v>
      </c>
      <c r="J586" s="14">
        <f>TRUNC(I586*D586,1)</f>
        <v>0</v>
      </c>
      <c r="K586" s="13">
        <f t="shared" si="107"/>
        <v>260000</v>
      </c>
      <c r="L586" s="14">
        <f t="shared" si="107"/>
        <v>7800</v>
      </c>
      <c r="M586" s="8" t="s">
        <v>1407</v>
      </c>
      <c r="N586" s="2" t="s">
        <v>688</v>
      </c>
      <c r="O586" s="2" t="s">
        <v>1408</v>
      </c>
      <c r="P586" s="2" t="s">
        <v>60</v>
      </c>
      <c r="Q586" s="2" t="s">
        <v>60</v>
      </c>
      <c r="R586" s="2" t="s">
        <v>59</v>
      </c>
      <c r="S586" s="3"/>
      <c r="T586" s="3"/>
      <c r="U586" s="3"/>
      <c r="V586" s="3">
        <v>1</v>
      </c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2" t="s">
        <v>52</v>
      </c>
      <c r="AW586" s="2" t="s">
        <v>1418</v>
      </c>
      <c r="AX586" s="2" t="s">
        <v>52</v>
      </c>
      <c r="AY586" s="2" t="s">
        <v>52</v>
      </c>
    </row>
    <row r="587" spans="1:51" ht="30" customHeight="1" x14ac:dyDescent="0.3">
      <c r="A587" s="8" t="s">
        <v>844</v>
      </c>
      <c r="B587" s="8" t="s">
        <v>1412</v>
      </c>
      <c r="C587" s="8" t="s">
        <v>327</v>
      </c>
      <c r="D587" s="9">
        <v>1</v>
      </c>
      <c r="E587" s="13">
        <v>0</v>
      </c>
      <c r="F587" s="14">
        <f>TRUNC(E587*D587,1)</f>
        <v>0</v>
      </c>
      <c r="G587" s="13">
        <v>0</v>
      </c>
      <c r="H587" s="14">
        <f>TRUNC(G587*D587,1)</f>
        <v>0</v>
      </c>
      <c r="I587" s="13">
        <f>TRUNC(SUMIF(V585:V587, RIGHTB(O587, 1), H585:H587)*U587, 2)</f>
        <v>2040</v>
      </c>
      <c r="J587" s="14">
        <f>TRUNC(I587*D587,1)</f>
        <v>2040</v>
      </c>
      <c r="K587" s="13">
        <f t="shared" si="107"/>
        <v>2040</v>
      </c>
      <c r="L587" s="14">
        <f t="shared" si="107"/>
        <v>2040</v>
      </c>
      <c r="M587" s="8" t="s">
        <v>52</v>
      </c>
      <c r="N587" s="2" t="s">
        <v>688</v>
      </c>
      <c r="O587" s="2" t="s">
        <v>328</v>
      </c>
      <c r="P587" s="2" t="s">
        <v>60</v>
      </c>
      <c r="Q587" s="2" t="s">
        <v>60</v>
      </c>
      <c r="R587" s="2" t="s">
        <v>60</v>
      </c>
      <c r="S587" s="3">
        <v>1</v>
      </c>
      <c r="T587" s="3">
        <v>2</v>
      </c>
      <c r="U587" s="3">
        <v>0.05</v>
      </c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2" t="s">
        <v>52</v>
      </c>
      <c r="AW587" s="2" t="s">
        <v>1419</v>
      </c>
      <c r="AX587" s="2" t="s">
        <v>52</v>
      </c>
      <c r="AY587" s="2" t="s">
        <v>52</v>
      </c>
    </row>
    <row r="588" spans="1:51" ht="30" customHeight="1" x14ac:dyDescent="0.3">
      <c r="A588" s="8" t="s">
        <v>421</v>
      </c>
      <c r="B588" s="8" t="s">
        <v>52</v>
      </c>
      <c r="C588" s="8" t="s">
        <v>52</v>
      </c>
      <c r="D588" s="9"/>
      <c r="E588" s="13"/>
      <c r="F588" s="14">
        <f>TRUNC(SUMIF(N585:N587, N584, F585:F587),0)</f>
        <v>0</v>
      </c>
      <c r="G588" s="13"/>
      <c r="H588" s="14">
        <f>TRUNC(SUMIF(N585:N587, N584, H585:H587),0)</f>
        <v>40800</v>
      </c>
      <c r="I588" s="13"/>
      <c r="J588" s="14">
        <f>TRUNC(SUMIF(N585:N587, N584, J585:J587),0)</f>
        <v>2040</v>
      </c>
      <c r="K588" s="13"/>
      <c r="L588" s="14">
        <f>F588+H588+J588</f>
        <v>42840</v>
      </c>
      <c r="M588" s="8" t="s">
        <v>52</v>
      </c>
      <c r="N588" s="2" t="s">
        <v>68</v>
      </c>
      <c r="O588" s="2" t="s">
        <v>68</v>
      </c>
      <c r="P588" s="2" t="s">
        <v>52</v>
      </c>
      <c r="Q588" s="2" t="s">
        <v>52</v>
      </c>
      <c r="R588" s="2" t="s">
        <v>52</v>
      </c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2" t="s">
        <v>52</v>
      </c>
      <c r="AW588" s="2" t="s">
        <v>52</v>
      </c>
      <c r="AX588" s="2" t="s">
        <v>52</v>
      </c>
      <c r="AY588" s="2" t="s">
        <v>52</v>
      </c>
    </row>
    <row r="589" spans="1:51" ht="30" customHeight="1" x14ac:dyDescent="0.3">
      <c r="A589" s="9"/>
      <c r="B589" s="9"/>
      <c r="C589" s="9"/>
      <c r="D589" s="9"/>
      <c r="E589" s="13"/>
      <c r="F589" s="14"/>
      <c r="G589" s="13"/>
      <c r="H589" s="14"/>
      <c r="I589" s="13"/>
      <c r="J589" s="14"/>
      <c r="K589" s="13"/>
      <c r="L589" s="14"/>
      <c r="M589" s="9"/>
    </row>
    <row r="590" spans="1:51" ht="30" customHeight="1" x14ac:dyDescent="0.3">
      <c r="A590" s="190" t="s">
        <v>1420</v>
      </c>
      <c r="B590" s="190"/>
      <c r="C590" s="190"/>
      <c r="D590" s="190"/>
      <c r="E590" s="191"/>
      <c r="F590" s="192"/>
      <c r="G590" s="191"/>
      <c r="H590" s="192"/>
      <c r="I590" s="191"/>
      <c r="J590" s="192"/>
      <c r="K590" s="191"/>
      <c r="L590" s="192"/>
      <c r="M590" s="190"/>
      <c r="N590" s="1" t="s">
        <v>701</v>
      </c>
    </row>
    <row r="591" spans="1:51" ht="30" customHeight="1" x14ac:dyDescent="0.3">
      <c r="A591" s="8" t="s">
        <v>826</v>
      </c>
      <c r="B591" s="8" t="s">
        <v>412</v>
      </c>
      <c r="C591" s="8" t="s">
        <v>413</v>
      </c>
      <c r="D591" s="9">
        <v>6.0999999999999999E-2</v>
      </c>
      <c r="E591" s="13">
        <f>단가대비표!O146</f>
        <v>0</v>
      </c>
      <c r="F591" s="14">
        <f>TRUNC(E591*D591,1)</f>
        <v>0</v>
      </c>
      <c r="G591" s="13">
        <f>단가대비표!P146</f>
        <v>181293</v>
      </c>
      <c r="H591" s="14">
        <f>TRUNC(G591*D591,1)</f>
        <v>11058.8</v>
      </c>
      <c r="I591" s="13">
        <f>단가대비표!S146</f>
        <v>0</v>
      </c>
      <c r="J591" s="14">
        <f>TRUNC(I591*D591,1)</f>
        <v>0</v>
      </c>
      <c r="K591" s="13">
        <f t="shared" ref="K591:L594" si="108">TRUNC(E591+G591+I591,1)</f>
        <v>181293</v>
      </c>
      <c r="L591" s="14">
        <f t="shared" si="108"/>
        <v>11058.8</v>
      </c>
      <c r="M591" s="8" t="s">
        <v>52</v>
      </c>
      <c r="N591" s="2" t="s">
        <v>701</v>
      </c>
      <c r="O591" s="2" t="s">
        <v>827</v>
      </c>
      <c r="P591" s="2" t="s">
        <v>60</v>
      </c>
      <c r="Q591" s="2" t="s">
        <v>60</v>
      </c>
      <c r="R591" s="2" t="s">
        <v>59</v>
      </c>
      <c r="S591" s="3"/>
      <c r="T591" s="3"/>
      <c r="U591" s="3"/>
      <c r="V591" s="3">
        <v>1</v>
      </c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2" t="s">
        <v>52</v>
      </c>
      <c r="AW591" s="2" t="s">
        <v>1423</v>
      </c>
      <c r="AX591" s="2" t="s">
        <v>52</v>
      </c>
      <c r="AY591" s="2" t="s">
        <v>52</v>
      </c>
    </row>
    <row r="592" spans="1:51" ht="30" customHeight="1" x14ac:dyDescent="0.3">
      <c r="A592" s="8" t="s">
        <v>411</v>
      </c>
      <c r="B592" s="8" t="s">
        <v>412</v>
      </c>
      <c r="C592" s="8" t="s">
        <v>413</v>
      </c>
      <c r="D592" s="9">
        <v>4.4999999999999998E-2</v>
      </c>
      <c r="E592" s="13">
        <f>단가대비표!O145</f>
        <v>0</v>
      </c>
      <c r="F592" s="14">
        <f>TRUNC(E592*D592,1)</f>
        <v>0</v>
      </c>
      <c r="G592" s="13">
        <f>단가대비표!P145</f>
        <v>144481</v>
      </c>
      <c r="H592" s="14">
        <f>TRUNC(G592*D592,1)</f>
        <v>6501.6</v>
      </c>
      <c r="I592" s="13">
        <f>단가대비표!S145</f>
        <v>0</v>
      </c>
      <c r="J592" s="14">
        <f>TRUNC(I592*D592,1)</f>
        <v>0</v>
      </c>
      <c r="K592" s="13">
        <f t="shared" si="108"/>
        <v>144481</v>
      </c>
      <c r="L592" s="14">
        <f t="shared" si="108"/>
        <v>6501.6</v>
      </c>
      <c r="M592" s="8" t="s">
        <v>52</v>
      </c>
      <c r="N592" s="2" t="s">
        <v>701</v>
      </c>
      <c r="O592" s="2" t="s">
        <v>415</v>
      </c>
      <c r="P592" s="2" t="s">
        <v>60</v>
      </c>
      <c r="Q592" s="2" t="s">
        <v>60</v>
      </c>
      <c r="R592" s="2" t="s">
        <v>59</v>
      </c>
      <c r="S592" s="3"/>
      <c r="T592" s="3"/>
      <c r="U592" s="3"/>
      <c r="V592" s="3">
        <v>1</v>
      </c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2" t="s">
        <v>52</v>
      </c>
      <c r="AW592" s="2" t="s">
        <v>1424</v>
      </c>
      <c r="AX592" s="2" t="s">
        <v>52</v>
      </c>
      <c r="AY592" s="2" t="s">
        <v>52</v>
      </c>
    </row>
    <row r="593" spans="1:51" ht="30" customHeight="1" x14ac:dyDescent="0.3">
      <c r="A593" s="8" t="s">
        <v>1425</v>
      </c>
      <c r="B593" s="8" t="s">
        <v>1426</v>
      </c>
      <c r="C593" s="8" t="s">
        <v>327</v>
      </c>
      <c r="D593" s="9">
        <v>1</v>
      </c>
      <c r="E593" s="13">
        <f>TRUNC(SUMIF(V591:V594, RIGHTB(O593, 1), H591:H594)*U593, 2)</f>
        <v>1404.83</v>
      </c>
      <c r="F593" s="14">
        <f>TRUNC(E593*D593,1)</f>
        <v>1404.8</v>
      </c>
      <c r="G593" s="13">
        <v>0</v>
      </c>
      <c r="H593" s="14">
        <f>TRUNC(G593*D593,1)</f>
        <v>0</v>
      </c>
      <c r="I593" s="13">
        <v>0</v>
      </c>
      <c r="J593" s="14">
        <f>TRUNC(I593*D593,1)</f>
        <v>0</v>
      </c>
      <c r="K593" s="13">
        <f t="shared" si="108"/>
        <v>1404.8</v>
      </c>
      <c r="L593" s="14">
        <f t="shared" si="108"/>
        <v>1404.8</v>
      </c>
      <c r="M593" s="8" t="s">
        <v>52</v>
      </c>
      <c r="N593" s="2" t="s">
        <v>701</v>
      </c>
      <c r="O593" s="2" t="s">
        <v>328</v>
      </c>
      <c r="P593" s="2" t="s">
        <v>60</v>
      </c>
      <c r="Q593" s="2" t="s">
        <v>60</v>
      </c>
      <c r="R593" s="2" t="s">
        <v>60</v>
      </c>
      <c r="S593" s="3">
        <v>1</v>
      </c>
      <c r="T593" s="3">
        <v>0</v>
      </c>
      <c r="U593" s="3">
        <v>0.08</v>
      </c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2" t="s">
        <v>52</v>
      </c>
      <c r="AW593" s="2" t="s">
        <v>1427</v>
      </c>
      <c r="AX593" s="2" t="s">
        <v>52</v>
      </c>
      <c r="AY593" s="2" t="s">
        <v>52</v>
      </c>
    </row>
    <row r="594" spans="1:51" ht="30" customHeight="1" x14ac:dyDescent="0.3">
      <c r="A594" s="8" t="s">
        <v>950</v>
      </c>
      <c r="B594" s="8" t="s">
        <v>951</v>
      </c>
      <c r="C594" s="8" t="s">
        <v>448</v>
      </c>
      <c r="D594" s="9">
        <v>0.193</v>
      </c>
      <c r="E594" s="13">
        <f>일위대가목록!E41</f>
        <v>6928</v>
      </c>
      <c r="F594" s="14">
        <f>TRUNC(E594*D594,1)</f>
        <v>1337.1</v>
      </c>
      <c r="G594" s="13">
        <f>일위대가목록!F41</f>
        <v>44965</v>
      </c>
      <c r="H594" s="14">
        <f>TRUNC(G594*D594,1)</f>
        <v>8678.2000000000007</v>
      </c>
      <c r="I594" s="13">
        <f>일위대가목록!G41</f>
        <v>28219</v>
      </c>
      <c r="J594" s="14">
        <f>TRUNC(I594*D594,1)</f>
        <v>5446.2</v>
      </c>
      <c r="K594" s="13">
        <f t="shared" si="108"/>
        <v>80112</v>
      </c>
      <c r="L594" s="14">
        <f t="shared" si="108"/>
        <v>15461.5</v>
      </c>
      <c r="M594" s="8" t="s">
        <v>52</v>
      </c>
      <c r="N594" s="2" t="s">
        <v>701</v>
      </c>
      <c r="O594" s="2" t="s">
        <v>952</v>
      </c>
      <c r="P594" s="2" t="s">
        <v>59</v>
      </c>
      <c r="Q594" s="2" t="s">
        <v>60</v>
      </c>
      <c r="R594" s="2" t="s">
        <v>60</v>
      </c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2" t="s">
        <v>52</v>
      </c>
      <c r="AW594" s="2" t="s">
        <v>1428</v>
      </c>
      <c r="AX594" s="2" t="s">
        <v>52</v>
      </c>
      <c r="AY594" s="2" t="s">
        <v>52</v>
      </c>
    </row>
    <row r="595" spans="1:51" ht="30" customHeight="1" x14ac:dyDescent="0.3">
      <c r="A595" s="8" t="s">
        <v>421</v>
      </c>
      <c r="B595" s="8" t="s">
        <v>52</v>
      </c>
      <c r="C595" s="8" t="s">
        <v>52</v>
      </c>
      <c r="D595" s="9"/>
      <c r="E595" s="13"/>
      <c r="F595" s="14">
        <f>TRUNC(SUMIF(N591:N594, N590, F591:F594),0)</f>
        <v>2741</v>
      </c>
      <c r="G595" s="13"/>
      <c r="H595" s="14">
        <f>TRUNC(SUMIF(N591:N594, N590, H591:H594),0)</f>
        <v>26238</v>
      </c>
      <c r="I595" s="13"/>
      <c r="J595" s="14">
        <f>TRUNC(SUMIF(N591:N594, N590, J591:J594),0)</f>
        <v>5446</v>
      </c>
      <c r="K595" s="13"/>
      <c r="L595" s="14">
        <f>F595+H595+J595</f>
        <v>34425</v>
      </c>
      <c r="M595" s="8" t="s">
        <v>52</v>
      </c>
      <c r="N595" s="2" t="s">
        <v>68</v>
      </c>
      <c r="O595" s="2" t="s">
        <v>68</v>
      </c>
      <c r="P595" s="2" t="s">
        <v>52</v>
      </c>
      <c r="Q595" s="2" t="s">
        <v>52</v>
      </c>
      <c r="R595" s="2" t="s">
        <v>52</v>
      </c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2" t="s">
        <v>52</v>
      </c>
      <c r="AW595" s="2" t="s">
        <v>52</v>
      </c>
      <c r="AX595" s="2" t="s">
        <v>52</v>
      </c>
      <c r="AY595" s="2" t="s">
        <v>52</v>
      </c>
    </row>
    <row r="596" spans="1:51" ht="30" customHeight="1" x14ac:dyDescent="0.3">
      <c r="A596" s="9"/>
      <c r="B596" s="9"/>
      <c r="C596" s="9"/>
      <c r="D596" s="9"/>
      <c r="E596" s="13"/>
      <c r="F596" s="14"/>
      <c r="G596" s="13"/>
      <c r="H596" s="14"/>
      <c r="I596" s="13"/>
      <c r="J596" s="14"/>
      <c r="K596" s="13"/>
      <c r="L596" s="14"/>
      <c r="M596" s="9"/>
    </row>
    <row r="597" spans="1:51" ht="30" customHeight="1" x14ac:dyDescent="0.3">
      <c r="A597" s="190" t="s">
        <v>1429</v>
      </c>
      <c r="B597" s="190"/>
      <c r="C597" s="190"/>
      <c r="D597" s="190"/>
      <c r="E597" s="191"/>
      <c r="F597" s="192"/>
      <c r="G597" s="191"/>
      <c r="H597" s="192"/>
      <c r="I597" s="191"/>
      <c r="J597" s="192"/>
      <c r="K597" s="191"/>
      <c r="L597" s="192"/>
      <c r="M597" s="190"/>
      <c r="N597" s="1" t="s">
        <v>715</v>
      </c>
    </row>
    <row r="598" spans="1:51" ht="30" customHeight="1" x14ac:dyDescent="0.3">
      <c r="A598" s="8" t="s">
        <v>826</v>
      </c>
      <c r="B598" s="8" t="s">
        <v>412</v>
      </c>
      <c r="C598" s="8" t="s">
        <v>413</v>
      </c>
      <c r="D598" s="9">
        <v>3.7999999999999999E-2</v>
      </c>
      <c r="E598" s="13">
        <f>단가대비표!O146</f>
        <v>0</v>
      </c>
      <c r="F598" s="14">
        <f>TRUNC(E598*D598,1)</f>
        <v>0</v>
      </c>
      <c r="G598" s="13">
        <f>단가대비표!P146</f>
        <v>181293</v>
      </c>
      <c r="H598" s="14">
        <f>TRUNC(G598*D598,1)</f>
        <v>6889.1</v>
      </c>
      <c r="I598" s="13">
        <f>단가대비표!S146</f>
        <v>0</v>
      </c>
      <c r="J598" s="14">
        <f>TRUNC(I598*D598,1)</f>
        <v>0</v>
      </c>
      <c r="K598" s="13">
        <f t="shared" ref="K598:L601" si="109">TRUNC(E598+G598+I598,1)</f>
        <v>181293</v>
      </c>
      <c r="L598" s="14">
        <f t="shared" si="109"/>
        <v>6889.1</v>
      </c>
      <c r="M598" s="8" t="s">
        <v>52</v>
      </c>
      <c r="N598" s="2" t="s">
        <v>715</v>
      </c>
      <c r="O598" s="2" t="s">
        <v>827</v>
      </c>
      <c r="P598" s="2" t="s">
        <v>60</v>
      </c>
      <c r="Q598" s="2" t="s">
        <v>60</v>
      </c>
      <c r="R598" s="2" t="s">
        <v>59</v>
      </c>
      <c r="S598" s="3"/>
      <c r="T598" s="3"/>
      <c r="U598" s="3"/>
      <c r="V598" s="3">
        <v>1</v>
      </c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2" t="s">
        <v>52</v>
      </c>
      <c r="AW598" s="2" t="s">
        <v>1431</v>
      </c>
      <c r="AX598" s="2" t="s">
        <v>52</v>
      </c>
      <c r="AY598" s="2" t="s">
        <v>52</v>
      </c>
    </row>
    <row r="599" spans="1:51" ht="30" customHeight="1" x14ac:dyDescent="0.3">
      <c r="A599" s="8" t="s">
        <v>411</v>
      </c>
      <c r="B599" s="8" t="s">
        <v>412</v>
      </c>
      <c r="C599" s="8" t="s">
        <v>413</v>
      </c>
      <c r="D599" s="9">
        <v>2.8000000000000001E-2</v>
      </c>
      <c r="E599" s="13">
        <f>단가대비표!O145</f>
        <v>0</v>
      </c>
      <c r="F599" s="14">
        <f>TRUNC(E599*D599,1)</f>
        <v>0</v>
      </c>
      <c r="G599" s="13">
        <f>단가대비표!P145</f>
        <v>144481</v>
      </c>
      <c r="H599" s="14">
        <f>TRUNC(G599*D599,1)</f>
        <v>4045.4</v>
      </c>
      <c r="I599" s="13">
        <f>단가대비표!S145</f>
        <v>0</v>
      </c>
      <c r="J599" s="14">
        <f>TRUNC(I599*D599,1)</f>
        <v>0</v>
      </c>
      <c r="K599" s="13">
        <f t="shared" si="109"/>
        <v>144481</v>
      </c>
      <c r="L599" s="14">
        <f t="shared" si="109"/>
        <v>4045.4</v>
      </c>
      <c r="M599" s="8" t="s">
        <v>52</v>
      </c>
      <c r="N599" s="2" t="s">
        <v>715</v>
      </c>
      <c r="O599" s="2" t="s">
        <v>415</v>
      </c>
      <c r="P599" s="2" t="s">
        <v>60</v>
      </c>
      <c r="Q599" s="2" t="s">
        <v>60</v>
      </c>
      <c r="R599" s="2" t="s">
        <v>59</v>
      </c>
      <c r="S599" s="3"/>
      <c r="T599" s="3"/>
      <c r="U599" s="3"/>
      <c r="V599" s="3">
        <v>1</v>
      </c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2" t="s">
        <v>52</v>
      </c>
      <c r="AW599" s="2" t="s">
        <v>1432</v>
      </c>
      <c r="AX599" s="2" t="s">
        <v>52</v>
      </c>
      <c r="AY599" s="2" t="s">
        <v>52</v>
      </c>
    </row>
    <row r="600" spans="1:51" ht="30" customHeight="1" x14ac:dyDescent="0.3">
      <c r="A600" s="8" t="s">
        <v>1425</v>
      </c>
      <c r="B600" s="8" t="s">
        <v>1426</v>
      </c>
      <c r="C600" s="8" t="s">
        <v>327</v>
      </c>
      <c r="D600" s="9">
        <v>1</v>
      </c>
      <c r="E600" s="13">
        <f>TRUNC(SUMIF(V598:V601, RIGHTB(O600, 1), H598:H601)*U600, 2)</f>
        <v>874.76</v>
      </c>
      <c r="F600" s="14">
        <f>TRUNC(E600*D600,1)</f>
        <v>874.7</v>
      </c>
      <c r="G600" s="13">
        <v>0</v>
      </c>
      <c r="H600" s="14">
        <f>TRUNC(G600*D600,1)</f>
        <v>0</v>
      </c>
      <c r="I600" s="13">
        <v>0</v>
      </c>
      <c r="J600" s="14">
        <f>TRUNC(I600*D600,1)</f>
        <v>0</v>
      </c>
      <c r="K600" s="13">
        <f t="shared" si="109"/>
        <v>874.7</v>
      </c>
      <c r="L600" s="14">
        <f t="shared" si="109"/>
        <v>874.7</v>
      </c>
      <c r="M600" s="8" t="s">
        <v>52</v>
      </c>
      <c r="N600" s="2" t="s">
        <v>715</v>
      </c>
      <c r="O600" s="2" t="s">
        <v>328</v>
      </c>
      <c r="P600" s="2" t="s">
        <v>60</v>
      </c>
      <c r="Q600" s="2" t="s">
        <v>60</v>
      </c>
      <c r="R600" s="2" t="s">
        <v>60</v>
      </c>
      <c r="S600" s="3">
        <v>1</v>
      </c>
      <c r="T600" s="3">
        <v>0</v>
      </c>
      <c r="U600" s="3">
        <v>0.08</v>
      </c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2" t="s">
        <v>52</v>
      </c>
      <c r="AW600" s="2" t="s">
        <v>1433</v>
      </c>
      <c r="AX600" s="2" t="s">
        <v>52</v>
      </c>
      <c r="AY600" s="2" t="s">
        <v>52</v>
      </c>
    </row>
    <row r="601" spans="1:51" ht="30" customHeight="1" x14ac:dyDescent="0.3">
      <c r="A601" s="8" t="s">
        <v>950</v>
      </c>
      <c r="B601" s="8" t="s">
        <v>951</v>
      </c>
      <c r="C601" s="8" t="s">
        <v>448</v>
      </c>
      <c r="D601" s="9">
        <v>0.154</v>
      </c>
      <c r="E601" s="13">
        <f>일위대가목록!E41</f>
        <v>6928</v>
      </c>
      <c r="F601" s="14">
        <f>TRUNC(E601*D601,1)</f>
        <v>1066.9000000000001</v>
      </c>
      <c r="G601" s="13">
        <f>일위대가목록!F41</f>
        <v>44965</v>
      </c>
      <c r="H601" s="14">
        <f>TRUNC(G601*D601,1)</f>
        <v>6924.6</v>
      </c>
      <c r="I601" s="13">
        <f>일위대가목록!G41</f>
        <v>28219</v>
      </c>
      <c r="J601" s="14">
        <f>TRUNC(I601*D601,1)</f>
        <v>4345.7</v>
      </c>
      <c r="K601" s="13">
        <f t="shared" si="109"/>
        <v>80112</v>
      </c>
      <c r="L601" s="14">
        <f t="shared" si="109"/>
        <v>12337.2</v>
      </c>
      <c r="M601" s="8" t="s">
        <v>52</v>
      </c>
      <c r="N601" s="2" t="s">
        <v>715</v>
      </c>
      <c r="O601" s="2" t="s">
        <v>952</v>
      </c>
      <c r="P601" s="2" t="s">
        <v>59</v>
      </c>
      <c r="Q601" s="2" t="s">
        <v>60</v>
      </c>
      <c r="R601" s="2" t="s">
        <v>60</v>
      </c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2" t="s">
        <v>52</v>
      </c>
      <c r="AW601" s="2" t="s">
        <v>1434</v>
      </c>
      <c r="AX601" s="2" t="s">
        <v>52</v>
      </c>
      <c r="AY601" s="2" t="s">
        <v>52</v>
      </c>
    </row>
    <row r="602" spans="1:51" ht="30" customHeight="1" x14ac:dyDescent="0.3">
      <c r="A602" s="8" t="s">
        <v>421</v>
      </c>
      <c r="B602" s="8" t="s">
        <v>52</v>
      </c>
      <c r="C602" s="8" t="s">
        <v>52</v>
      </c>
      <c r="D602" s="9"/>
      <c r="E602" s="13"/>
      <c r="F602" s="14">
        <f>TRUNC(SUMIF(N598:N601, N597, F598:F601),0)</f>
        <v>1941</v>
      </c>
      <c r="G602" s="13"/>
      <c r="H602" s="14">
        <f>TRUNC(SUMIF(N598:N601, N597, H598:H601),0)</f>
        <v>17859</v>
      </c>
      <c r="I602" s="13"/>
      <c r="J602" s="14">
        <f>TRUNC(SUMIF(N598:N601, N597, J598:J601),0)</f>
        <v>4345</v>
      </c>
      <c r="K602" s="13"/>
      <c r="L602" s="14">
        <f>F602+H602+J602</f>
        <v>24145</v>
      </c>
      <c r="M602" s="8" t="s">
        <v>52</v>
      </c>
      <c r="N602" s="2" t="s">
        <v>68</v>
      </c>
      <c r="O602" s="2" t="s">
        <v>68</v>
      </c>
      <c r="P602" s="2" t="s">
        <v>52</v>
      </c>
      <c r="Q602" s="2" t="s">
        <v>52</v>
      </c>
      <c r="R602" s="2" t="s">
        <v>52</v>
      </c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2" t="s">
        <v>52</v>
      </c>
      <c r="AW602" s="2" t="s">
        <v>52</v>
      </c>
      <c r="AX602" s="2" t="s">
        <v>52</v>
      </c>
      <c r="AY602" s="2" t="s">
        <v>52</v>
      </c>
    </row>
    <row r="603" spans="1:51" ht="30" customHeight="1" x14ac:dyDescent="0.3">
      <c r="A603" s="9"/>
      <c r="B603" s="9"/>
      <c r="C603" s="9"/>
      <c r="D603" s="9"/>
      <c r="E603" s="13"/>
      <c r="F603" s="14"/>
      <c r="G603" s="13"/>
      <c r="H603" s="14"/>
      <c r="I603" s="13"/>
      <c r="J603" s="14"/>
      <c r="K603" s="13"/>
      <c r="L603" s="14"/>
      <c r="M603" s="9"/>
    </row>
    <row r="604" spans="1:51" ht="30" customHeight="1" x14ac:dyDescent="0.3">
      <c r="A604" s="190" t="s">
        <v>1435</v>
      </c>
      <c r="B604" s="190"/>
      <c r="C604" s="190"/>
      <c r="D604" s="190"/>
      <c r="E604" s="191"/>
      <c r="F604" s="192"/>
      <c r="G604" s="191"/>
      <c r="H604" s="192"/>
      <c r="I604" s="191"/>
      <c r="J604" s="192"/>
      <c r="K604" s="191"/>
      <c r="L604" s="192"/>
      <c r="M604" s="190"/>
      <c r="N604" s="1" t="s">
        <v>734</v>
      </c>
    </row>
    <row r="605" spans="1:51" ht="30" customHeight="1" x14ac:dyDescent="0.3">
      <c r="A605" s="8" t="s">
        <v>1153</v>
      </c>
      <c r="B605" s="8" t="s">
        <v>412</v>
      </c>
      <c r="C605" s="8" t="s">
        <v>413</v>
      </c>
      <c r="D605" s="9">
        <v>7.0000000000000007E-2</v>
      </c>
      <c r="E605" s="13">
        <f>단가대비표!O153</f>
        <v>0</v>
      </c>
      <c r="F605" s="14">
        <f>TRUNC(E605*D605,1)</f>
        <v>0</v>
      </c>
      <c r="G605" s="13">
        <f>단가대비표!P153</f>
        <v>220755</v>
      </c>
      <c r="H605" s="14">
        <f>TRUNC(G605*D605,1)</f>
        <v>15452.8</v>
      </c>
      <c r="I605" s="13">
        <f>단가대비표!S153</f>
        <v>0</v>
      </c>
      <c r="J605" s="14">
        <f>TRUNC(I605*D605,1)</f>
        <v>0</v>
      </c>
      <c r="K605" s="13">
        <f t="shared" ref="K605:L608" si="110">TRUNC(E605+G605+I605,1)</f>
        <v>220755</v>
      </c>
      <c r="L605" s="14">
        <f t="shared" si="110"/>
        <v>15452.8</v>
      </c>
      <c r="M605" s="8" t="s">
        <v>52</v>
      </c>
      <c r="N605" s="2" t="s">
        <v>734</v>
      </c>
      <c r="O605" s="2" t="s">
        <v>1154</v>
      </c>
      <c r="P605" s="2" t="s">
        <v>60</v>
      </c>
      <c r="Q605" s="2" t="s">
        <v>60</v>
      </c>
      <c r="R605" s="2" t="s">
        <v>59</v>
      </c>
      <c r="S605" s="3"/>
      <c r="T605" s="3"/>
      <c r="U605" s="3"/>
      <c r="V605" s="3">
        <v>1</v>
      </c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2" t="s">
        <v>52</v>
      </c>
      <c r="AW605" s="2" t="s">
        <v>1437</v>
      </c>
      <c r="AX605" s="2" t="s">
        <v>52</v>
      </c>
      <c r="AY605" s="2" t="s">
        <v>52</v>
      </c>
    </row>
    <row r="606" spans="1:51" ht="30" customHeight="1" x14ac:dyDescent="0.3">
      <c r="A606" s="8" t="s">
        <v>411</v>
      </c>
      <c r="B606" s="8" t="s">
        <v>412</v>
      </c>
      <c r="C606" s="8" t="s">
        <v>413</v>
      </c>
      <c r="D606" s="9">
        <v>0.02</v>
      </c>
      <c r="E606" s="13">
        <f>단가대비표!O145</f>
        <v>0</v>
      </c>
      <c r="F606" s="14">
        <f>TRUNC(E606*D606,1)</f>
        <v>0</v>
      </c>
      <c r="G606" s="13">
        <f>단가대비표!P145</f>
        <v>144481</v>
      </c>
      <c r="H606" s="14">
        <f>TRUNC(G606*D606,1)</f>
        <v>2889.6</v>
      </c>
      <c r="I606" s="13">
        <f>단가대비표!S145</f>
        <v>0</v>
      </c>
      <c r="J606" s="14">
        <f>TRUNC(I606*D606,1)</f>
        <v>0</v>
      </c>
      <c r="K606" s="13">
        <f t="shared" si="110"/>
        <v>144481</v>
      </c>
      <c r="L606" s="14">
        <f t="shared" si="110"/>
        <v>2889.6</v>
      </c>
      <c r="M606" s="8" t="s">
        <v>52</v>
      </c>
      <c r="N606" s="2" t="s">
        <v>734</v>
      </c>
      <c r="O606" s="2" t="s">
        <v>415</v>
      </c>
      <c r="P606" s="2" t="s">
        <v>60</v>
      </c>
      <c r="Q606" s="2" t="s">
        <v>60</v>
      </c>
      <c r="R606" s="2" t="s">
        <v>59</v>
      </c>
      <c r="S606" s="3"/>
      <c r="T606" s="3"/>
      <c r="U606" s="3"/>
      <c r="V606" s="3">
        <v>1</v>
      </c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2" t="s">
        <v>52</v>
      </c>
      <c r="AW606" s="2" t="s">
        <v>1438</v>
      </c>
      <c r="AX606" s="2" t="s">
        <v>52</v>
      </c>
      <c r="AY606" s="2" t="s">
        <v>52</v>
      </c>
    </row>
    <row r="607" spans="1:51" ht="30" customHeight="1" x14ac:dyDescent="0.3">
      <c r="A607" s="8" t="s">
        <v>844</v>
      </c>
      <c r="B607" s="8" t="s">
        <v>1157</v>
      </c>
      <c r="C607" s="8" t="s">
        <v>327</v>
      </c>
      <c r="D607" s="9">
        <v>1</v>
      </c>
      <c r="E607" s="13">
        <v>0</v>
      </c>
      <c r="F607" s="14">
        <f>TRUNC(E607*D607,1)</f>
        <v>0</v>
      </c>
      <c r="G607" s="13">
        <v>0</v>
      </c>
      <c r="H607" s="14">
        <f>TRUNC(G607*D607,1)</f>
        <v>0</v>
      </c>
      <c r="I607" s="13">
        <f>TRUNC(SUMIF(V605:V608, RIGHTB(O607, 1), H605:H608)*U607, 2)</f>
        <v>366.84</v>
      </c>
      <c r="J607" s="14">
        <f>TRUNC(I607*D607,1)</f>
        <v>366.8</v>
      </c>
      <c r="K607" s="13">
        <f t="shared" si="110"/>
        <v>366.8</v>
      </c>
      <c r="L607" s="14">
        <f t="shared" si="110"/>
        <v>366.8</v>
      </c>
      <c r="M607" s="8" t="s">
        <v>52</v>
      </c>
      <c r="N607" s="2" t="s">
        <v>734</v>
      </c>
      <c r="O607" s="2" t="s">
        <v>328</v>
      </c>
      <c r="P607" s="2" t="s">
        <v>60</v>
      </c>
      <c r="Q607" s="2" t="s">
        <v>60</v>
      </c>
      <c r="R607" s="2" t="s">
        <v>60</v>
      </c>
      <c r="S607" s="3">
        <v>1</v>
      </c>
      <c r="T607" s="3">
        <v>2</v>
      </c>
      <c r="U607" s="3">
        <v>0.02</v>
      </c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2" t="s">
        <v>52</v>
      </c>
      <c r="AW607" s="2" t="s">
        <v>1439</v>
      </c>
      <c r="AX607" s="2" t="s">
        <v>52</v>
      </c>
      <c r="AY607" s="2" t="s">
        <v>52</v>
      </c>
    </row>
    <row r="608" spans="1:51" ht="30" customHeight="1" x14ac:dyDescent="0.3">
      <c r="A608" s="8" t="s">
        <v>847</v>
      </c>
      <c r="B608" s="8" t="s">
        <v>988</v>
      </c>
      <c r="C608" s="8" t="s">
        <v>448</v>
      </c>
      <c r="D608" s="9">
        <v>0.1</v>
      </c>
      <c r="E608" s="13">
        <f>일위대가목록!E43</f>
        <v>18564</v>
      </c>
      <c r="F608" s="14">
        <f>TRUNC(E608*D608,1)</f>
        <v>1856.4</v>
      </c>
      <c r="G608" s="13">
        <f>일위대가목록!F43</f>
        <v>44965</v>
      </c>
      <c r="H608" s="14">
        <f>TRUNC(G608*D608,1)</f>
        <v>4496.5</v>
      </c>
      <c r="I608" s="13">
        <f>일위대가목록!G43</f>
        <v>21780</v>
      </c>
      <c r="J608" s="14">
        <f>TRUNC(I608*D608,1)</f>
        <v>2178</v>
      </c>
      <c r="K608" s="13">
        <f t="shared" si="110"/>
        <v>85309</v>
      </c>
      <c r="L608" s="14">
        <f t="shared" si="110"/>
        <v>8530.9</v>
      </c>
      <c r="M608" s="8" t="s">
        <v>52</v>
      </c>
      <c r="N608" s="2" t="s">
        <v>734</v>
      </c>
      <c r="O608" s="2" t="s">
        <v>987</v>
      </c>
      <c r="P608" s="2" t="s">
        <v>59</v>
      </c>
      <c r="Q608" s="2" t="s">
        <v>60</v>
      </c>
      <c r="R608" s="2" t="s">
        <v>60</v>
      </c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2" t="s">
        <v>52</v>
      </c>
      <c r="AW608" s="2" t="s">
        <v>1440</v>
      </c>
      <c r="AX608" s="2" t="s">
        <v>52</v>
      </c>
      <c r="AY608" s="2" t="s">
        <v>52</v>
      </c>
    </row>
    <row r="609" spans="1:51" ht="30" customHeight="1" x14ac:dyDescent="0.3">
      <c r="A609" s="8" t="s">
        <v>421</v>
      </c>
      <c r="B609" s="8" t="s">
        <v>52</v>
      </c>
      <c r="C609" s="8" t="s">
        <v>52</v>
      </c>
      <c r="D609" s="9"/>
      <c r="E609" s="13"/>
      <c r="F609" s="14">
        <f>TRUNC(SUMIF(N605:N608, N604, F605:F608),0)</f>
        <v>1856</v>
      </c>
      <c r="G609" s="13"/>
      <c r="H609" s="14">
        <f>TRUNC(SUMIF(N605:N608, N604, H605:H608),0)</f>
        <v>22838</v>
      </c>
      <c r="I609" s="13"/>
      <c r="J609" s="14">
        <f>TRUNC(SUMIF(N605:N608, N604, J605:J608),0)</f>
        <v>2544</v>
      </c>
      <c r="K609" s="13"/>
      <c r="L609" s="14">
        <f>F609+H609+J609</f>
        <v>27238</v>
      </c>
      <c r="M609" s="8" t="s">
        <v>52</v>
      </c>
      <c r="N609" s="2" t="s">
        <v>68</v>
      </c>
      <c r="O609" s="2" t="s">
        <v>68</v>
      </c>
      <c r="P609" s="2" t="s">
        <v>52</v>
      </c>
      <c r="Q609" s="2" t="s">
        <v>52</v>
      </c>
      <c r="R609" s="2" t="s">
        <v>52</v>
      </c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2" t="s">
        <v>52</v>
      </c>
      <c r="AW609" s="2" t="s">
        <v>52</v>
      </c>
      <c r="AX609" s="2" t="s">
        <v>52</v>
      </c>
      <c r="AY609" s="2" t="s">
        <v>52</v>
      </c>
    </row>
    <row r="610" spans="1:51" ht="30" customHeight="1" x14ac:dyDescent="0.3">
      <c r="A610" s="9"/>
      <c r="B610" s="9"/>
      <c r="C610" s="9"/>
      <c r="D610" s="9"/>
      <c r="E610" s="13"/>
      <c r="F610" s="14"/>
      <c r="G610" s="13"/>
      <c r="H610" s="14"/>
      <c r="I610" s="13"/>
      <c r="J610" s="14"/>
      <c r="K610" s="13"/>
      <c r="L610" s="14"/>
      <c r="M610" s="9"/>
    </row>
    <row r="611" spans="1:51" ht="30" customHeight="1" x14ac:dyDescent="0.3">
      <c r="A611" s="190" t="s">
        <v>1441</v>
      </c>
      <c r="B611" s="190"/>
      <c r="C611" s="190"/>
      <c r="D611" s="190"/>
      <c r="E611" s="191"/>
      <c r="F611" s="192"/>
      <c r="G611" s="191"/>
      <c r="H611" s="192"/>
      <c r="I611" s="191"/>
      <c r="J611" s="192"/>
      <c r="K611" s="191"/>
      <c r="L611" s="192"/>
      <c r="M611" s="190"/>
      <c r="N611" s="1" t="s">
        <v>739</v>
      </c>
    </row>
    <row r="612" spans="1:51" ht="30" customHeight="1" x14ac:dyDescent="0.3">
      <c r="A612" s="8" t="s">
        <v>1444</v>
      </c>
      <c r="B612" s="8" t="s">
        <v>52</v>
      </c>
      <c r="C612" s="8" t="s">
        <v>119</v>
      </c>
      <c r="D612" s="9">
        <v>1</v>
      </c>
      <c r="E612" s="13">
        <f>일위대가목록!E97</f>
        <v>2627</v>
      </c>
      <c r="F612" s="14">
        <f>TRUNC(E612*D612,1)</f>
        <v>2627</v>
      </c>
      <c r="G612" s="13">
        <f>일위대가목록!F97</f>
        <v>0</v>
      </c>
      <c r="H612" s="14">
        <f>TRUNC(G612*D612,1)</f>
        <v>0</v>
      </c>
      <c r="I612" s="13">
        <f>일위대가목록!G97</f>
        <v>0</v>
      </c>
      <c r="J612" s="14">
        <f>TRUNC(I612*D612,1)</f>
        <v>0</v>
      </c>
      <c r="K612" s="13">
        <f>TRUNC(E612+G612+I612,1)</f>
        <v>2627</v>
      </c>
      <c r="L612" s="14">
        <f>TRUNC(F612+H612+J612,1)</f>
        <v>2627</v>
      </c>
      <c r="M612" s="8" t="s">
        <v>52</v>
      </c>
      <c r="N612" s="2" t="s">
        <v>739</v>
      </c>
      <c r="O612" s="2" t="s">
        <v>1445</v>
      </c>
      <c r="P612" s="2" t="s">
        <v>59</v>
      </c>
      <c r="Q612" s="2" t="s">
        <v>60</v>
      </c>
      <c r="R612" s="2" t="s">
        <v>60</v>
      </c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2" t="s">
        <v>52</v>
      </c>
      <c r="AW612" s="2" t="s">
        <v>1446</v>
      </c>
      <c r="AX612" s="2" t="s">
        <v>52</v>
      </c>
      <c r="AY612" s="2" t="s">
        <v>52</v>
      </c>
    </row>
    <row r="613" spans="1:51" ht="30" customHeight="1" x14ac:dyDescent="0.3">
      <c r="A613" s="8" t="s">
        <v>537</v>
      </c>
      <c r="B613" s="8" t="s">
        <v>738</v>
      </c>
      <c r="C613" s="8" t="s">
        <v>119</v>
      </c>
      <c r="D613" s="9">
        <v>1</v>
      </c>
      <c r="E613" s="13">
        <f>일위대가목록!E98</f>
        <v>0</v>
      </c>
      <c r="F613" s="14">
        <f>TRUNC(E613*D613,1)</f>
        <v>0</v>
      </c>
      <c r="G613" s="13">
        <f>일위대가목록!F98</f>
        <v>27411</v>
      </c>
      <c r="H613" s="14">
        <f>TRUNC(G613*D613,1)</f>
        <v>27411</v>
      </c>
      <c r="I613" s="13">
        <f>일위대가목록!G98</f>
        <v>822</v>
      </c>
      <c r="J613" s="14">
        <f>TRUNC(I613*D613,1)</f>
        <v>822</v>
      </c>
      <c r="K613" s="13">
        <f>TRUNC(E613+G613+I613,1)</f>
        <v>28233</v>
      </c>
      <c r="L613" s="14">
        <f>TRUNC(F613+H613+J613,1)</f>
        <v>28233</v>
      </c>
      <c r="M613" s="8" t="s">
        <v>52</v>
      </c>
      <c r="N613" s="2" t="s">
        <v>739</v>
      </c>
      <c r="O613" s="2" t="s">
        <v>1447</v>
      </c>
      <c r="P613" s="2" t="s">
        <v>59</v>
      </c>
      <c r="Q613" s="2" t="s">
        <v>60</v>
      </c>
      <c r="R613" s="2" t="s">
        <v>60</v>
      </c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2" t="s">
        <v>52</v>
      </c>
      <c r="AW613" s="2" t="s">
        <v>1448</v>
      </c>
      <c r="AX613" s="2" t="s">
        <v>52</v>
      </c>
      <c r="AY613" s="2" t="s">
        <v>52</v>
      </c>
    </row>
    <row r="614" spans="1:51" ht="30" customHeight="1" x14ac:dyDescent="0.3">
      <c r="A614" s="8" t="s">
        <v>421</v>
      </c>
      <c r="B614" s="8" t="s">
        <v>52</v>
      </c>
      <c r="C614" s="8" t="s">
        <v>52</v>
      </c>
      <c r="D614" s="9"/>
      <c r="E614" s="13"/>
      <c r="F614" s="14">
        <f>TRUNC(SUMIF(N612:N613, N611, F612:F613),0)</f>
        <v>2627</v>
      </c>
      <c r="G614" s="13"/>
      <c r="H614" s="14">
        <f>TRUNC(SUMIF(N612:N613, N611, H612:H613),0)</f>
        <v>27411</v>
      </c>
      <c r="I614" s="13"/>
      <c r="J614" s="14">
        <f>TRUNC(SUMIF(N612:N613, N611, J612:J613),0)</f>
        <v>822</v>
      </c>
      <c r="K614" s="13"/>
      <c r="L614" s="14">
        <f>F614+H614+J614</f>
        <v>30860</v>
      </c>
      <c r="M614" s="8" t="s">
        <v>52</v>
      </c>
      <c r="N614" s="2" t="s">
        <v>68</v>
      </c>
      <c r="O614" s="2" t="s">
        <v>68</v>
      </c>
      <c r="P614" s="2" t="s">
        <v>52</v>
      </c>
      <c r="Q614" s="2" t="s">
        <v>52</v>
      </c>
      <c r="R614" s="2" t="s">
        <v>52</v>
      </c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2" t="s">
        <v>52</v>
      </c>
      <c r="AW614" s="2" t="s">
        <v>52</v>
      </c>
      <c r="AX614" s="2" t="s">
        <v>52</v>
      </c>
      <c r="AY614" s="2" t="s">
        <v>52</v>
      </c>
    </row>
    <row r="615" spans="1:51" ht="30" customHeight="1" x14ac:dyDescent="0.3">
      <c r="A615" s="9"/>
      <c r="B615" s="9"/>
      <c r="C615" s="9"/>
      <c r="D615" s="9"/>
      <c r="E615" s="13"/>
      <c r="F615" s="14"/>
      <c r="G615" s="13"/>
      <c r="H615" s="14"/>
      <c r="I615" s="13"/>
      <c r="J615" s="14"/>
      <c r="K615" s="13"/>
      <c r="L615" s="14"/>
      <c r="M615" s="9"/>
    </row>
    <row r="616" spans="1:51" ht="30" customHeight="1" x14ac:dyDescent="0.3">
      <c r="A616" s="190" t="s">
        <v>1449</v>
      </c>
      <c r="B616" s="190"/>
      <c r="C616" s="190"/>
      <c r="D616" s="190"/>
      <c r="E616" s="191"/>
      <c r="F616" s="192"/>
      <c r="G616" s="191"/>
      <c r="H616" s="192"/>
      <c r="I616" s="191"/>
      <c r="J616" s="192"/>
      <c r="K616" s="191"/>
      <c r="L616" s="192"/>
      <c r="M616" s="190"/>
      <c r="N616" s="1" t="s">
        <v>741</v>
      </c>
    </row>
    <row r="617" spans="1:51" ht="30" customHeight="1" x14ac:dyDescent="0.3">
      <c r="A617" s="8" t="s">
        <v>1444</v>
      </c>
      <c r="B617" s="8" t="s">
        <v>52</v>
      </c>
      <c r="C617" s="8" t="s">
        <v>119</v>
      </c>
      <c r="D617" s="9">
        <v>1</v>
      </c>
      <c r="E617" s="13">
        <f>일위대가목록!E97</f>
        <v>2627</v>
      </c>
      <c r="F617" s="14">
        <f>TRUNC(E617*D617,1)</f>
        <v>2627</v>
      </c>
      <c r="G617" s="13">
        <f>일위대가목록!F97</f>
        <v>0</v>
      </c>
      <c r="H617" s="14">
        <f>TRUNC(G617*D617,1)</f>
        <v>0</v>
      </c>
      <c r="I617" s="13">
        <f>일위대가목록!G97</f>
        <v>0</v>
      </c>
      <c r="J617" s="14">
        <f>TRUNC(I617*D617,1)</f>
        <v>0</v>
      </c>
      <c r="K617" s="13">
        <f>TRUNC(E617+G617+I617,1)</f>
        <v>2627</v>
      </c>
      <c r="L617" s="14">
        <f>TRUNC(F617+H617+J617,1)</f>
        <v>2627</v>
      </c>
      <c r="M617" s="8" t="s">
        <v>52</v>
      </c>
      <c r="N617" s="2" t="s">
        <v>741</v>
      </c>
      <c r="O617" s="2" t="s">
        <v>1445</v>
      </c>
      <c r="P617" s="2" t="s">
        <v>59</v>
      </c>
      <c r="Q617" s="2" t="s">
        <v>60</v>
      </c>
      <c r="R617" s="2" t="s">
        <v>60</v>
      </c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2" t="s">
        <v>52</v>
      </c>
      <c r="AW617" s="2" t="s">
        <v>1451</v>
      </c>
      <c r="AX617" s="2" t="s">
        <v>52</v>
      </c>
      <c r="AY617" s="2" t="s">
        <v>52</v>
      </c>
    </row>
    <row r="618" spans="1:51" ht="30" customHeight="1" x14ac:dyDescent="0.3">
      <c r="A618" s="8" t="s">
        <v>537</v>
      </c>
      <c r="B618" s="8" t="s">
        <v>538</v>
      </c>
      <c r="C618" s="8" t="s">
        <v>119</v>
      </c>
      <c r="D618" s="9">
        <v>1</v>
      </c>
      <c r="E618" s="13">
        <f>일위대가목록!E99</f>
        <v>0</v>
      </c>
      <c r="F618" s="14">
        <f>TRUNC(E618*D618,1)</f>
        <v>0</v>
      </c>
      <c r="G618" s="13">
        <f>일위대가목록!F99</f>
        <v>23658</v>
      </c>
      <c r="H618" s="14">
        <f>TRUNC(G618*D618,1)</f>
        <v>23658</v>
      </c>
      <c r="I618" s="13">
        <f>일위대가목록!G99</f>
        <v>709</v>
      </c>
      <c r="J618" s="14">
        <f>TRUNC(I618*D618,1)</f>
        <v>709</v>
      </c>
      <c r="K618" s="13">
        <f>TRUNC(E618+G618+I618,1)</f>
        <v>24367</v>
      </c>
      <c r="L618" s="14">
        <f>TRUNC(F618+H618+J618,1)</f>
        <v>24367</v>
      </c>
      <c r="M618" s="8" t="s">
        <v>52</v>
      </c>
      <c r="N618" s="2" t="s">
        <v>741</v>
      </c>
      <c r="O618" s="2" t="s">
        <v>1452</v>
      </c>
      <c r="P618" s="2" t="s">
        <v>59</v>
      </c>
      <c r="Q618" s="2" t="s">
        <v>60</v>
      </c>
      <c r="R618" s="2" t="s">
        <v>60</v>
      </c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2" t="s">
        <v>52</v>
      </c>
      <c r="AW618" s="2" t="s">
        <v>1453</v>
      </c>
      <c r="AX618" s="2" t="s">
        <v>52</v>
      </c>
      <c r="AY618" s="2" t="s">
        <v>52</v>
      </c>
    </row>
    <row r="619" spans="1:51" ht="30" customHeight="1" x14ac:dyDescent="0.3">
      <c r="A619" s="8" t="s">
        <v>421</v>
      </c>
      <c r="B619" s="8" t="s">
        <v>52</v>
      </c>
      <c r="C619" s="8" t="s">
        <v>52</v>
      </c>
      <c r="D619" s="9"/>
      <c r="E619" s="13"/>
      <c r="F619" s="14">
        <f>TRUNC(SUMIF(N617:N618, N616, F617:F618),0)</f>
        <v>2627</v>
      </c>
      <c r="G619" s="13"/>
      <c r="H619" s="14">
        <f>TRUNC(SUMIF(N617:N618, N616, H617:H618),0)</f>
        <v>23658</v>
      </c>
      <c r="I619" s="13"/>
      <c r="J619" s="14">
        <f>TRUNC(SUMIF(N617:N618, N616, J617:J618),0)</f>
        <v>709</v>
      </c>
      <c r="K619" s="13"/>
      <c r="L619" s="14">
        <f>F619+H619+J619</f>
        <v>26994</v>
      </c>
      <c r="M619" s="8" t="s">
        <v>52</v>
      </c>
      <c r="N619" s="2" t="s">
        <v>68</v>
      </c>
      <c r="O619" s="2" t="s">
        <v>68</v>
      </c>
      <c r="P619" s="2" t="s">
        <v>52</v>
      </c>
      <c r="Q619" s="2" t="s">
        <v>52</v>
      </c>
      <c r="R619" s="2" t="s">
        <v>52</v>
      </c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2" t="s">
        <v>52</v>
      </c>
      <c r="AW619" s="2" t="s">
        <v>52</v>
      </c>
      <c r="AX619" s="2" t="s">
        <v>52</v>
      </c>
      <c r="AY619" s="2" t="s">
        <v>52</v>
      </c>
    </row>
    <row r="620" spans="1:51" ht="30" customHeight="1" x14ac:dyDescent="0.3">
      <c r="A620" s="9"/>
      <c r="B620" s="9"/>
      <c r="C620" s="9"/>
      <c r="D620" s="9"/>
      <c r="E620" s="13"/>
      <c r="F620" s="14"/>
      <c r="G620" s="13"/>
      <c r="H620" s="14"/>
      <c r="I620" s="13"/>
      <c r="J620" s="14"/>
      <c r="K620" s="13"/>
      <c r="L620" s="14"/>
      <c r="M620" s="9"/>
    </row>
    <row r="621" spans="1:51" ht="30" customHeight="1" x14ac:dyDescent="0.3">
      <c r="A621" s="190" t="s">
        <v>1454</v>
      </c>
      <c r="B621" s="190"/>
      <c r="C621" s="190"/>
      <c r="D621" s="190"/>
      <c r="E621" s="191"/>
      <c r="F621" s="192"/>
      <c r="G621" s="191"/>
      <c r="H621" s="192"/>
      <c r="I621" s="191"/>
      <c r="J621" s="192"/>
      <c r="K621" s="191"/>
      <c r="L621" s="192"/>
      <c r="M621" s="190"/>
      <c r="N621" s="1" t="s">
        <v>744</v>
      </c>
    </row>
    <row r="622" spans="1:51" ht="30" customHeight="1" x14ac:dyDescent="0.3">
      <c r="A622" s="8" t="s">
        <v>417</v>
      </c>
      <c r="B622" s="8" t="s">
        <v>412</v>
      </c>
      <c r="C622" s="8" t="s">
        <v>413</v>
      </c>
      <c r="D622" s="9">
        <v>7.0000000000000007E-2</v>
      </c>
      <c r="E622" s="13">
        <f>단가대비표!O148</f>
        <v>0</v>
      </c>
      <c r="F622" s="14">
        <f>TRUNC(E622*D622,1)</f>
        <v>0</v>
      </c>
      <c r="G622" s="13">
        <f>단가대비표!P148</f>
        <v>230766</v>
      </c>
      <c r="H622" s="14">
        <f>TRUNC(G622*D622,1)</f>
        <v>16153.6</v>
      </c>
      <c r="I622" s="13">
        <f>단가대비표!S148</f>
        <v>0</v>
      </c>
      <c r="J622" s="14">
        <f>TRUNC(I622*D622,1)</f>
        <v>0</v>
      </c>
      <c r="K622" s="13">
        <f>TRUNC(E622+G622+I622,1)</f>
        <v>230766</v>
      </c>
      <c r="L622" s="14">
        <f>TRUNC(F622+H622+J622,1)</f>
        <v>16153.6</v>
      </c>
      <c r="M622" s="8" t="s">
        <v>52</v>
      </c>
      <c r="N622" s="2" t="s">
        <v>744</v>
      </c>
      <c r="O622" s="2" t="s">
        <v>419</v>
      </c>
      <c r="P622" s="2" t="s">
        <v>60</v>
      </c>
      <c r="Q622" s="2" t="s">
        <v>60</v>
      </c>
      <c r="R622" s="2" t="s">
        <v>59</v>
      </c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2" t="s">
        <v>52</v>
      </c>
      <c r="AW622" s="2" t="s">
        <v>1457</v>
      </c>
      <c r="AX622" s="2" t="s">
        <v>52</v>
      </c>
      <c r="AY622" s="2" t="s">
        <v>52</v>
      </c>
    </row>
    <row r="623" spans="1:51" ht="30" customHeight="1" x14ac:dyDescent="0.3">
      <c r="A623" s="8" t="s">
        <v>411</v>
      </c>
      <c r="B623" s="8" t="s">
        <v>412</v>
      </c>
      <c r="C623" s="8" t="s">
        <v>413</v>
      </c>
      <c r="D623" s="9">
        <v>0.03</v>
      </c>
      <c r="E623" s="13">
        <f>단가대비표!O145</f>
        <v>0</v>
      </c>
      <c r="F623" s="14">
        <f>TRUNC(E623*D623,1)</f>
        <v>0</v>
      </c>
      <c r="G623" s="13">
        <f>단가대비표!P145</f>
        <v>144481</v>
      </c>
      <c r="H623" s="14">
        <f>TRUNC(G623*D623,1)</f>
        <v>4334.3999999999996</v>
      </c>
      <c r="I623" s="13">
        <f>단가대비표!S145</f>
        <v>0</v>
      </c>
      <c r="J623" s="14">
        <f>TRUNC(I623*D623,1)</f>
        <v>0</v>
      </c>
      <c r="K623" s="13">
        <f>TRUNC(E623+G623+I623,1)</f>
        <v>144481</v>
      </c>
      <c r="L623" s="14">
        <f>TRUNC(F623+H623+J623,1)</f>
        <v>4334.3999999999996</v>
      </c>
      <c r="M623" s="8" t="s">
        <v>52</v>
      </c>
      <c r="N623" s="2" t="s">
        <v>744</v>
      </c>
      <c r="O623" s="2" t="s">
        <v>415</v>
      </c>
      <c r="P623" s="2" t="s">
        <v>60</v>
      </c>
      <c r="Q623" s="2" t="s">
        <v>60</v>
      </c>
      <c r="R623" s="2" t="s">
        <v>59</v>
      </c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2" t="s">
        <v>52</v>
      </c>
      <c r="AW623" s="2" t="s">
        <v>1458</v>
      </c>
      <c r="AX623" s="2" t="s">
        <v>52</v>
      </c>
      <c r="AY623" s="2" t="s">
        <v>52</v>
      </c>
    </row>
    <row r="624" spans="1:51" ht="30" customHeight="1" x14ac:dyDescent="0.3">
      <c r="A624" s="8" t="s">
        <v>421</v>
      </c>
      <c r="B624" s="8" t="s">
        <v>52</v>
      </c>
      <c r="C624" s="8" t="s">
        <v>52</v>
      </c>
      <c r="D624" s="9"/>
      <c r="E624" s="13"/>
      <c r="F624" s="14">
        <f>TRUNC(SUMIF(N622:N623, N621, F622:F623),0)</f>
        <v>0</v>
      </c>
      <c r="G624" s="13"/>
      <c r="H624" s="14">
        <f>TRUNC(SUMIF(N622:N623, N621, H622:H623),0)</f>
        <v>20488</v>
      </c>
      <c r="I624" s="13"/>
      <c r="J624" s="14">
        <f>TRUNC(SUMIF(N622:N623, N621, J622:J623),0)</f>
        <v>0</v>
      </c>
      <c r="K624" s="13"/>
      <c r="L624" s="14">
        <f>F624+H624+J624</f>
        <v>20488</v>
      </c>
      <c r="M624" s="8" t="s">
        <v>52</v>
      </c>
      <c r="N624" s="2" t="s">
        <v>68</v>
      </c>
      <c r="O624" s="2" t="s">
        <v>68</v>
      </c>
      <c r="P624" s="2" t="s">
        <v>52</v>
      </c>
      <c r="Q624" s="2" t="s">
        <v>52</v>
      </c>
      <c r="R624" s="2" t="s">
        <v>52</v>
      </c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2" t="s">
        <v>52</v>
      </c>
      <c r="AW624" s="2" t="s">
        <v>52</v>
      </c>
      <c r="AX624" s="2" t="s">
        <v>52</v>
      </c>
      <c r="AY624" s="2" t="s">
        <v>52</v>
      </c>
    </row>
    <row r="625" spans="1:51" ht="30" customHeight="1" x14ac:dyDescent="0.3">
      <c r="A625" s="9"/>
      <c r="B625" s="9"/>
      <c r="C625" s="9"/>
      <c r="D625" s="9"/>
      <c r="E625" s="13"/>
      <c r="F625" s="14"/>
      <c r="G625" s="13"/>
      <c r="H625" s="14"/>
      <c r="I625" s="13"/>
      <c r="J625" s="14"/>
      <c r="K625" s="13"/>
      <c r="L625" s="14"/>
      <c r="M625" s="9"/>
    </row>
    <row r="626" spans="1:51" ht="30" customHeight="1" x14ac:dyDescent="0.3">
      <c r="A626" s="190" t="s">
        <v>1459</v>
      </c>
      <c r="B626" s="190"/>
      <c r="C626" s="190"/>
      <c r="D626" s="190"/>
      <c r="E626" s="191"/>
      <c r="F626" s="192"/>
      <c r="G626" s="191"/>
      <c r="H626" s="192"/>
      <c r="I626" s="191"/>
      <c r="J626" s="192"/>
      <c r="K626" s="191"/>
      <c r="L626" s="192"/>
      <c r="M626" s="190"/>
      <c r="N626" s="1" t="s">
        <v>753</v>
      </c>
    </row>
    <row r="627" spans="1:51" ht="30" customHeight="1" x14ac:dyDescent="0.3">
      <c r="A627" s="8" t="s">
        <v>946</v>
      </c>
      <c r="B627" s="8" t="s">
        <v>412</v>
      </c>
      <c r="C627" s="8" t="s">
        <v>413</v>
      </c>
      <c r="D627" s="9">
        <v>0.04</v>
      </c>
      <c r="E627" s="13">
        <f>단가대비표!O147</f>
        <v>0</v>
      </c>
      <c r="F627" s="14">
        <f t="shared" ref="F627:F637" si="111">TRUNC(E627*D627,1)</f>
        <v>0</v>
      </c>
      <c r="G627" s="13">
        <f>단가대비표!P147</f>
        <v>254117</v>
      </c>
      <c r="H627" s="14">
        <f t="shared" ref="H627:H637" si="112">TRUNC(G627*D627,1)</f>
        <v>10164.6</v>
      </c>
      <c r="I627" s="13">
        <f>단가대비표!S147</f>
        <v>0</v>
      </c>
      <c r="J627" s="14">
        <f t="shared" ref="J627:J637" si="113">TRUNC(I627*D627,1)</f>
        <v>0</v>
      </c>
      <c r="K627" s="13">
        <f t="shared" ref="K627:K637" si="114">TRUNC(E627+G627+I627,1)</f>
        <v>254117</v>
      </c>
      <c r="L627" s="14">
        <f t="shared" ref="L627:L637" si="115">TRUNC(F627+H627+J627,1)</f>
        <v>10164.6</v>
      </c>
      <c r="M627" s="8" t="s">
        <v>52</v>
      </c>
      <c r="N627" s="2" t="s">
        <v>753</v>
      </c>
      <c r="O627" s="2" t="s">
        <v>947</v>
      </c>
      <c r="P627" s="2" t="s">
        <v>60</v>
      </c>
      <c r="Q627" s="2" t="s">
        <v>60</v>
      </c>
      <c r="R627" s="2" t="s">
        <v>59</v>
      </c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2" t="s">
        <v>52</v>
      </c>
      <c r="AW627" s="2" t="s">
        <v>1462</v>
      </c>
      <c r="AX627" s="2" t="s">
        <v>52</v>
      </c>
      <c r="AY627" s="2" t="s">
        <v>52</v>
      </c>
    </row>
    <row r="628" spans="1:51" ht="30" customHeight="1" x14ac:dyDescent="0.3">
      <c r="A628" s="8" t="s">
        <v>411</v>
      </c>
      <c r="B628" s="8" t="s">
        <v>412</v>
      </c>
      <c r="C628" s="8" t="s">
        <v>413</v>
      </c>
      <c r="D628" s="9">
        <v>0.01</v>
      </c>
      <c r="E628" s="13">
        <f>단가대비표!O145</f>
        <v>0</v>
      </c>
      <c r="F628" s="14">
        <f t="shared" si="111"/>
        <v>0</v>
      </c>
      <c r="G628" s="13">
        <f>단가대비표!P145</f>
        <v>144481</v>
      </c>
      <c r="H628" s="14">
        <f t="shared" si="112"/>
        <v>1444.8</v>
      </c>
      <c r="I628" s="13">
        <f>단가대비표!S145</f>
        <v>0</v>
      </c>
      <c r="J628" s="14">
        <f t="shared" si="113"/>
        <v>0</v>
      </c>
      <c r="K628" s="13">
        <f t="shared" si="114"/>
        <v>144481</v>
      </c>
      <c r="L628" s="14">
        <f t="shared" si="115"/>
        <v>1444.8</v>
      </c>
      <c r="M628" s="8" t="s">
        <v>52</v>
      </c>
      <c r="N628" s="2" t="s">
        <v>753</v>
      </c>
      <c r="O628" s="2" t="s">
        <v>415</v>
      </c>
      <c r="P628" s="2" t="s">
        <v>60</v>
      </c>
      <c r="Q628" s="2" t="s">
        <v>60</v>
      </c>
      <c r="R628" s="2" t="s">
        <v>59</v>
      </c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2" t="s">
        <v>52</v>
      </c>
      <c r="AW628" s="2" t="s">
        <v>1463</v>
      </c>
      <c r="AX628" s="2" t="s">
        <v>52</v>
      </c>
      <c r="AY628" s="2" t="s">
        <v>52</v>
      </c>
    </row>
    <row r="629" spans="1:51" ht="30" customHeight="1" x14ac:dyDescent="0.3">
      <c r="A629" s="8" t="s">
        <v>1464</v>
      </c>
      <c r="B629" s="8" t="s">
        <v>1465</v>
      </c>
      <c r="C629" s="8" t="s">
        <v>618</v>
      </c>
      <c r="D629" s="9">
        <v>4.48E-2</v>
      </c>
      <c r="E629" s="13">
        <f>단가대비표!O76</f>
        <v>26815</v>
      </c>
      <c r="F629" s="14">
        <f t="shared" si="111"/>
        <v>1201.3</v>
      </c>
      <c r="G629" s="13">
        <f>단가대비표!P76</f>
        <v>0</v>
      </c>
      <c r="H629" s="14">
        <f t="shared" si="112"/>
        <v>0</v>
      </c>
      <c r="I629" s="13">
        <f>단가대비표!S76</f>
        <v>0</v>
      </c>
      <c r="J629" s="14">
        <f t="shared" si="113"/>
        <v>0</v>
      </c>
      <c r="K629" s="13">
        <f t="shared" si="114"/>
        <v>26815</v>
      </c>
      <c r="L629" s="14">
        <f t="shared" si="115"/>
        <v>1201.3</v>
      </c>
      <c r="M629" s="8" t="s">
        <v>52</v>
      </c>
      <c r="N629" s="2" t="s">
        <v>753</v>
      </c>
      <c r="O629" s="2" t="s">
        <v>1466</v>
      </c>
      <c r="P629" s="2" t="s">
        <v>60</v>
      </c>
      <c r="Q629" s="2" t="s">
        <v>60</v>
      </c>
      <c r="R629" s="2" t="s">
        <v>59</v>
      </c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2" t="s">
        <v>52</v>
      </c>
      <c r="AW629" s="2" t="s">
        <v>1467</v>
      </c>
      <c r="AX629" s="2" t="s">
        <v>52</v>
      </c>
      <c r="AY629" s="2" t="s">
        <v>52</v>
      </c>
    </row>
    <row r="630" spans="1:51" ht="30" customHeight="1" x14ac:dyDescent="0.3">
      <c r="A630" s="8" t="s">
        <v>1464</v>
      </c>
      <c r="B630" s="8" t="s">
        <v>1468</v>
      </c>
      <c r="C630" s="8" t="s">
        <v>618</v>
      </c>
      <c r="D630" s="9">
        <v>8.9999999999999993E-3</v>
      </c>
      <c r="E630" s="13">
        <f>단가대비표!O77</f>
        <v>9638</v>
      </c>
      <c r="F630" s="14">
        <f t="shared" si="111"/>
        <v>86.7</v>
      </c>
      <c r="G630" s="13">
        <f>단가대비표!P77</f>
        <v>0</v>
      </c>
      <c r="H630" s="14">
        <f t="shared" si="112"/>
        <v>0</v>
      </c>
      <c r="I630" s="13">
        <f>단가대비표!S77</f>
        <v>0</v>
      </c>
      <c r="J630" s="14">
        <f t="shared" si="113"/>
        <v>0</v>
      </c>
      <c r="K630" s="13">
        <f t="shared" si="114"/>
        <v>9638</v>
      </c>
      <c r="L630" s="14">
        <f t="shared" si="115"/>
        <v>86.7</v>
      </c>
      <c r="M630" s="8" t="s">
        <v>52</v>
      </c>
      <c r="N630" s="2" t="s">
        <v>753</v>
      </c>
      <c r="O630" s="2" t="s">
        <v>1469</v>
      </c>
      <c r="P630" s="2" t="s">
        <v>60</v>
      </c>
      <c r="Q630" s="2" t="s">
        <v>60</v>
      </c>
      <c r="R630" s="2" t="s">
        <v>59</v>
      </c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2" t="s">
        <v>52</v>
      </c>
      <c r="AW630" s="2" t="s">
        <v>1470</v>
      </c>
      <c r="AX630" s="2" t="s">
        <v>52</v>
      </c>
      <c r="AY630" s="2" t="s">
        <v>52</v>
      </c>
    </row>
    <row r="631" spans="1:51" ht="30" customHeight="1" x14ac:dyDescent="0.3">
      <c r="A631" s="8" t="s">
        <v>1464</v>
      </c>
      <c r="B631" s="8" t="s">
        <v>1471</v>
      </c>
      <c r="C631" s="8" t="s">
        <v>427</v>
      </c>
      <c r="D631" s="9">
        <v>8.9499999999999996E-2</v>
      </c>
      <c r="E631" s="13">
        <f>단가대비표!O78</f>
        <v>6984</v>
      </c>
      <c r="F631" s="14">
        <f t="shared" si="111"/>
        <v>625</v>
      </c>
      <c r="G631" s="13">
        <f>단가대비표!P78</f>
        <v>0</v>
      </c>
      <c r="H631" s="14">
        <f t="shared" si="112"/>
        <v>0</v>
      </c>
      <c r="I631" s="13">
        <f>단가대비표!S78</f>
        <v>0</v>
      </c>
      <c r="J631" s="14">
        <f t="shared" si="113"/>
        <v>0</v>
      </c>
      <c r="K631" s="13">
        <f t="shared" si="114"/>
        <v>6984</v>
      </c>
      <c r="L631" s="14">
        <f t="shared" si="115"/>
        <v>625</v>
      </c>
      <c r="M631" s="8" t="s">
        <v>52</v>
      </c>
      <c r="N631" s="2" t="s">
        <v>753</v>
      </c>
      <c r="O631" s="2" t="s">
        <v>1472</v>
      </c>
      <c r="P631" s="2" t="s">
        <v>60</v>
      </c>
      <c r="Q631" s="2" t="s">
        <v>60</v>
      </c>
      <c r="R631" s="2" t="s">
        <v>59</v>
      </c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2" t="s">
        <v>52</v>
      </c>
      <c r="AW631" s="2" t="s">
        <v>1473</v>
      </c>
      <c r="AX631" s="2" t="s">
        <v>52</v>
      </c>
      <c r="AY631" s="2" t="s">
        <v>52</v>
      </c>
    </row>
    <row r="632" spans="1:51" ht="30" customHeight="1" x14ac:dyDescent="0.3">
      <c r="A632" s="8" t="s">
        <v>1464</v>
      </c>
      <c r="B632" s="8" t="s">
        <v>1474</v>
      </c>
      <c r="C632" s="8" t="s">
        <v>427</v>
      </c>
      <c r="D632" s="9">
        <v>4.9200000000000001E-2</v>
      </c>
      <c r="E632" s="13">
        <f>단가대비표!O79</f>
        <v>4251</v>
      </c>
      <c r="F632" s="14">
        <f t="shared" si="111"/>
        <v>209.1</v>
      </c>
      <c r="G632" s="13">
        <f>단가대비표!P79</f>
        <v>0</v>
      </c>
      <c r="H632" s="14">
        <f t="shared" si="112"/>
        <v>0</v>
      </c>
      <c r="I632" s="13">
        <f>단가대비표!S79</f>
        <v>0</v>
      </c>
      <c r="J632" s="14">
        <f t="shared" si="113"/>
        <v>0</v>
      </c>
      <c r="K632" s="13">
        <f t="shared" si="114"/>
        <v>4251</v>
      </c>
      <c r="L632" s="14">
        <f t="shared" si="115"/>
        <v>209.1</v>
      </c>
      <c r="M632" s="8" t="s">
        <v>52</v>
      </c>
      <c r="N632" s="2" t="s">
        <v>753</v>
      </c>
      <c r="O632" s="2" t="s">
        <v>1475</v>
      </c>
      <c r="P632" s="2" t="s">
        <v>60</v>
      </c>
      <c r="Q632" s="2" t="s">
        <v>60</v>
      </c>
      <c r="R632" s="2" t="s">
        <v>59</v>
      </c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2" t="s">
        <v>52</v>
      </c>
      <c r="AW632" s="2" t="s">
        <v>1476</v>
      </c>
      <c r="AX632" s="2" t="s">
        <v>52</v>
      </c>
      <c r="AY632" s="2" t="s">
        <v>52</v>
      </c>
    </row>
    <row r="633" spans="1:51" ht="30" customHeight="1" x14ac:dyDescent="0.3">
      <c r="A633" s="8" t="s">
        <v>1464</v>
      </c>
      <c r="B633" s="8" t="s">
        <v>1477</v>
      </c>
      <c r="C633" s="8" t="s">
        <v>427</v>
      </c>
      <c r="D633" s="9">
        <v>0.1628</v>
      </c>
      <c r="E633" s="13">
        <f>단가대비표!O80</f>
        <v>6984</v>
      </c>
      <c r="F633" s="14">
        <f t="shared" si="111"/>
        <v>1136.9000000000001</v>
      </c>
      <c r="G633" s="13">
        <f>단가대비표!P80</f>
        <v>0</v>
      </c>
      <c r="H633" s="14">
        <f t="shared" si="112"/>
        <v>0</v>
      </c>
      <c r="I633" s="13">
        <f>단가대비표!S80</f>
        <v>0</v>
      </c>
      <c r="J633" s="14">
        <f t="shared" si="113"/>
        <v>0</v>
      </c>
      <c r="K633" s="13">
        <f t="shared" si="114"/>
        <v>6984</v>
      </c>
      <c r="L633" s="14">
        <f t="shared" si="115"/>
        <v>1136.9000000000001</v>
      </c>
      <c r="M633" s="8" t="s">
        <v>52</v>
      </c>
      <c r="N633" s="2" t="s">
        <v>753</v>
      </c>
      <c r="O633" s="2" t="s">
        <v>1478</v>
      </c>
      <c r="P633" s="2" t="s">
        <v>60</v>
      </c>
      <c r="Q633" s="2" t="s">
        <v>60</v>
      </c>
      <c r="R633" s="2" t="s">
        <v>59</v>
      </c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2" t="s">
        <v>52</v>
      </c>
      <c r="AW633" s="2" t="s">
        <v>1479</v>
      </c>
      <c r="AX633" s="2" t="s">
        <v>52</v>
      </c>
      <c r="AY633" s="2" t="s">
        <v>52</v>
      </c>
    </row>
    <row r="634" spans="1:51" ht="30" customHeight="1" x14ac:dyDescent="0.3">
      <c r="A634" s="8" t="s">
        <v>1464</v>
      </c>
      <c r="B634" s="8" t="s">
        <v>1480</v>
      </c>
      <c r="C634" s="8" t="s">
        <v>427</v>
      </c>
      <c r="D634" s="9">
        <v>1.6299999999999999E-2</v>
      </c>
      <c r="E634" s="13">
        <f>단가대비표!O81</f>
        <v>4251</v>
      </c>
      <c r="F634" s="14">
        <f t="shared" si="111"/>
        <v>69.2</v>
      </c>
      <c r="G634" s="13">
        <f>단가대비표!P81</f>
        <v>0</v>
      </c>
      <c r="H634" s="14">
        <f t="shared" si="112"/>
        <v>0</v>
      </c>
      <c r="I634" s="13">
        <f>단가대비표!S81</f>
        <v>0</v>
      </c>
      <c r="J634" s="14">
        <f t="shared" si="113"/>
        <v>0</v>
      </c>
      <c r="K634" s="13">
        <f t="shared" si="114"/>
        <v>4251</v>
      </c>
      <c r="L634" s="14">
        <f t="shared" si="115"/>
        <v>69.2</v>
      </c>
      <c r="M634" s="8" t="s">
        <v>52</v>
      </c>
      <c r="N634" s="2" t="s">
        <v>753</v>
      </c>
      <c r="O634" s="2" t="s">
        <v>1481</v>
      </c>
      <c r="P634" s="2" t="s">
        <v>60</v>
      </c>
      <c r="Q634" s="2" t="s">
        <v>60</v>
      </c>
      <c r="R634" s="2" t="s">
        <v>59</v>
      </c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2" t="s">
        <v>52</v>
      </c>
      <c r="AW634" s="2" t="s">
        <v>1482</v>
      </c>
      <c r="AX634" s="2" t="s">
        <v>52</v>
      </c>
      <c r="AY634" s="2" t="s">
        <v>52</v>
      </c>
    </row>
    <row r="635" spans="1:51" ht="30" customHeight="1" x14ac:dyDescent="0.3">
      <c r="A635" s="8" t="s">
        <v>1483</v>
      </c>
      <c r="B635" s="8" t="s">
        <v>1484</v>
      </c>
      <c r="C635" s="8" t="s">
        <v>458</v>
      </c>
      <c r="D635" s="9">
        <v>4.07E-2</v>
      </c>
      <c r="E635" s="13">
        <f>단가대비표!O54</f>
        <v>23000</v>
      </c>
      <c r="F635" s="14">
        <f t="shared" si="111"/>
        <v>936.1</v>
      </c>
      <c r="G635" s="13">
        <f>단가대비표!P54</f>
        <v>0</v>
      </c>
      <c r="H635" s="14">
        <f t="shared" si="112"/>
        <v>0</v>
      </c>
      <c r="I635" s="13">
        <f>단가대비표!S54</f>
        <v>0</v>
      </c>
      <c r="J635" s="14">
        <f t="shared" si="113"/>
        <v>0</v>
      </c>
      <c r="K635" s="13">
        <f t="shared" si="114"/>
        <v>23000</v>
      </c>
      <c r="L635" s="14">
        <f t="shared" si="115"/>
        <v>936.1</v>
      </c>
      <c r="M635" s="8" t="s">
        <v>52</v>
      </c>
      <c r="N635" s="2" t="s">
        <v>753</v>
      </c>
      <c r="O635" s="2" t="s">
        <v>1485</v>
      </c>
      <c r="P635" s="2" t="s">
        <v>60</v>
      </c>
      <c r="Q635" s="2" t="s">
        <v>60</v>
      </c>
      <c r="R635" s="2" t="s">
        <v>59</v>
      </c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2" t="s">
        <v>52</v>
      </c>
      <c r="AW635" s="2" t="s">
        <v>1486</v>
      </c>
      <c r="AX635" s="2" t="s">
        <v>52</v>
      </c>
      <c r="AY635" s="2" t="s">
        <v>52</v>
      </c>
    </row>
    <row r="636" spans="1:51" ht="30" customHeight="1" x14ac:dyDescent="0.3">
      <c r="A636" s="8" t="s">
        <v>1464</v>
      </c>
      <c r="B636" s="8" t="s">
        <v>1487</v>
      </c>
      <c r="C636" s="8" t="s">
        <v>427</v>
      </c>
      <c r="D636" s="9">
        <v>8.9999999999999993E-3</v>
      </c>
      <c r="E636" s="13">
        <f>단가대비표!O82</f>
        <v>7541</v>
      </c>
      <c r="F636" s="14">
        <f t="shared" si="111"/>
        <v>67.8</v>
      </c>
      <c r="G636" s="13">
        <f>단가대비표!P82</f>
        <v>0</v>
      </c>
      <c r="H636" s="14">
        <f t="shared" si="112"/>
        <v>0</v>
      </c>
      <c r="I636" s="13">
        <f>단가대비표!S82</f>
        <v>0</v>
      </c>
      <c r="J636" s="14">
        <f t="shared" si="113"/>
        <v>0</v>
      </c>
      <c r="K636" s="13">
        <f t="shared" si="114"/>
        <v>7541</v>
      </c>
      <c r="L636" s="14">
        <f t="shared" si="115"/>
        <v>67.8</v>
      </c>
      <c r="M636" s="8" t="s">
        <v>52</v>
      </c>
      <c r="N636" s="2" t="s">
        <v>753</v>
      </c>
      <c r="O636" s="2" t="s">
        <v>1488</v>
      </c>
      <c r="P636" s="2" t="s">
        <v>60</v>
      </c>
      <c r="Q636" s="2" t="s">
        <v>60</v>
      </c>
      <c r="R636" s="2" t="s">
        <v>59</v>
      </c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2" t="s">
        <v>52</v>
      </c>
      <c r="AW636" s="2" t="s">
        <v>1489</v>
      </c>
      <c r="AX636" s="2" t="s">
        <v>52</v>
      </c>
      <c r="AY636" s="2" t="s">
        <v>52</v>
      </c>
    </row>
    <row r="637" spans="1:51" ht="30" customHeight="1" x14ac:dyDescent="0.3">
      <c r="A637" s="8" t="s">
        <v>1464</v>
      </c>
      <c r="B637" s="8" t="s">
        <v>1490</v>
      </c>
      <c r="C637" s="8" t="s">
        <v>427</v>
      </c>
      <c r="D637" s="9">
        <v>8.0999999999999996E-3</v>
      </c>
      <c r="E637" s="13">
        <f>단가대비표!O83</f>
        <v>9344</v>
      </c>
      <c r="F637" s="14">
        <f t="shared" si="111"/>
        <v>75.599999999999994</v>
      </c>
      <c r="G637" s="13">
        <f>단가대비표!P83</f>
        <v>0</v>
      </c>
      <c r="H637" s="14">
        <f t="shared" si="112"/>
        <v>0</v>
      </c>
      <c r="I637" s="13">
        <f>단가대비표!S83</f>
        <v>0</v>
      </c>
      <c r="J637" s="14">
        <f t="shared" si="113"/>
        <v>0</v>
      </c>
      <c r="K637" s="13">
        <f t="shared" si="114"/>
        <v>9344</v>
      </c>
      <c r="L637" s="14">
        <f t="shared" si="115"/>
        <v>75.599999999999994</v>
      </c>
      <c r="M637" s="8" t="s">
        <v>52</v>
      </c>
      <c r="N637" s="2" t="s">
        <v>753</v>
      </c>
      <c r="O637" s="2" t="s">
        <v>1491</v>
      </c>
      <c r="P637" s="2" t="s">
        <v>60</v>
      </c>
      <c r="Q637" s="2" t="s">
        <v>60</v>
      </c>
      <c r="R637" s="2" t="s">
        <v>59</v>
      </c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2" t="s">
        <v>52</v>
      </c>
      <c r="AW637" s="2" t="s">
        <v>1492</v>
      </c>
      <c r="AX637" s="2" t="s">
        <v>52</v>
      </c>
      <c r="AY637" s="2" t="s">
        <v>52</v>
      </c>
    </row>
    <row r="638" spans="1:51" ht="30" customHeight="1" x14ac:dyDescent="0.3">
      <c r="A638" s="8" t="s">
        <v>421</v>
      </c>
      <c r="B638" s="8" t="s">
        <v>52</v>
      </c>
      <c r="C638" s="8" t="s">
        <v>52</v>
      </c>
      <c r="D638" s="9"/>
      <c r="E638" s="13"/>
      <c r="F638" s="14">
        <f>TRUNC(SUMIF(N627:N637, N626, F627:F637),0)</f>
        <v>4407</v>
      </c>
      <c r="G638" s="13"/>
      <c r="H638" s="14">
        <f>TRUNC(SUMIF(N627:N637, N626, H627:H637),0)</f>
        <v>11609</v>
      </c>
      <c r="I638" s="13"/>
      <c r="J638" s="14">
        <f>TRUNC(SUMIF(N627:N637, N626, J627:J637),0)</f>
        <v>0</v>
      </c>
      <c r="K638" s="13"/>
      <c r="L638" s="14">
        <f>F638+H638+J638</f>
        <v>16016</v>
      </c>
      <c r="M638" s="8" t="s">
        <v>52</v>
      </c>
      <c r="N638" s="2" t="s">
        <v>68</v>
      </c>
      <c r="O638" s="2" t="s">
        <v>68</v>
      </c>
      <c r="P638" s="2" t="s">
        <v>52</v>
      </c>
      <c r="Q638" s="2" t="s">
        <v>52</v>
      </c>
      <c r="R638" s="2" t="s">
        <v>52</v>
      </c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2" t="s">
        <v>52</v>
      </c>
      <c r="AW638" s="2" t="s">
        <v>52</v>
      </c>
      <c r="AX638" s="2" t="s">
        <v>52</v>
      </c>
      <c r="AY638" s="2" t="s">
        <v>52</v>
      </c>
    </row>
    <row r="639" spans="1:51" ht="30" customHeight="1" x14ac:dyDescent="0.3">
      <c r="A639" s="9"/>
      <c r="B639" s="9"/>
      <c r="C639" s="9"/>
      <c r="D639" s="9"/>
      <c r="E639" s="13"/>
      <c r="F639" s="14"/>
      <c r="G639" s="13"/>
      <c r="H639" s="14"/>
      <c r="I639" s="13"/>
      <c r="J639" s="14"/>
      <c r="K639" s="13"/>
      <c r="L639" s="14"/>
      <c r="M639" s="9"/>
    </row>
    <row r="640" spans="1:51" ht="30" customHeight="1" x14ac:dyDescent="0.3">
      <c r="A640" s="190" t="s">
        <v>1493</v>
      </c>
      <c r="B640" s="190"/>
      <c r="C640" s="190"/>
      <c r="D640" s="190"/>
      <c r="E640" s="191"/>
      <c r="F640" s="192"/>
      <c r="G640" s="191"/>
      <c r="H640" s="192"/>
      <c r="I640" s="191"/>
      <c r="J640" s="192"/>
      <c r="K640" s="191"/>
      <c r="L640" s="192"/>
      <c r="M640" s="190"/>
      <c r="N640" s="1" t="s">
        <v>757</v>
      </c>
    </row>
    <row r="641" spans="1:51" ht="30" customHeight="1" x14ac:dyDescent="0.3">
      <c r="A641" s="8" t="s">
        <v>1495</v>
      </c>
      <c r="B641" s="8" t="s">
        <v>1496</v>
      </c>
      <c r="C641" s="8" t="s">
        <v>80</v>
      </c>
      <c r="D641" s="9">
        <v>1</v>
      </c>
      <c r="E641" s="13">
        <f>단가대비표!O111</f>
        <v>6167.5</v>
      </c>
      <c r="F641" s="14">
        <f>TRUNC(E641*D641,1)</f>
        <v>6167.5</v>
      </c>
      <c r="G641" s="13">
        <f>단가대비표!P111</f>
        <v>0</v>
      </c>
      <c r="H641" s="14">
        <f>TRUNC(G641*D641,1)</f>
        <v>0</v>
      </c>
      <c r="I641" s="13">
        <f>단가대비표!S111</f>
        <v>0</v>
      </c>
      <c r="J641" s="14">
        <f>TRUNC(I641*D641,1)</f>
        <v>0</v>
      </c>
      <c r="K641" s="13">
        <f>TRUNC(E641+G641+I641,1)</f>
        <v>6167.5</v>
      </c>
      <c r="L641" s="14">
        <f>TRUNC(F641+H641+J641,1)</f>
        <v>6167.5</v>
      </c>
      <c r="M641" s="8" t="s">
        <v>52</v>
      </c>
      <c r="N641" s="2" t="s">
        <v>757</v>
      </c>
      <c r="O641" s="2" t="s">
        <v>1497</v>
      </c>
      <c r="P641" s="2" t="s">
        <v>60</v>
      </c>
      <c r="Q641" s="2" t="s">
        <v>60</v>
      </c>
      <c r="R641" s="2" t="s">
        <v>59</v>
      </c>
      <c r="S641" s="3"/>
      <c r="T641" s="3"/>
      <c r="U641" s="3"/>
      <c r="V641" s="3">
        <v>1</v>
      </c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2" t="s">
        <v>52</v>
      </c>
      <c r="AW641" s="2" t="s">
        <v>1498</v>
      </c>
      <c r="AX641" s="2" t="s">
        <v>52</v>
      </c>
      <c r="AY641" s="2" t="s">
        <v>52</v>
      </c>
    </row>
    <row r="642" spans="1:51" ht="30" customHeight="1" x14ac:dyDescent="0.3">
      <c r="A642" s="8" t="s">
        <v>1499</v>
      </c>
      <c r="B642" s="8" t="s">
        <v>1500</v>
      </c>
      <c r="C642" s="8" t="s">
        <v>327</v>
      </c>
      <c r="D642" s="9">
        <v>1</v>
      </c>
      <c r="E642" s="13">
        <v>0</v>
      </c>
      <c r="F642" s="14">
        <f>TRUNC(E642*D642,1)</f>
        <v>0</v>
      </c>
      <c r="G642" s="13">
        <f>TRUNC(SUMIF(V641:V642, RIGHTB(O642, 1), F641:F642)*U642, 2)</f>
        <v>308.37</v>
      </c>
      <c r="H642" s="14">
        <f>TRUNC(G642*D642,1)</f>
        <v>308.3</v>
      </c>
      <c r="I642" s="13">
        <v>0</v>
      </c>
      <c r="J642" s="14">
        <f>TRUNC(I642*D642,1)</f>
        <v>0</v>
      </c>
      <c r="K642" s="13">
        <f>TRUNC(E642+G642+I642,1)</f>
        <v>308.3</v>
      </c>
      <c r="L642" s="14">
        <f>TRUNC(F642+H642+J642,1)</f>
        <v>308.3</v>
      </c>
      <c r="M642" s="8" t="s">
        <v>52</v>
      </c>
      <c r="N642" s="2" t="s">
        <v>757</v>
      </c>
      <c r="O642" s="2" t="s">
        <v>328</v>
      </c>
      <c r="P642" s="2" t="s">
        <v>60</v>
      </c>
      <c r="Q642" s="2" t="s">
        <v>60</v>
      </c>
      <c r="R642" s="2" t="s">
        <v>60</v>
      </c>
      <c r="S642" s="3">
        <v>0</v>
      </c>
      <c r="T642" s="3">
        <v>1</v>
      </c>
      <c r="U642" s="3">
        <v>0.05</v>
      </c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2" t="s">
        <v>52</v>
      </c>
      <c r="AW642" s="2" t="s">
        <v>1501</v>
      </c>
      <c r="AX642" s="2" t="s">
        <v>52</v>
      </c>
      <c r="AY642" s="2" t="s">
        <v>52</v>
      </c>
    </row>
    <row r="643" spans="1:51" ht="30" customHeight="1" x14ac:dyDescent="0.3">
      <c r="A643" s="8" t="s">
        <v>421</v>
      </c>
      <c r="B643" s="8" t="s">
        <v>52</v>
      </c>
      <c r="C643" s="8" t="s">
        <v>52</v>
      </c>
      <c r="D643" s="9"/>
      <c r="E643" s="13"/>
      <c r="F643" s="14">
        <f>TRUNC(SUMIF(N641:N642, N640, F641:F642),0)</f>
        <v>6167</v>
      </c>
      <c r="G643" s="13"/>
      <c r="H643" s="14">
        <f>TRUNC(SUMIF(N641:N642, N640, H641:H642),0)</f>
        <v>308</v>
      </c>
      <c r="I643" s="13"/>
      <c r="J643" s="14">
        <f>TRUNC(SUMIF(N641:N642, N640, J641:J642),0)</f>
        <v>0</v>
      </c>
      <c r="K643" s="13"/>
      <c r="L643" s="14">
        <f>F643+H643+J643</f>
        <v>6475</v>
      </c>
      <c r="M643" s="8" t="s">
        <v>52</v>
      </c>
      <c r="N643" s="2" t="s">
        <v>68</v>
      </c>
      <c r="O643" s="2" t="s">
        <v>68</v>
      </c>
      <c r="P643" s="2" t="s">
        <v>52</v>
      </c>
      <c r="Q643" s="2" t="s">
        <v>52</v>
      </c>
      <c r="R643" s="2" t="s">
        <v>52</v>
      </c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2" t="s">
        <v>52</v>
      </c>
      <c r="AW643" s="2" t="s">
        <v>52</v>
      </c>
      <c r="AX643" s="2" t="s">
        <v>52</v>
      </c>
      <c r="AY643" s="2" t="s">
        <v>52</v>
      </c>
    </row>
    <row r="644" spans="1:51" ht="30" customHeight="1" x14ac:dyDescent="0.3">
      <c r="A644" s="9"/>
      <c r="B644" s="9"/>
      <c r="C644" s="9"/>
      <c r="D644" s="9"/>
      <c r="E644" s="13"/>
      <c r="F644" s="14"/>
      <c r="G644" s="13"/>
      <c r="H644" s="14"/>
      <c r="I644" s="13"/>
      <c r="J644" s="14"/>
      <c r="K644" s="13"/>
      <c r="L644" s="14"/>
      <c r="M644" s="9"/>
    </row>
    <row r="645" spans="1:51" ht="30" customHeight="1" x14ac:dyDescent="0.3">
      <c r="A645" s="190" t="s">
        <v>1502</v>
      </c>
      <c r="B645" s="190"/>
      <c r="C645" s="190"/>
      <c r="D645" s="190"/>
      <c r="E645" s="191"/>
      <c r="F645" s="192"/>
      <c r="G645" s="191"/>
      <c r="H645" s="192"/>
      <c r="I645" s="191"/>
      <c r="J645" s="192"/>
      <c r="K645" s="191"/>
      <c r="L645" s="192"/>
      <c r="M645" s="190"/>
      <c r="N645" s="1" t="s">
        <v>760</v>
      </c>
    </row>
    <row r="646" spans="1:51" ht="30" customHeight="1" x14ac:dyDescent="0.3">
      <c r="A646" s="8" t="s">
        <v>1504</v>
      </c>
      <c r="B646" s="8" t="s">
        <v>1505</v>
      </c>
      <c r="C646" s="8" t="s">
        <v>119</v>
      </c>
      <c r="D646" s="9">
        <v>1</v>
      </c>
      <c r="E646" s="13">
        <f>단가대비표!O59</f>
        <v>5500</v>
      </c>
      <c r="F646" s="14">
        <f>TRUNC(E646*D646,1)</f>
        <v>5500</v>
      </c>
      <c r="G646" s="13">
        <f>단가대비표!P59</f>
        <v>0</v>
      </c>
      <c r="H646" s="14">
        <f>TRUNC(G646*D646,1)</f>
        <v>0</v>
      </c>
      <c r="I646" s="13">
        <f>단가대비표!S59</f>
        <v>0</v>
      </c>
      <c r="J646" s="14">
        <f>TRUNC(I646*D646,1)</f>
        <v>0</v>
      </c>
      <c r="K646" s="13">
        <f>TRUNC(E646+G646+I646,1)</f>
        <v>5500</v>
      </c>
      <c r="L646" s="14">
        <f>TRUNC(F646+H646+J646,1)</f>
        <v>5500</v>
      </c>
      <c r="M646" s="8" t="s">
        <v>298</v>
      </c>
      <c r="N646" s="2" t="s">
        <v>760</v>
      </c>
      <c r="O646" s="2" t="s">
        <v>1506</v>
      </c>
      <c r="P646" s="2" t="s">
        <v>60</v>
      </c>
      <c r="Q646" s="2" t="s">
        <v>60</v>
      </c>
      <c r="R646" s="2" t="s">
        <v>59</v>
      </c>
      <c r="S646" s="3"/>
      <c r="T646" s="3"/>
      <c r="U646" s="3"/>
      <c r="V646" s="3">
        <v>1</v>
      </c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2" t="s">
        <v>52</v>
      </c>
      <c r="AW646" s="2" t="s">
        <v>1507</v>
      </c>
      <c r="AX646" s="2" t="s">
        <v>52</v>
      </c>
      <c r="AY646" s="2" t="s">
        <v>52</v>
      </c>
    </row>
    <row r="647" spans="1:51" ht="30" customHeight="1" x14ac:dyDescent="0.3">
      <c r="A647" s="8" t="s">
        <v>1499</v>
      </c>
      <c r="B647" s="8" t="s">
        <v>1500</v>
      </c>
      <c r="C647" s="8" t="s">
        <v>327</v>
      </c>
      <c r="D647" s="9">
        <v>1</v>
      </c>
      <c r="E647" s="13">
        <v>0</v>
      </c>
      <c r="F647" s="14">
        <f>TRUNC(E647*D647,1)</f>
        <v>0</v>
      </c>
      <c r="G647" s="13">
        <f>TRUNC(SUMIF(V646:V647, RIGHTB(O647, 1), F646:F647)*U647, 2)</f>
        <v>275</v>
      </c>
      <c r="H647" s="14">
        <f>TRUNC(G647*D647,1)</f>
        <v>275</v>
      </c>
      <c r="I647" s="13">
        <v>0</v>
      </c>
      <c r="J647" s="14">
        <f>TRUNC(I647*D647,1)</f>
        <v>0</v>
      </c>
      <c r="K647" s="13">
        <f>TRUNC(E647+G647+I647,1)</f>
        <v>275</v>
      </c>
      <c r="L647" s="14">
        <f>TRUNC(F647+H647+J647,1)</f>
        <v>275</v>
      </c>
      <c r="M647" s="8" t="s">
        <v>52</v>
      </c>
      <c r="N647" s="2" t="s">
        <v>760</v>
      </c>
      <c r="O647" s="2" t="s">
        <v>328</v>
      </c>
      <c r="P647" s="2" t="s">
        <v>60</v>
      </c>
      <c r="Q647" s="2" t="s">
        <v>60</v>
      </c>
      <c r="R647" s="2" t="s">
        <v>60</v>
      </c>
      <c r="S647" s="3">
        <v>0</v>
      </c>
      <c r="T647" s="3">
        <v>1</v>
      </c>
      <c r="U647" s="3">
        <v>0.05</v>
      </c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2" t="s">
        <v>52</v>
      </c>
      <c r="AW647" s="2" t="s">
        <v>1508</v>
      </c>
      <c r="AX647" s="2" t="s">
        <v>52</v>
      </c>
      <c r="AY647" s="2" t="s">
        <v>52</v>
      </c>
    </row>
    <row r="648" spans="1:51" ht="30" customHeight="1" x14ac:dyDescent="0.3">
      <c r="A648" s="8" t="s">
        <v>421</v>
      </c>
      <c r="B648" s="8" t="s">
        <v>52</v>
      </c>
      <c r="C648" s="8" t="s">
        <v>52</v>
      </c>
      <c r="D648" s="9"/>
      <c r="E648" s="13"/>
      <c r="F648" s="14">
        <f>TRUNC(SUMIF(N646:N647, N645, F646:F647),0)</f>
        <v>5500</v>
      </c>
      <c r="G648" s="13"/>
      <c r="H648" s="14">
        <f>TRUNC(SUMIF(N646:N647, N645, H646:H647),0)</f>
        <v>275</v>
      </c>
      <c r="I648" s="13"/>
      <c r="J648" s="14">
        <f>TRUNC(SUMIF(N646:N647, N645, J646:J647),0)</f>
        <v>0</v>
      </c>
      <c r="K648" s="13"/>
      <c r="L648" s="14">
        <f>F648+H648+J648</f>
        <v>5775</v>
      </c>
      <c r="M648" s="8" t="s">
        <v>52</v>
      </c>
      <c r="N648" s="2" t="s">
        <v>68</v>
      </c>
      <c r="O648" s="2" t="s">
        <v>68</v>
      </c>
      <c r="P648" s="2" t="s">
        <v>52</v>
      </c>
      <c r="Q648" s="2" t="s">
        <v>52</v>
      </c>
      <c r="R648" s="2" t="s">
        <v>52</v>
      </c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2" t="s">
        <v>52</v>
      </c>
      <c r="AW648" s="2" t="s">
        <v>52</v>
      </c>
      <c r="AX648" s="2" t="s">
        <v>52</v>
      </c>
      <c r="AY648" s="2" t="s">
        <v>52</v>
      </c>
    </row>
    <row r="649" spans="1:51" ht="30" customHeight="1" x14ac:dyDescent="0.3">
      <c r="A649" s="9"/>
      <c r="B649" s="9"/>
      <c r="C649" s="9"/>
      <c r="D649" s="9"/>
      <c r="E649" s="13"/>
      <c r="F649" s="14"/>
      <c r="G649" s="13"/>
      <c r="H649" s="14"/>
      <c r="I649" s="13"/>
      <c r="J649" s="14"/>
      <c r="K649" s="13"/>
      <c r="L649" s="14"/>
      <c r="M649" s="9"/>
    </row>
    <row r="650" spans="1:51" ht="30" customHeight="1" x14ac:dyDescent="0.3">
      <c r="A650" s="190" t="s">
        <v>1509</v>
      </c>
      <c r="B650" s="190"/>
      <c r="C650" s="190"/>
      <c r="D650" s="190"/>
      <c r="E650" s="191"/>
      <c r="F650" s="192"/>
      <c r="G650" s="191"/>
      <c r="H650" s="192"/>
      <c r="I650" s="191"/>
      <c r="J650" s="192"/>
      <c r="K650" s="191"/>
      <c r="L650" s="192"/>
      <c r="M650" s="190"/>
      <c r="N650" s="1" t="s">
        <v>764</v>
      </c>
    </row>
    <row r="651" spans="1:51" ht="30" customHeight="1" x14ac:dyDescent="0.3">
      <c r="A651" s="8" t="s">
        <v>1512</v>
      </c>
      <c r="B651" s="8" t="s">
        <v>1513</v>
      </c>
      <c r="C651" s="8" t="s">
        <v>397</v>
      </c>
      <c r="D651" s="9">
        <v>5</v>
      </c>
      <c r="E651" s="13">
        <f>단가대비표!O96</f>
        <v>1273</v>
      </c>
      <c r="F651" s="14">
        <f>TRUNC(E651*D651,1)</f>
        <v>6365</v>
      </c>
      <c r="G651" s="13">
        <f>단가대비표!P96</f>
        <v>0</v>
      </c>
      <c r="H651" s="14">
        <f>TRUNC(G651*D651,1)</f>
        <v>0</v>
      </c>
      <c r="I651" s="13">
        <f>단가대비표!S96</f>
        <v>0</v>
      </c>
      <c r="J651" s="14">
        <f>TRUNC(I651*D651,1)</f>
        <v>0</v>
      </c>
      <c r="K651" s="13">
        <f t="shared" ref="K651:L653" si="116">TRUNC(E651+G651+I651,1)</f>
        <v>1273</v>
      </c>
      <c r="L651" s="14">
        <f t="shared" si="116"/>
        <v>6365</v>
      </c>
      <c r="M651" s="8" t="s">
        <v>52</v>
      </c>
      <c r="N651" s="2" t="s">
        <v>764</v>
      </c>
      <c r="O651" s="2" t="s">
        <v>1514</v>
      </c>
      <c r="P651" s="2" t="s">
        <v>60</v>
      </c>
      <c r="Q651" s="2" t="s">
        <v>60</v>
      </c>
      <c r="R651" s="2" t="s">
        <v>59</v>
      </c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2" t="s">
        <v>52</v>
      </c>
      <c r="AW651" s="2" t="s">
        <v>1515</v>
      </c>
      <c r="AX651" s="2" t="s">
        <v>52</v>
      </c>
      <c r="AY651" s="2" t="s">
        <v>52</v>
      </c>
    </row>
    <row r="652" spans="1:51" ht="30" customHeight="1" x14ac:dyDescent="0.3">
      <c r="A652" s="8" t="s">
        <v>1516</v>
      </c>
      <c r="B652" s="8" t="s">
        <v>763</v>
      </c>
      <c r="C652" s="8" t="s">
        <v>286</v>
      </c>
      <c r="D652" s="9">
        <v>1</v>
      </c>
      <c r="E652" s="13">
        <f>일위대가목록!E100</f>
        <v>0</v>
      </c>
      <c r="F652" s="14">
        <f>TRUNC(E652*D652,1)</f>
        <v>0</v>
      </c>
      <c r="G652" s="13">
        <f>일위대가목록!F100</f>
        <v>296271</v>
      </c>
      <c r="H652" s="14">
        <f>TRUNC(G652*D652,1)</f>
        <v>296271</v>
      </c>
      <c r="I652" s="13">
        <f>일위대가목록!G100</f>
        <v>5925</v>
      </c>
      <c r="J652" s="14">
        <f>TRUNC(I652*D652,1)</f>
        <v>5925</v>
      </c>
      <c r="K652" s="13">
        <f t="shared" si="116"/>
        <v>302196</v>
      </c>
      <c r="L652" s="14">
        <f t="shared" si="116"/>
        <v>302196</v>
      </c>
      <c r="M652" s="8" t="s">
        <v>52</v>
      </c>
      <c r="N652" s="2" t="s">
        <v>764</v>
      </c>
      <c r="O652" s="2" t="s">
        <v>1517</v>
      </c>
      <c r="P652" s="2" t="s">
        <v>59</v>
      </c>
      <c r="Q652" s="2" t="s">
        <v>60</v>
      </c>
      <c r="R652" s="2" t="s">
        <v>60</v>
      </c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2" t="s">
        <v>52</v>
      </c>
      <c r="AW652" s="2" t="s">
        <v>1518</v>
      </c>
      <c r="AX652" s="2" t="s">
        <v>52</v>
      </c>
      <c r="AY652" s="2" t="s">
        <v>52</v>
      </c>
    </row>
    <row r="653" spans="1:51" ht="30" customHeight="1" x14ac:dyDescent="0.3">
      <c r="A653" s="8" t="s">
        <v>1519</v>
      </c>
      <c r="B653" s="8" t="s">
        <v>763</v>
      </c>
      <c r="C653" s="8" t="s">
        <v>286</v>
      </c>
      <c r="D653" s="9">
        <v>1</v>
      </c>
      <c r="E653" s="13">
        <f>일위대가목록!E101</f>
        <v>0</v>
      </c>
      <c r="F653" s="14">
        <f>TRUNC(E653*D653,1)</f>
        <v>0</v>
      </c>
      <c r="G653" s="13">
        <f>일위대가목록!F101</f>
        <v>487764</v>
      </c>
      <c r="H653" s="14">
        <f>TRUNC(G653*D653,1)</f>
        <v>487764</v>
      </c>
      <c r="I653" s="13">
        <f>일위대가목록!G101</f>
        <v>0</v>
      </c>
      <c r="J653" s="14">
        <f>TRUNC(I653*D653,1)</f>
        <v>0</v>
      </c>
      <c r="K653" s="13">
        <f t="shared" si="116"/>
        <v>487764</v>
      </c>
      <c r="L653" s="14">
        <f t="shared" si="116"/>
        <v>487764</v>
      </c>
      <c r="M653" s="8" t="s">
        <v>52</v>
      </c>
      <c r="N653" s="2" t="s">
        <v>764</v>
      </c>
      <c r="O653" s="2" t="s">
        <v>1520</v>
      </c>
      <c r="P653" s="2" t="s">
        <v>59</v>
      </c>
      <c r="Q653" s="2" t="s">
        <v>60</v>
      </c>
      <c r="R653" s="2" t="s">
        <v>60</v>
      </c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2" t="s">
        <v>52</v>
      </c>
      <c r="AW653" s="2" t="s">
        <v>1521</v>
      </c>
      <c r="AX653" s="2" t="s">
        <v>52</v>
      </c>
      <c r="AY653" s="2" t="s">
        <v>52</v>
      </c>
    </row>
    <row r="654" spans="1:51" ht="30" customHeight="1" x14ac:dyDescent="0.3">
      <c r="A654" s="8" t="s">
        <v>421</v>
      </c>
      <c r="B654" s="8" t="s">
        <v>52</v>
      </c>
      <c r="C654" s="8" t="s">
        <v>52</v>
      </c>
      <c r="D654" s="9"/>
      <c r="E654" s="13"/>
      <c r="F654" s="14">
        <f>TRUNC(SUMIF(N651:N653, N650, F651:F653),0)</f>
        <v>6365</v>
      </c>
      <c r="G654" s="13"/>
      <c r="H654" s="14">
        <f>TRUNC(SUMIF(N651:N653, N650, H651:H653),0)</f>
        <v>784035</v>
      </c>
      <c r="I654" s="13"/>
      <c r="J654" s="14">
        <f>TRUNC(SUMIF(N651:N653, N650, J651:J653),0)</f>
        <v>5925</v>
      </c>
      <c r="K654" s="13"/>
      <c r="L654" s="14">
        <f>F654+H654+J654</f>
        <v>796325</v>
      </c>
      <c r="M654" s="8" t="s">
        <v>52</v>
      </c>
      <c r="N654" s="2" t="s">
        <v>68</v>
      </c>
      <c r="O654" s="2" t="s">
        <v>68</v>
      </c>
      <c r="P654" s="2" t="s">
        <v>52</v>
      </c>
      <c r="Q654" s="2" t="s">
        <v>52</v>
      </c>
      <c r="R654" s="2" t="s">
        <v>52</v>
      </c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2" t="s">
        <v>52</v>
      </c>
      <c r="AW654" s="2" t="s">
        <v>52</v>
      </c>
      <c r="AX654" s="2" t="s">
        <v>52</v>
      </c>
      <c r="AY654" s="2" t="s">
        <v>52</v>
      </c>
    </row>
    <row r="655" spans="1:51" ht="30" customHeight="1" x14ac:dyDescent="0.3">
      <c r="A655" s="9"/>
      <c r="B655" s="9"/>
      <c r="C655" s="9"/>
      <c r="D655" s="9"/>
      <c r="E655" s="13"/>
      <c r="F655" s="14"/>
      <c r="G655" s="13"/>
      <c r="H655" s="14"/>
      <c r="I655" s="13"/>
      <c r="J655" s="14"/>
      <c r="K655" s="13"/>
      <c r="L655" s="14"/>
      <c r="M655" s="9"/>
    </row>
    <row r="656" spans="1:51" ht="30" customHeight="1" x14ac:dyDescent="0.3">
      <c r="A656" s="190" t="s">
        <v>1522</v>
      </c>
      <c r="B656" s="190"/>
      <c r="C656" s="190"/>
      <c r="D656" s="190"/>
      <c r="E656" s="191"/>
      <c r="F656" s="192"/>
      <c r="G656" s="191"/>
      <c r="H656" s="192"/>
      <c r="I656" s="191"/>
      <c r="J656" s="192"/>
      <c r="K656" s="191"/>
      <c r="L656" s="192"/>
      <c r="M656" s="190"/>
      <c r="N656" s="1" t="s">
        <v>1445</v>
      </c>
    </row>
    <row r="657" spans="1:51" ht="30" customHeight="1" x14ac:dyDescent="0.3">
      <c r="A657" s="8" t="s">
        <v>1525</v>
      </c>
      <c r="B657" s="8" t="s">
        <v>1526</v>
      </c>
      <c r="C657" s="8" t="s">
        <v>458</v>
      </c>
      <c r="D657" s="9">
        <v>8.8999999999999996E-2</v>
      </c>
      <c r="E657" s="13">
        <f>단가대비표!O84</f>
        <v>21160</v>
      </c>
      <c r="F657" s="14">
        <f t="shared" ref="F657:F663" si="117">TRUNC(E657*D657,1)</f>
        <v>1883.2</v>
      </c>
      <c r="G657" s="13">
        <f>단가대비표!P84</f>
        <v>0</v>
      </c>
      <c r="H657" s="14">
        <f t="shared" ref="H657:H663" si="118">TRUNC(G657*D657,1)</f>
        <v>0</v>
      </c>
      <c r="I657" s="13">
        <f>단가대비표!S84</f>
        <v>0</v>
      </c>
      <c r="J657" s="14">
        <f t="shared" ref="J657:J663" si="119">TRUNC(I657*D657,1)</f>
        <v>0</v>
      </c>
      <c r="K657" s="13">
        <f t="shared" ref="K657:L663" si="120">TRUNC(E657+G657+I657,1)</f>
        <v>21160</v>
      </c>
      <c r="L657" s="14">
        <f t="shared" si="120"/>
        <v>1883.2</v>
      </c>
      <c r="M657" s="8" t="s">
        <v>52</v>
      </c>
      <c r="N657" s="2" t="s">
        <v>1445</v>
      </c>
      <c r="O657" s="2" t="s">
        <v>1527</v>
      </c>
      <c r="P657" s="2" t="s">
        <v>60</v>
      </c>
      <c r="Q657" s="2" t="s">
        <v>60</v>
      </c>
      <c r="R657" s="2" t="s">
        <v>59</v>
      </c>
      <c r="S657" s="3"/>
      <c r="T657" s="3"/>
      <c r="U657" s="3"/>
      <c r="V657" s="3">
        <v>1</v>
      </c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2" t="s">
        <v>52</v>
      </c>
      <c r="AW657" s="2" t="s">
        <v>1528</v>
      </c>
      <c r="AX657" s="2" t="s">
        <v>52</v>
      </c>
      <c r="AY657" s="2" t="s">
        <v>52</v>
      </c>
    </row>
    <row r="658" spans="1:51" ht="30" customHeight="1" x14ac:dyDescent="0.3">
      <c r="A658" s="8" t="s">
        <v>1525</v>
      </c>
      <c r="B658" s="8" t="s">
        <v>1529</v>
      </c>
      <c r="C658" s="8" t="s">
        <v>458</v>
      </c>
      <c r="D658" s="9">
        <v>3.0000000000000001E-3</v>
      </c>
      <c r="E658" s="13">
        <f>단가대비표!O85</f>
        <v>15920</v>
      </c>
      <c r="F658" s="14">
        <f t="shared" si="117"/>
        <v>47.7</v>
      </c>
      <c r="G658" s="13">
        <f>단가대비표!P85</f>
        <v>0</v>
      </c>
      <c r="H658" s="14">
        <f t="shared" si="118"/>
        <v>0</v>
      </c>
      <c r="I658" s="13">
        <f>단가대비표!S85</f>
        <v>0</v>
      </c>
      <c r="J658" s="14">
        <f t="shared" si="119"/>
        <v>0</v>
      </c>
      <c r="K658" s="13">
        <f t="shared" si="120"/>
        <v>15920</v>
      </c>
      <c r="L658" s="14">
        <f t="shared" si="120"/>
        <v>47.7</v>
      </c>
      <c r="M658" s="8" t="s">
        <v>52</v>
      </c>
      <c r="N658" s="2" t="s">
        <v>1445</v>
      </c>
      <c r="O658" s="2" t="s">
        <v>1530</v>
      </c>
      <c r="P658" s="2" t="s">
        <v>60</v>
      </c>
      <c r="Q658" s="2" t="s">
        <v>60</v>
      </c>
      <c r="R658" s="2" t="s">
        <v>59</v>
      </c>
      <c r="S658" s="3"/>
      <c r="T658" s="3"/>
      <c r="U658" s="3"/>
      <c r="V658" s="3">
        <v>1</v>
      </c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2" t="s">
        <v>52</v>
      </c>
      <c r="AW658" s="2" t="s">
        <v>1531</v>
      </c>
      <c r="AX658" s="2" t="s">
        <v>52</v>
      </c>
      <c r="AY658" s="2" t="s">
        <v>52</v>
      </c>
    </row>
    <row r="659" spans="1:51" ht="30" customHeight="1" x14ac:dyDescent="0.3">
      <c r="A659" s="8" t="s">
        <v>1532</v>
      </c>
      <c r="B659" s="8" t="s">
        <v>1533</v>
      </c>
      <c r="C659" s="8" t="s">
        <v>427</v>
      </c>
      <c r="D659" s="9">
        <v>1.9</v>
      </c>
      <c r="E659" s="13">
        <f>단가대비표!O87</f>
        <v>61</v>
      </c>
      <c r="F659" s="14">
        <f t="shared" si="117"/>
        <v>115.9</v>
      </c>
      <c r="G659" s="13">
        <f>단가대비표!P87</f>
        <v>0</v>
      </c>
      <c r="H659" s="14">
        <f t="shared" si="118"/>
        <v>0</v>
      </c>
      <c r="I659" s="13">
        <f>단가대비표!S87</f>
        <v>0</v>
      </c>
      <c r="J659" s="14">
        <f t="shared" si="119"/>
        <v>0</v>
      </c>
      <c r="K659" s="13">
        <f t="shared" si="120"/>
        <v>61</v>
      </c>
      <c r="L659" s="14">
        <f t="shared" si="120"/>
        <v>115.9</v>
      </c>
      <c r="M659" s="8" t="s">
        <v>52</v>
      </c>
      <c r="N659" s="2" t="s">
        <v>1445</v>
      </c>
      <c r="O659" s="2" t="s">
        <v>1534</v>
      </c>
      <c r="P659" s="2" t="s">
        <v>60</v>
      </c>
      <c r="Q659" s="2" t="s">
        <v>60</v>
      </c>
      <c r="R659" s="2" t="s">
        <v>59</v>
      </c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2" t="s">
        <v>52</v>
      </c>
      <c r="AW659" s="2" t="s">
        <v>1535</v>
      </c>
      <c r="AX659" s="2" t="s">
        <v>52</v>
      </c>
      <c r="AY659" s="2" t="s">
        <v>52</v>
      </c>
    </row>
    <row r="660" spans="1:51" ht="30" customHeight="1" x14ac:dyDescent="0.3">
      <c r="A660" s="8" t="s">
        <v>1532</v>
      </c>
      <c r="B660" s="8" t="s">
        <v>1536</v>
      </c>
      <c r="C660" s="8" t="s">
        <v>427</v>
      </c>
      <c r="D660" s="9">
        <v>2</v>
      </c>
      <c r="E660" s="13">
        <f>단가대비표!O88</f>
        <v>120</v>
      </c>
      <c r="F660" s="14">
        <f t="shared" si="117"/>
        <v>240</v>
      </c>
      <c r="G660" s="13">
        <f>단가대비표!P88</f>
        <v>0</v>
      </c>
      <c r="H660" s="14">
        <f t="shared" si="118"/>
        <v>0</v>
      </c>
      <c r="I660" s="13">
        <f>단가대비표!S88</f>
        <v>0</v>
      </c>
      <c r="J660" s="14">
        <f t="shared" si="119"/>
        <v>0</v>
      </c>
      <c r="K660" s="13">
        <f t="shared" si="120"/>
        <v>120</v>
      </c>
      <c r="L660" s="14">
        <f t="shared" si="120"/>
        <v>240</v>
      </c>
      <c r="M660" s="8" t="s">
        <v>52</v>
      </c>
      <c r="N660" s="2" t="s">
        <v>1445</v>
      </c>
      <c r="O660" s="2" t="s">
        <v>1537</v>
      </c>
      <c r="P660" s="2" t="s">
        <v>60</v>
      </c>
      <c r="Q660" s="2" t="s">
        <v>60</v>
      </c>
      <c r="R660" s="2" t="s">
        <v>59</v>
      </c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2" t="s">
        <v>52</v>
      </c>
      <c r="AW660" s="2" t="s">
        <v>1538</v>
      </c>
      <c r="AX660" s="2" t="s">
        <v>52</v>
      </c>
      <c r="AY660" s="2" t="s">
        <v>52</v>
      </c>
    </row>
    <row r="661" spans="1:51" ht="30" customHeight="1" x14ac:dyDescent="0.3">
      <c r="A661" s="8" t="s">
        <v>1539</v>
      </c>
      <c r="B661" s="8" t="s">
        <v>1540</v>
      </c>
      <c r="C661" s="8" t="s">
        <v>80</v>
      </c>
      <c r="D661" s="9">
        <v>7.6999999999999999E-2</v>
      </c>
      <c r="E661" s="13">
        <f>단가대비표!O75</f>
        <v>2700</v>
      </c>
      <c r="F661" s="14">
        <f t="shared" si="117"/>
        <v>207.9</v>
      </c>
      <c r="G661" s="13">
        <f>단가대비표!P75</f>
        <v>0</v>
      </c>
      <c r="H661" s="14">
        <f t="shared" si="118"/>
        <v>0</v>
      </c>
      <c r="I661" s="13">
        <f>단가대비표!S75</f>
        <v>0</v>
      </c>
      <c r="J661" s="14">
        <f t="shared" si="119"/>
        <v>0</v>
      </c>
      <c r="K661" s="13">
        <f t="shared" si="120"/>
        <v>2700</v>
      </c>
      <c r="L661" s="14">
        <f t="shared" si="120"/>
        <v>207.9</v>
      </c>
      <c r="M661" s="8" t="s">
        <v>52</v>
      </c>
      <c r="N661" s="2" t="s">
        <v>1445</v>
      </c>
      <c r="O661" s="2" t="s">
        <v>1541</v>
      </c>
      <c r="P661" s="2" t="s">
        <v>60</v>
      </c>
      <c r="Q661" s="2" t="s">
        <v>60</v>
      </c>
      <c r="R661" s="2" t="s">
        <v>59</v>
      </c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2" t="s">
        <v>52</v>
      </c>
      <c r="AW661" s="2" t="s">
        <v>1542</v>
      </c>
      <c r="AX661" s="2" t="s">
        <v>52</v>
      </c>
      <c r="AY661" s="2" t="s">
        <v>52</v>
      </c>
    </row>
    <row r="662" spans="1:51" ht="30" customHeight="1" x14ac:dyDescent="0.3">
      <c r="A662" s="8" t="s">
        <v>1532</v>
      </c>
      <c r="B662" s="8" t="s">
        <v>1543</v>
      </c>
      <c r="C662" s="8" t="s">
        <v>427</v>
      </c>
      <c r="D662" s="9">
        <v>0.28299999999999997</v>
      </c>
      <c r="E662" s="13">
        <f>단가대비표!O89</f>
        <v>127</v>
      </c>
      <c r="F662" s="14">
        <f t="shared" si="117"/>
        <v>35.9</v>
      </c>
      <c r="G662" s="13">
        <f>단가대비표!P89</f>
        <v>0</v>
      </c>
      <c r="H662" s="14">
        <f t="shared" si="118"/>
        <v>0</v>
      </c>
      <c r="I662" s="13">
        <f>단가대비표!S89</f>
        <v>0</v>
      </c>
      <c r="J662" s="14">
        <f t="shared" si="119"/>
        <v>0</v>
      </c>
      <c r="K662" s="13">
        <f t="shared" si="120"/>
        <v>127</v>
      </c>
      <c r="L662" s="14">
        <f t="shared" si="120"/>
        <v>35.9</v>
      </c>
      <c r="M662" s="8" t="s">
        <v>52</v>
      </c>
      <c r="N662" s="2" t="s">
        <v>1445</v>
      </c>
      <c r="O662" s="2" t="s">
        <v>1544</v>
      </c>
      <c r="P662" s="2" t="s">
        <v>60</v>
      </c>
      <c r="Q662" s="2" t="s">
        <v>60</v>
      </c>
      <c r="R662" s="2" t="s">
        <v>59</v>
      </c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2" t="s">
        <v>52</v>
      </c>
      <c r="AW662" s="2" t="s">
        <v>1545</v>
      </c>
      <c r="AX662" s="2" t="s">
        <v>52</v>
      </c>
      <c r="AY662" s="2" t="s">
        <v>52</v>
      </c>
    </row>
    <row r="663" spans="1:51" ht="30" customHeight="1" x14ac:dyDescent="0.3">
      <c r="A663" s="8" t="s">
        <v>1546</v>
      </c>
      <c r="B663" s="8" t="s">
        <v>1547</v>
      </c>
      <c r="C663" s="8" t="s">
        <v>327</v>
      </c>
      <c r="D663" s="9">
        <v>1</v>
      </c>
      <c r="E663" s="13">
        <f>TRUNC(SUMIF(V657:V663, RIGHTB(O663, 1), F657:F663)*U663, 2)</f>
        <v>96.54</v>
      </c>
      <c r="F663" s="14">
        <f t="shared" si="117"/>
        <v>96.5</v>
      </c>
      <c r="G663" s="13">
        <v>0</v>
      </c>
      <c r="H663" s="14">
        <f t="shared" si="118"/>
        <v>0</v>
      </c>
      <c r="I663" s="13">
        <v>0</v>
      </c>
      <c r="J663" s="14">
        <f t="shared" si="119"/>
        <v>0</v>
      </c>
      <c r="K663" s="13">
        <f t="shared" si="120"/>
        <v>96.5</v>
      </c>
      <c r="L663" s="14">
        <f t="shared" si="120"/>
        <v>96.5</v>
      </c>
      <c r="M663" s="8" t="s">
        <v>52</v>
      </c>
      <c r="N663" s="2" t="s">
        <v>1445</v>
      </c>
      <c r="O663" s="2" t="s">
        <v>328</v>
      </c>
      <c r="P663" s="2" t="s">
        <v>60</v>
      </c>
      <c r="Q663" s="2" t="s">
        <v>60</v>
      </c>
      <c r="R663" s="2" t="s">
        <v>60</v>
      </c>
      <c r="S663" s="3">
        <v>0</v>
      </c>
      <c r="T663" s="3">
        <v>0</v>
      </c>
      <c r="U663" s="3">
        <v>0.05</v>
      </c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2" t="s">
        <v>52</v>
      </c>
      <c r="AW663" s="2" t="s">
        <v>1548</v>
      </c>
      <c r="AX663" s="2" t="s">
        <v>52</v>
      </c>
      <c r="AY663" s="2" t="s">
        <v>52</v>
      </c>
    </row>
    <row r="664" spans="1:51" ht="30" customHeight="1" x14ac:dyDescent="0.3">
      <c r="A664" s="8" t="s">
        <v>421</v>
      </c>
      <c r="B664" s="8" t="s">
        <v>52</v>
      </c>
      <c r="C664" s="8" t="s">
        <v>52</v>
      </c>
      <c r="D664" s="9"/>
      <c r="E664" s="13"/>
      <c r="F664" s="14">
        <f>TRUNC(SUMIF(N657:N663, N656, F657:F663),0)</f>
        <v>2627</v>
      </c>
      <c r="G664" s="13"/>
      <c r="H664" s="14">
        <f>TRUNC(SUMIF(N657:N663, N656, H657:H663),0)</f>
        <v>0</v>
      </c>
      <c r="I664" s="13"/>
      <c r="J664" s="14">
        <f>TRUNC(SUMIF(N657:N663, N656, J657:J663),0)</f>
        <v>0</v>
      </c>
      <c r="K664" s="13"/>
      <c r="L664" s="14">
        <f>F664+H664+J664</f>
        <v>2627</v>
      </c>
      <c r="M664" s="8" t="s">
        <v>52</v>
      </c>
      <c r="N664" s="2" t="s">
        <v>68</v>
      </c>
      <c r="O664" s="2" t="s">
        <v>68</v>
      </c>
      <c r="P664" s="2" t="s">
        <v>52</v>
      </c>
      <c r="Q664" s="2" t="s">
        <v>52</v>
      </c>
      <c r="R664" s="2" t="s">
        <v>52</v>
      </c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" t="s">
        <v>52</v>
      </c>
      <c r="AW664" s="2" t="s">
        <v>52</v>
      </c>
      <c r="AX664" s="2" t="s">
        <v>52</v>
      </c>
      <c r="AY664" s="2" t="s">
        <v>52</v>
      </c>
    </row>
    <row r="665" spans="1:51" ht="30" customHeight="1" x14ac:dyDescent="0.3">
      <c r="A665" s="9"/>
      <c r="B665" s="9"/>
      <c r="C665" s="9"/>
      <c r="D665" s="9"/>
      <c r="E665" s="13"/>
      <c r="F665" s="14"/>
      <c r="G665" s="13"/>
      <c r="H665" s="14"/>
      <c r="I665" s="13"/>
      <c r="J665" s="14"/>
      <c r="K665" s="13"/>
      <c r="L665" s="14"/>
      <c r="M665" s="9"/>
    </row>
    <row r="666" spans="1:51" ht="30" customHeight="1" x14ac:dyDescent="0.3">
      <c r="A666" s="190" t="s">
        <v>1549</v>
      </c>
      <c r="B666" s="190"/>
      <c r="C666" s="190"/>
      <c r="D666" s="190"/>
      <c r="E666" s="191"/>
      <c r="F666" s="192"/>
      <c r="G666" s="191"/>
      <c r="H666" s="192"/>
      <c r="I666" s="191"/>
      <c r="J666" s="192"/>
      <c r="K666" s="191"/>
      <c r="L666" s="192"/>
      <c r="M666" s="190"/>
      <c r="N666" s="1" t="s">
        <v>1447</v>
      </c>
    </row>
    <row r="667" spans="1:51" ht="30" customHeight="1" x14ac:dyDescent="0.3">
      <c r="A667" s="8" t="s">
        <v>417</v>
      </c>
      <c r="B667" s="8" t="s">
        <v>412</v>
      </c>
      <c r="C667" s="8" t="s">
        <v>413</v>
      </c>
      <c r="D667" s="9">
        <v>0.1</v>
      </c>
      <c r="E667" s="13">
        <f>단가대비표!O148</f>
        <v>0</v>
      </c>
      <c r="F667" s="14">
        <f>TRUNC(E667*D667,1)</f>
        <v>0</v>
      </c>
      <c r="G667" s="13">
        <f>단가대비표!P148</f>
        <v>230766</v>
      </c>
      <c r="H667" s="14">
        <f>TRUNC(G667*D667,1)</f>
        <v>23076.6</v>
      </c>
      <c r="I667" s="13">
        <f>단가대비표!S148</f>
        <v>0</v>
      </c>
      <c r="J667" s="14">
        <f>TRUNC(I667*D667,1)</f>
        <v>0</v>
      </c>
      <c r="K667" s="13">
        <f t="shared" ref="K667:L669" si="121">TRUNC(E667+G667+I667,1)</f>
        <v>230766</v>
      </c>
      <c r="L667" s="14">
        <f t="shared" si="121"/>
        <v>23076.6</v>
      </c>
      <c r="M667" s="8" t="s">
        <v>52</v>
      </c>
      <c r="N667" s="2" t="s">
        <v>1447</v>
      </c>
      <c r="O667" s="2" t="s">
        <v>419</v>
      </c>
      <c r="P667" s="2" t="s">
        <v>60</v>
      </c>
      <c r="Q667" s="2" t="s">
        <v>60</v>
      </c>
      <c r="R667" s="2" t="s">
        <v>59</v>
      </c>
      <c r="S667" s="3"/>
      <c r="T667" s="3"/>
      <c r="U667" s="3"/>
      <c r="V667" s="3">
        <v>1</v>
      </c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2" t="s">
        <v>52</v>
      </c>
      <c r="AW667" s="2" t="s">
        <v>1551</v>
      </c>
      <c r="AX667" s="2" t="s">
        <v>52</v>
      </c>
      <c r="AY667" s="2" t="s">
        <v>52</v>
      </c>
    </row>
    <row r="668" spans="1:51" ht="30" customHeight="1" x14ac:dyDescent="0.3">
      <c r="A668" s="8" t="s">
        <v>411</v>
      </c>
      <c r="B668" s="8" t="s">
        <v>412</v>
      </c>
      <c r="C668" s="8" t="s">
        <v>413</v>
      </c>
      <c r="D668" s="9">
        <v>0.03</v>
      </c>
      <c r="E668" s="13">
        <f>단가대비표!O145</f>
        <v>0</v>
      </c>
      <c r="F668" s="14">
        <f>TRUNC(E668*D668,1)</f>
        <v>0</v>
      </c>
      <c r="G668" s="13">
        <f>단가대비표!P145</f>
        <v>144481</v>
      </c>
      <c r="H668" s="14">
        <f>TRUNC(G668*D668,1)</f>
        <v>4334.3999999999996</v>
      </c>
      <c r="I668" s="13">
        <f>단가대비표!S145</f>
        <v>0</v>
      </c>
      <c r="J668" s="14">
        <f>TRUNC(I668*D668,1)</f>
        <v>0</v>
      </c>
      <c r="K668" s="13">
        <f t="shared" si="121"/>
        <v>144481</v>
      </c>
      <c r="L668" s="14">
        <f t="shared" si="121"/>
        <v>4334.3999999999996</v>
      </c>
      <c r="M668" s="8" t="s">
        <v>52</v>
      </c>
      <c r="N668" s="2" t="s">
        <v>1447</v>
      </c>
      <c r="O668" s="2" t="s">
        <v>415</v>
      </c>
      <c r="P668" s="2" t="s">
        <v>60</v>
      </c>
      <c r="Q668" s="2" t="s">
        <v>60</v>
      </c>
      <c r="R668" s="2" t="s">
        <v>59</v>
      </c>
      <c r="S668" s="3"/>
      <c r="T668" s="3"/>
      <c r="U668" s="3"/>
      <c r="V668" s="3">
        <v>1</v>
      </c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2" t="s">
        <v>52</v>
      </c>
      <c r="AW668" s="2" t="s">
        <v>1552</v>
      </c>
      <c r="AX668" s="2" t="s">
        <v>52</v>
      </c>
      <c r="AY668" s="2" t="s">
        <v>52</v>
      </c>
    </row>
    <row r="669" spans="1:51" ht="30" customHeight="1" x14ac:dyDescent="0.3">
      <c r="A669" s="8" t="s">
        <v>844</v>
      </c>
      <c r="B669" s="8" t="s">
        <v>1246</v>
      </c>
      <c r="C669" s="8" t="s">
        <v>327</v>
      </c>
      <c r="D669" s="9">
        <v>1</v>
      </c>
      <c r="E669" s="13">
        <v>0</v>
      </c>
      <c r="F669" s="14">
        <f>TRUNC(E669*D669,1)</f>
        <v>0</v>
      </c>
      <c r="G669" s="13">
        <v>0</v>
      </c>
      <c r="H669" s="14">
        <f>TRUNC(G669*D669,1)</f>
        <v>0</v>
      </c>
      <c r="I669" s="13">
        <f>TRUNC(SUMIF(V667:V669, RIGHTB(O669, 1), H667:H669)*U669, 2)</f>
        <v>822.33</v>
      </c>
      <c r="J669" s="14">
        <f>TRUNC(I669*D669,1)</f>
        <v>822.3</v>
      </c>
      <c r="K669" s="13">
        <f t="shared" si="121"/>
        <v>822.3</v>
      </c>
      <c r="L669" s="14">
        <f t="shared" si="121"/>
        <v>822.3</v>
      </c>
      <c r="M669" s="8" t="s">
        <v>52</v>
      </c>
      <c r="N669" s="2" t="s">
        <v>1447</v>
      </c>
      <c r="O669" s="2" t="s">
        <v>328</v>
      </c>
      <c r="P669" s="2" t="s">
        <v>60</v>
      </c>
      <c r="Q669" s="2" t="s">
        <v>60</v>
      </c>
      <c r="R669" s="2" t="s">
        <v>60</v>
      </c>
      <c r="S669" s="3">
        <v>1</v>
      </c>
      <c r="T669" s="3">
        <v>2</v>
      </c>
      <c r="U669" s="3">
        <v>0.03</v>
      </c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2" t="s">
        <v>52</v>
      </c>
      <c r="AW669" s="2" t="s">
        <v>1553</v>
      </c>
      <c r="AX669" s="2" t="s">
        <v>52</v>
      </c>
      <c r="AY669" s="2" t="s">
        <v>52</v>
      </c>
    </row>
    <row r="670" spans="1:51" ht="30" customHeight="1" x14ac:dyDescent="0.3">
      <c r="A670" s="8" t="s">
        <v>421</v>
      </c>
      <c r="B670" s="8" t="s">
        <v>52</v>
      </c>
      <c r="C670" s="8" t="s">
        <v>52</v>
      </c>
      <c r="D670" s="9"/>
      <c r="E670" s="13"/>
      <c r="F670" s="14">
        <f>TRUNC(SUMIF(N667:N669, N666, F667:F669),0)</f>
        <v>0</v>
      </c>
      <c r="G670" s="13"/>
      <c r="H670" s="14">
        <f>TRUNC(SUMIF(N667:N669, N666, H667:H669),0)</f>
        <v>27411</v>
      </c>
      <c r="I670" s="13"/>
      <c r="J670" s="14">
        <f>TRUNC(SUMIF(N667:N669, N666, J667:J669),0)</f>
        <v>822</v>
      </c>
      <c r="K670" s="13"/>
      <c r="L670" s="14">
        <f>F670+H670+J670</f>
        <v>28233</v>
      </c>
      <c r="M670" s="8" t="s">
        <v>52</v>
      </c>
      <c r="N670" s="2" t="s">
        <v>68</v>
      </c>
      <c r="O670" s="2" t="s">
        <v>68</v>
      </c>
      <c r="P670" s="2" t="s">
        <v>52</v>
      </c>
      <c r="Q670" s="2" t="s">
        <v>52</v>
      </c>
      <c r="R670" s="2" t="s">
        <v>52</v>
      </c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2" t="s">
        <v>52</v>
      </c>
      <c r="AW670" s="2" t="s">
        <v>52</v>
      </c>
      <c r="AX670" s="2" t="s">
        <v>52</v>
      </c>
      <c r="AY670" s="2" t="s">
        <v>52</v>
      </c>
    </row>
    <row r="671" spans="1:51" ht="30" customHeight="1" x14ac:dyDescent="0.3">
      <c r="A671" s="9"/>
      <c r="B671" s="9"/>
      <c r="C671" s="9"/>
      <c r="D671" s="9"/>
      <c r="E671" s="13"/>
      <c r="F671" s="14"/>
      <c r="G671" s="13"/>
      <c r="H671" s="14"/>
      <c r="I671" s="13"/>
      <c r="J671" s="14"/>
      <c r="K671" s="13"/>
      <c r="L671" s="14"/>
      <c r="M671" s="9"/>
    </row>
    <row r="672" spans="1:51" ht="30" customHeight="1" x14ac:dyDescent="0.3">
      <c r="A672" s="190" t="s">
        <v>1554</v>
      </c>
      <c r="B672" s="190"/>
      <c r="C672" s="190"/>
      <c r="D672" s="190"/>
      <c r="E672" s="191"/>
      <c r="F672" s="192"/>
      <c r="G672" s="191"/>
      <c r="H672" s="192"/>
      <c r="I672" s="191"/>
      <c r="J672" s="192"/>
      <c r="K672" s="191"/>
      <c r="L672" s="192"/>
      <c r="M672" s="190"/>
      <c r="N672" s="1" t="s">
        <v>1452</v>
      </c>
    </row>
    <row r="673" spans="1:51" ht="30" customHeight="1" x14ac:dyDescent="0.3">
      <c r="A673" s="8" t="s">
        <v>417</v>
      </c>
      <c r="B673" s="8" t="s">
        <v>412</v>
      </c>
      <c r="C673" s="8" t="s">
        <v>413</v>
      </c>
      <c r="D673" s="9">
        <v>0.09</v>
      </c>
      <c r="E673" s="13">
        <f>단가대비표!O148</f>
        <v>0</v>
      </c>
      <c r="F673" s="14">
        <f>TRUNC(E673*D673,1)</f>
        <v>0</v>
      </c>
      <c r="G673" s="13">
        <f>단가대비표!P148</f>
        <v>230766</v>
      </c>
      <c r="H673" s="14">
        <f>TRUNC(G673*D673,1)</f>
        <v>20768.900000000001</v>
      </c>
      <c r="I673" s="13">
        <f>단가대비표!S148</f>
        <v>0</v>
      </c>
      <c r="J673" s="14">
        <f>TRUNC(I673*D673,1)</f>
        <v>0</v>
      </c>
      <c r="K673" s="13">
        <f t="shared" ref="K673:L675" si="122">TRUNC(E673+G673+I673,1)</f>
        <v>230766</v>
      </c>
      <c r="L673" s="14">
        <f t="shared" si="122"/>
        <v>20768.900000000001</v>
      </c>
      <c r="M673" s="8" t="s">
        <v>52</v>
      </c>
      <c r="N673" s="2" t="s">
        <v>1452</v>
      </c>
      <c r="O673" s="2" t="s">
        <v>419</v>
      </c>
      <c r="P673" s="2" t="s">
        <v>60</v>
      </c>
      <c r="Q673" s="2" t="s">
        <v>60</v>
      </c>
      <c r="R673" s="2" t="s">
        <v>59</v>
      </c>
      <c r="S673" s="3"/>
      <c r="T673" s="3"/>
      <c r="U673" s="3"/>
      <c r="V673" s="3">
        <v>1</v>
      </c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2" t="s">
        <v>52</v>
      </c>
      <c r="AW673" s="2" t="s">
        <v>1556</v>
      </c>
      <c r="AX673" s="2" t="s">
        <v>52</v>
      </c>
      <c r="AY673" s="2" t="s">
        <v>52</v>
      </c>
    </row>
    <row r="674" spans="1:51" ht="30" customHeight="1" x14ac:dyDescent="0.3">
      <c r="A674" s="8" t="s">
        <v>411</v>
      </c>
      <c r="B674" s="8" t="s">
        <v>412</v>
      </c>
      <c r="C674" s="8" t="s">
        <v>413</v>
      </c>
      <c r="D674" s="9">
        <v>0.02</v>
      </c>
      <c r="E674" s="13">
        <f>단가대비표!O145</f>
        <v>0</v>
      </c>
      <c r="F674" s="14">
        <f>TRUNC(E674*D674,1)</f>
        <v>0</v>
      </c>
      <c r="G674" s="13">
        <f>단가대비표!P145</f>
        <v>144481</v>
      </c>
      <c r="H674" s="14">
        <f>TRUNC(G674*D674,1)</f>
        <v>2889.6</v>
      </c>
      <c r="I674" s="13">
        <f>단가대비표!S145</f>
        <v>0</v>
      </c>
      <c r="J674" s="14">
        <f>TRUNC(I674*D674,1)</f>
        <v>0</v>
      </c>
      <c r="K674" s="13">
        <f t="shared" si="122"/>
        <v>144481</v>
      </c>
      <c r="L674" s="14">
        <f t="shared" si="122"/>
        <v>2889.6</v>
      </c>
      <c r="M674" s="8" t="s">
        <v>52</v>
      </c>
      <c r="N674" s="2" t="s">
        <v>1452</v>
      </c>
      <c r="O674" s="2" t="s">
        <v>415</v>
      </c>
      <c r="P674" s="2" t="s">
        <v>60</v>
      </c>
      <c r="Q674" s="2" t="s">
        <v>60</v>
      </c>
      <c r="R674" s="2" t="s">
        <v>59</v>
      </c>
      <c r="S674" s="3"/>
      <c r="T674" s="3"/>
      <c r="U674" s="3"/>
      <c r="V674" s="3">
        <v>1</v>
      </c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2" t="s">
        <v>52</v>
      </c>
      <c r="AW674" s="2" t="s">
        <v>1557</v>
      </c>
      <c r="AX674" s="2" t="s">
        <v>52</v>
      </c>
      <c r="AY674" s="2" t="s">
        <v>52</v>
      </c>
    </row>
    <row r="675" spans="1:51" ht="30" customHeight="1" x14ac:dyDescent="0.3">
      <c r="A675" s="8" t="s">
        <v>844</v>
      </c>
      <c r="B675" s="8" t="s">
        <v>1246</v>
      </c>
      <c r="C675" s="8" t="s">
        <v>327</v>
      </c>
      <c r="D675" s="9">
        <v>1</v>
      </c>
      <c r="E675" s="13">
        <v>0</v>
      </c>
      <c r="F675" s="14">
        <f>TRUNC(E675*D675,1)</f>
        <v>0</v>
      </c>
      <c r="G675" s="13">
        <v>0</v>
      </c>
      <c r="H675" s="14">
        <f>TRUNC(G675*D675,1)</f>
        <v>0</v>
      </c>
      <c r="I675" s="13">
        <f>TRUNC(SUMIF(V673:V675, RIGHTB(O675, 1), H673:H675)*U675, 2)</f>
        <v>709.75</v>
      </c>
      <c r="J675" s="14">
        <f>TRUNC(I675*D675,1)</f>
        <v>709.7</v>
      </c>
      <c r="K675" s="13">
        <f t="shared" si="122"/>
        <v>709.7</v>
      </c>
      <c r="L675" s="14">
        <f t="shared" si="122"/>
        <v>709.7</v>
      </c>
      <c r="M675" s="8" t="s">
        <v>52</v>
      </c>
      <c r="N675" s="2" t="s">
        <v>1452</v>
      </c>
      <c r="O675" s="2" t="s">
        <v>328</v>
      </c>
      <c r="P675" s="2" t="s">
        <v>60</v>
      </c>
      <c r="Q675" s="2" t="s">
        <v>60</v>
      </c>
      <c r="R675" s="2" t="s">
        <v>60</v>
      </c>
      <c r="S675" s="3">
        <v>1</v>
      </c>
      <c r="T675" s="3">
        <v>2</v>
      </c>
      <c r="U675" s="3">
        <v>0.03</v>
      </c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2" t="s">
        <v>52</v>
      </c>
      <c r="AW675" s="2" t="s">
        <v>1558</v>
      </c>
      <c r="AX675" s="2" t="s">
        <v>52</v>
      </c>
      <c r="AY675" s="2" t="s">
        <v>52</v>
      </c>
    </row>
    <row r="676" spans="1:51" ht="30" customHeight="1" x14ac:dyDescent="0.3">
      <c r="A676" s="8" t="s">
        <v>421</v>
      </c>
      <c r="B676" s="8" t="s">
        <v>52</v>
      </c>
      <c r="C676" s="8" t="s">
        <v>52</v>
      </c>
      <c r="D676" s="9"/>
      <c r="E676" s="13"/>
      <c r="F676" s="14">
        <f>TRUNC(SUMIF(N673:N675, N672, F673:F675),0)</f>
        <v>0</v>
      </c>
      <c r="G676" s="13"/>
      <c r="H676" s="14">
        <f>TRUNC(SUMIF(N673:N675, N672, H673:H675),0)</f>
        <v>23658</v>
      </c>
      <c r="I676" s="13"/>
      <c r="J676" s="14">
        <f>TRUNC(SUMIF(N673:N675, N672, J673:J675),0)</f>
        <v>709</v>
      </c>
      <c r="K676" s="13"/>
      <c r="L676" s="14">
        <f>F676+H676+J676</f>
        <v>24367</v>
      </c>
      <c r="M676" s="8" t="s">
        <v>52</v>
      </c>
      <c r="N676" s="2" t="s">
        <v>68</v>
      </c>
      <c r="O676" s="2" t="s">
        <v>68</v>
      </c>
      <c r="P676" s="2" t="s">
        <v>52</v>
      </c>
      <c r="Q676" s="2" t="s">
        <v>52</v>
      </c>
      <c r="R676" s="2" t="s">
        <v>52</v>
      </c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2" t="s">
        <v>52</v>
      </c>
      <c r="AW676" s="2" t="s">
        <v>52</v>
      </c>
      <c r="AX676" s="2" t="s">
        <v>52</v>
      </c>
      <c r="AY676" s="2" t="s">
        <v>52</v>
      </c>
    </row>
    <row r="677" spans="1:51" ht="30" customHeight="1" x14ac:dyDescent="0.3">
      <c r="A677" s="9"/>
      <c r="B677" s="9"/>
      <c r="C677" s="9"/>
      <c r="D677" s="9"/>
      <c r="E677" s="13"/>
      <c r="F677" s="14"/>
      <c r="G677" s="13"/>
      <c r="H677" s="14"/>
      <c r="I677" s="13"/>
      <c r="J677" s="14"/>
      <c r="K677" s="13"/>
      <c r="L677" s="14"/>
      <c r="M677" s="9"/>
    </row>
    <row r="678" spans="1:51" ht="30" customHeight="1" x14ac:dyDescent="0.3">
      <c r="A678" s="190" t="s">
        <v>1559</v>
      </c>
      <c r="B678" s="190"/>
      <c r="C678" s="190"/>
      <c r="D678" s="190"/>
      <c r="E678" s="191"/>
      <c r="F678" s="192"/>
      <c r="G678" s="191"/>
      <c r="H678" s="192"/>
      <c r="I678" s="191"/>
      <c r="J678" s="192"/>
      <c r="K678" s="191"/>
      <c r="L678" s="192"/>
      <c r="M678" s="190"/>
      <c r="N678" s="1" t="s">
        <v>1517</v>
      </c>
    </row>
    <row r="679" spans="1:51" ht="30" customHeight="1" x14ac:dyDescent="0.3">
      <c r="A679" s="8" t="s">
        <v>1561</v>
      </c>
      <c r="B679" s="8" t="s">
        <v>412</v>
      </c>
      <c r="C679" s="8" t="s">
        <v>413</v>
      </c>
      <c r="D679" s="9">
        <v>1.07</v>
      </c>
      <c r="E679" s="13">
        <f>단가대비표!O149</f>
        <v>0</v>
      </c>
      <c r="F679" s="14">
        <f>TRUNC(E679*D679,1)</f>
        <v>0</v>
      </c>
      <c r="G679" s="13">
        <f>단가대비표!P149</f>
        <v>229629</v>
      </c>
      <c r="H679" s="14">
        <f>TRUNC(G679*D679,1)</f>
        <v>245703</v>
      </c>
      <c r="I679" s="13">
        <f>단가대비표!S149</f>
        <v>0</v>
      </c>
      <c r="J679" s="14">
        <f>TRUNC(I679*D679,1)</f>
        <v>0</v>
      </c>
      <c r="K679" s="13">
        <f t="shared" ref="K679:L681" si="123">TRUNC(E679+G679+I679,1)</f>
        <v>229629</v>
      </c>
      <c r="L679" s="14">
        <f t="shared" si="123"/>
        <v>245703</v>
      </c>
      <c r="M679" s="8" t="s">
        <v>52</v>
      </c>
      <c r="N679" s="2" t="s">
        <v>1517</v>
      </c>
      <c r="O679" s="2" t="s">
        <v>1562</v>
      </c>
      <c r="P679" s="2" t="s">
        <v>60</v>
      </c>
      <c r="Q679" s="2" t="s">
        <v>60</v>
      </c>
      <c r="R679" s="2" t="s">
        <v>59</v>
      </c>
      <c r="S679" s="3"/>
      <c r="T679" s="3"/>
      <c r="U679" s="3"/>
      <c r="V679" s="3">
        <v>1</v>
      </c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2" t="s">
        <v>52</v>
      </c>
      <c r="AW679" s="2" t="s">
        <v>1563</v>
      </c>
      <c r="AX679" s="2" t="s">
        <v>52</v>
      </c>
      <c r="AY679" s="2" t="s">
        <v>52</v>
      </c>
    </row>
    <row r="680" spans="1:51" ht="30" customHeight="1" x14ac:dyDescent="0.3">
      <c r="A680" s="8" t="s">
        <v>411</v>
      </c>
      <c r="B680" s="8" t="s">
        <v>412</v>
      </c>
      <c r="C680" s="8" t="s">
        <v>413</v>
      </c>
      <c r="D680" s="9">
        <v>0.35</v>
      </c>
      <c r="E680" s="13">
        <f>단가대비표!O145</f>
        <v>0</v>
      </c>
      <c r="F680" s="14">
        <f>TRUNC(E680*D680,1)</f>
        <v>0</v>
      </c>
      <c r="G680" s="13">
        <f>단가대비표!P145</f>
        <v>144481</v>
      </c>
      <c r="H680" s="14">
        <f>TRUNC(G680*D680,1)</f>
        <v>50568.3</v>
      </c>
      <c r="I680" s="13">
        <f>단가대비표!S145</f>
        <v>0</v>
      </c>
      <c r="J680" s="14">
        <f>TRUNC(I680*D680,1)</f>
        <v>0</v>
      </c>
      <c r="K680" s="13">
        <f t="shared" si="123"/>
        <v>144481</v>
      </c>
      <c r="L680" s="14">
        <f t="shared" si="123"/>
        <v>50568.3</v>
      </c>
      <c r="M680" s="8" t="s">
        <v>52</v>
      </c>
      <c r="N680" s="2" t="s">
        <v>1517</v>
      </c>
      <c r="O680" s="2" t="s">
        <v>415</v>
      </c>
      <c r="P680" s="2" t="s">
        <v>60</v>
      </c>
      <c r="Q680" s="2" t="s">
        <v>60</v>
      </c>
      <c r="R680" s="2" t="s">
        <v>59</v>
      </c>
      <c r="S680" s="3"/>
      <c r="T680" s="3"/>
      <c r="U680" s="3"/>
      <c r="V680" s="3">
        <v>1</v>
      </c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2" t="s">
        <v>52</v>
      </c>
      <c r="AW680" s="2" t="s">
        <v>1564</v>
      </c>
      <c r="AX680" s="2" t="s">
        <v>52</v>
      </c>
      <c r="AY680" s="2" t="s">
        <v>52</v>
      </c>
    </row>
    <row r="681" spans="1:51" ht="30" customHeight="1" x14ac:dyDescent="0.3">
      <c r="A681" s="8" t="s">
        <v>844</v>
      </c>
      <c r="B681" s="8" t="s">
        <v>1157</v>
      </c>
      <c r="C681" s="8" t="s">
        <v>327</v>
      </c>
      <c r="D681" s="9">
        <v>1</v>
      </c>
      <c r="E681" s="13">
        <v>0</v>
      </c>
      <c r="F681" s="14">
        <f>TRUNC(E681*D681,1)</f>
        <v>0</v>
      </c>
      <c r="G681" s="13">
        <v>0</v>
      </c>
      <c r="H681" s="14">
        <f>TRUNC(G681*D681,1)</f>
        <v>0</v>
      </c>
      <c r="I681" s="13">
        <f>TRUNC(SUMIF(V679:V681, RIGHTB(O681, 1), H679:H681)*U681, 2)</f>
        <v>5925.42</v>
      </c>
      <c r="J681" s="14">
        <f>TRUNC(I681*D681,1)</f>
        <v>5925.4</v>
      </c>
      <c r="K681" s="13">
        <f t="shared" si="123"/>
        <v>5925.4</v>
      </c>
      <c r="L681" s="14">
        <f t="shared" si="123"/>
        <v>5925.4</v>
      </c>
      <c r="M681" s="8" t="s">
        <v>52</v>
      </c>
      <c r="N681" s="2" t="s">
        <v>1517</v>
      </c>
      <c r="O681" s="2" t="s">
        <v>328</v>
      </c>
      <c r="P681" s="2" t="s">
        <v>60</v>
      </c>
      <c r="Q681" s="2" t="s">
        <v>60</v>
      </c>
      <c r="R681" s="2" t="s">
        <v>60</v>
      </c>
      <c r="S681" s="3">
        <v>1</v>
      </c>
      <c r="T681" s="3">
        <v>2</v>
      </c>
      <c r="U681" s="3">
        <v>0.02</v>
      </c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2" t="s">
        <v>52</v>
      </c>
      <c r="AW681" s="2" t="s">
        <v>1565</v>
      </c>
      <c r="AX681" s="2" t="s">
        <v>52</v>
      </c>
      <c r="AY681" s="2" t="s">
        <v>52</v>
      </c>
    </row>
    <row r="682" spans="1:51" ht="30" customHeight="1" x14ac:dyDescent="0.3">
      <c r="A682" s="8" t="s">
        <v>421</v>
      </c>
      <c r="B682" s="8" t="s">
        <v>52</v>
      </c>
      <c r="C682" s="8" t="s">
        <v>52</v>
      </c>
      <c r="D682" s="9"/>
      <c r="E682" s="13"/>
      <c r="F682" s="14">
        <f>TRUNC(SUMIF(N679:N681, N678, F679:F681),0)</f>
        <v>0</v>
      </c>
      <c r="G682" s="13"/>
      <c r="H682" s="14">
        <f>TRUNC(SUMIF(N679:N681, N678, H679:H681),0)</f>
        <v>296271</v>
      </c>
      <c r="I682" s="13"/>
      <c r="J682" s="14">
        <f>TRUNC(SUMIF(N679:N681, N678, J679:J681),0)</f>
        <v>5925</v>
      </c>
      <c r="K682" s="13"/>
      <c r="L682" s="14">
        <f>F682+H682+J682</f>
        <v>302196</v>
      </c>
      <c r="M682" s="8" t="s">
        <v>52</v>
      </c>
      <c r="N682" s="2" t="s">
        <v>68</v>
      </c>
      <c r="O682" s="2" t="s">
        <v>68</v>
      </c>
      <c r="P682" s="2" t="s">
        <v>52</v>
      </c>
      <c r="Q682" s="2" t="s">
        <v>52</v>
      </c>
      <c r="R682" s="2" t="s">
        <v>52</v>
      </c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2" t="s">
        <v>52</v>
      </c>
      <c r="AW682" s="2" t="s">
        <v>52</v>
      </c>
      <c r="AX682" s="2" t="s">
        <v>52</v>
      </c>
      <c r="AY682" s="2" t="s">
        <v>52</v>
      </c>
    </row>
    <row r="683" spans="1:51" ht="30" customHeight="1" x14ac:dyDescent="0.3">
      <c r="A683" s="9"/>
      <c r="B683" s="9"/>
      <c r="C683" s="9"/>
      <c r="D683" s="9"/>
      <c r="E683" s="13"/>
      <c r="F683" s="14"/>
      <c r="G683" s="13"/>
      <c r="H683" s="14"/>
      <c r="I683" s="13"/>
      <c r="J683" s="14"/>
      <c r="K683" s="13"/>
      <c r="L683" s="14"/>
      <c r="M683" s="9"/>
    </row>
    <row r="684" spans="1:51" ht="30" customHeight="1" x14ac:dyDescent="0.3">
      <c r="A684" s="190" t="s">
        <v>1566</v>
      </c>
      <c r="B684" s="190"/>
      <c r="C684" s="190"/>
      <c r="D684" s="190"/>
      <c r="E684" s="191"/>
      <c r="F684" s="192"/>
      <c r="G684" s="191"/>
      <c r="H684" s="192"/>
      <c r="I684" s="191"/>
      <c r="J684" s="192"/>
      <c r="K684" s="191"/>
      <c r="L684" s="192"/>
      <c r="M684" s="190"/>
      <c r="N684" s="1" t="s">
        <v>1520</v>
      </c>
    </row>
    <row r="685" spans="1:51" ht="30" customHeight="1" x14ac:dyDescent="0.3">
      <c r="A685" s="8" t="s">
        <v>1561</v>
      </c>
      <c r="B685" s="8" t="s">
        <v>412</v>
      </c>
      <c r="C685" s="8" t="s">
        <v>413</v>
      </c>
      <c r="D685" s="9">
        <v>1.69</v>
      </c>
      <c r="E685" s="13">
        <f>단가대비표!O149</f>
        <v>0</v>
      </c>
      <c r="F685" s="14">
        <f>TRUNC(E685*D685,1)</f>
        <v>0</v>
      </c>
      <c r="G685" s="13">
        <f>단가대비표!P149</f>
        <v>229629</v>
      </c>
      <c r="H685" s="14">
        <f>TRUNC(G685*D685,1)</f>
        <v>388073</v>
      </c>
      <c r="I685" s="13">
        <f>단가대비표!S149</f>
        <v>0</v>
      </c>
      <c r="J685" s="14">
        <f>TRUNC(I685*D685,1)</f>
        <v>0</v>
      </c>
      <c r="K685" s="13">
        <f>TRUNC(E685+G685+I685,1)</f>
        <v>229629</v>
      </c>
      <c r="L685" s="14">
        <f>TRUNC(F685+H685+J685,1)</f>
        <v>388073</v>
      </c>
      <c r="M685" s="8" t="s">
        <v>52</v>
      </c>
      <c r="N685" s="2" t="s">
        <v>1520</v>
      </c>
      <c r="O685" s="2" t="s">
        <v>1562</v>
      </c>
      <c r="P685" s="2" t="s">
        <v>60</v>
      </c>
      <c r="Q685" s="2" t="s">
        <v>60</v>
      </c>
      <c r="R685" s="2" t="s">
        <v>59</v>
      </c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2" t="s">
        <v>52</v>
      </c>
      <c r="AW685" s="2" t="s">
        <v>1568</v>
      </c>
      <c r="AX685" s="2" t="s">
        <v>52</v>
      </c>
      <c r="AY685" s="2" t="s">
        <v>52</v>
      </c>
    </row>
    <row r="686" spans="1:51" ht="30" customHeight="1" x14ac:dyDescent="0.3">
      <c r="A686" s="8" t="s">
        <v>411</v>
      </c>
      <c r="B686" s="8" t="s">
        <v>412</v>
      </c>
      <c r="C686" s="8" t="s">
        <v>413</v>
      </c>
      <c r="D686" s="9">
        <v>0.69</v>
      </c>
      <c r="E686" s="13">
        <f>단가대비표!O145</f>
        <v>0</v>
      </c>
      <c r="F686" s="14">
        <f>TRUNC(E686*D686,1)</f>
        <v>0</v>
      </c>
      <c r="G686" s="13">
        <f>단가대비표!P145</f>
        <v>144481</v>
      </c>
      <c r="H686" s="14">
        <f>TRUNC(G686*D686,1)</f>
        <v>99691.8</v>
      </c>
      <c r="I686" s="13">
        <f>단가대비표!S145</f>
        <v>0</v>
      </c>
      <c r="J686" s="14">
        <f>TRUNC(I686*D686,1)</f>
        <v>0</v>
      </c>
      <c r="K686" s="13">
        <f>TRUNC(E686+G686+I686,1)</f>
        <v>144481</v>
      </c>
      <c r="L686" s="14">
        <f>TRUNC(F686+H686+J686,1)</f>
        <v>99691.8</v>
      </c>
      <c r="M686" s="8" t="s">
        <v>52</v>
      </c>
      <c r="N686" s="2" t="s">
        <v>1520</v>
      </c>
      <c r="O686" s="2" t="s">
        <v>415</v>
      </c>
      <c r="P686" s="2" t="s">
        <v>60</v>
      </c>
      <c r="Q686" s="2" t="s">
        <v>60</v>
      </c>
      <c r="R686" s="2" t="s">
        <v>59</v>
      </c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2" t="s">
        <v>52</v>
      </c>
      <c r="AW686" s="2" t="s">
        <v>1569</v>
      </c>
      <c r="AX686" s="2" t="s">
        <v>52</v>
      </c>
      <c r="AY686" s="2" t="s">
        <v>52</v>
      </c>
    </row>
    <row r="687" spans="1:51" ht="30" customHeight="1" x14ac:dyDescent="0.3">
      <c r="A687" s="8" t="s">
        <v>421</v>
      </c>
      <c r="B687" s="8" t="s">
        <v>52</v>
      </c>
      <c r="C687" s="8" t="s">
        <v>52</v>
      </c>
      <c r="D687" s="9"/>
      <c r="E687" s="13"/>
      <c r="F687" s="14">
        <f>TRUNC(SUMIF(N685:N686, N684, F685:F686),0)</f>
        <v>0</v>
      </c>
      <c r="G687" s="13"/>
      <c r="H687" s="14">
        <f>TRUNC(SUMIF(N685:N686, N684, H685:H686),0)</f>
        <v>487764</v>
      </c>
      <c r="I687" s="13"/>
      <c r="J687" s="14">
        <f>TRUNC(SUMIF(N685:N686, N684, J685:J686),0)</f>
        <v>0</v>
      </c>
      <c r="K687" s="13"/>
      <c r="L687" s="14">
        <f>F687+H687+J687</f>
        <v>487764</v>
      </c>
      <c r="M687" s="8" t="s">
        <v>52</v>
      </c>
      <c r="N687" s="2" t="s">
        <v>68</v>
      </c>
      <c r="O687" s="2" t="s">
        <v>68</v>
      </c>
      <c r="P687" s="2" t="s">
        <v>52</v>
      </c>
      <c r="Q687" s="2" t="s">
        <v>52</v>
      </c>
      <c r="R687" s="2" t="s">
        <v>52</v>
      </c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2" t="s">
        <v>52</v>
      </c>
      <c r="AW687" s="2" t="s">
        <v>52</v>
      </c>
      <c r="AX687" s="2" t="s">
        <v>52</v>
      </c>
      <c r="AY687" s="2" t="s">
        <v>52</v>
      </c>
    </row>
    <row r="688" spans="1:51" ht="30" customHeight="1" x14ac:dyDescent="0.3">
      <c r="A688" s="9"/>
      <c r="B688" s="9"/>
      <c r="C688" s="9"/>
      <c r="D688" s="9"/>
      <c r="E688" s="13"/>
      <c r="F688" s="14"/>
      <c r="G688" s="13"/>
      <c r="H688" s="14"/>
      <c r="I688" s="13"/>
      <c r="J688" s="14"/>
      <c r="K688" s="13"/>
      <c r="L688" s="14"/>
      <c r="M688" s="9"/>
    </row>
    <row r="689" spans="1:51" ht="30" customHeight="1" x14ac:dyDescent="0.3">
      <c r="A689" s="190" t="s">
        <v>1570</v>
      </c>
      <c r="B689" s="190"/>
      <c r="C689" s="190"/>
      <c r="D689" s="190"/>
      <c r="E689" s="191"/>
      <c r="F689" s="192"/>
      <c r="G689" s="191"/>
      <c r="H689" s="192"/>
      <c r="I689" s="191"/>
      <c r="J689" s="192"/>
      <c r="K689" s="191"/>
      <c r="L689" s="192"/>
      <c r="M689" s="190"/>
      <c r="N689" s="1" t="s">
        <v>770</v>
      </c>
    </row>
    <row r="690" spans="1:51" ht="30" customHeight="1" x14ac:dyDescent="0.3">
      <c r="A690" s="8" t="s">
        <v>1444</v>
      </c>
      <c r="B690" s="8" t="s">
        <v>52</v>
      </c>
      <c r="C690" s="8" t="s">
        <v>119</v>
      </c>
      <c r="D690" s="9">
        <v>1</v>
      </c>
      <c r="E690" s="13">
        <f>일위대가목록!E110</f>
        <v>2627</v>
      </c>
      <c r="F690" s="14">
        <f>TRUNC(E690*D690,1)</f>
        <v>2627</v>
      </c>
      <c r="G690" s="13">
        <f>일위대가목록!F110</f>
        <v>0</v>
      </c>
      <c r="H690" s="14">
        <f>TRUNC(G690*D690,1)</f>
        <v>0</v>
      </c>
      <c r="I690" s="13">
        <f>일위대가목록!G110</f>
        <v>0</v>
      </c>
      <c r="J690" s="14">
        <f>TRUNC(I690*D690,1)</f>
        <v>0</v>
      </c>
      <c r="K690" s="13">
        <f>TRUNC(E690+G690+I690,1)</f>
        <v>2627</v>
      </c>
      <c r="L690" s="14">
        <f>TRUNC(F690+H690+J690,1)</f>
        <v>2627</v>
      </c>
      <c r="M690" s="8" t="s">
        <v>52</v>
      </c>
      <c r="N690" s="2" t="s">
        <v>770</v>
      </c>
      <c r="O690" s="2" t="s">
        <v>1572</v>
      </c>
      <c r="P690" s="2" t="s">
        <v>59</v>
      </c>
      <c r="Q690" s="2" t="s">
        <v>60</v>
      </c>
      <c r="R690" s="2" t="s">
        <v>60</v>
      </c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2" t="s">
        <v>52</v>
      </c>
      <c r="AW690" s="2" t="s">
        <v>1573</v>
      </c>
      <c r="AX690" s="2" t="s">
        <v>52</v>
      </c>
      <c r="AY690" s="2" t="s">
        <v>52</v>
      </c>
    </row>
    <row r="691" spans="1:51" ht="30" customHeight="1" x14ac:dyDescent="0.3">
      <c r="A691" s="8" t="s">
        <v>537</v>
      </c>
      <c r="B691" s="8" t="s">
        <v>538</v>
      </c>
      <c r="C691" s="8" t="s">
        <v>119</v>
      </c>
      <c r="D691" s="9">
        <v>1</v>
      </c>
      <c r="E691" s="13">
        <f>일위대가목록!E73</f>
        <v>0</v>
      </c>
      <c r="F691" s="14">
        <f>TRUNC(E691*D691,1)</f>
        <v>0</v>
      </c>
      <c r="G691" s="13">
        <f>일위대가목록!F73</f>
        <v>23658</v>
      </c>
      <c r="H691" s="14">
        <f>TRUNC(G691*D691,1)</f>
        <v>23658</v>
      </c>
      <c r="I691" s="13">
        <f>일위대가목록!G73</f>
        <v>709</v>
      </c>
      <c r="J691" s="14">
        <f>TRUNC(I691*D691,1)</f>
        <v>709</v>
      </c>
      <c r="K691" s="13">
        <f>TRUNC(E691+G691+I691,1)</f>
        <v>24367</v>
      </c>
      <c r="L691" s="14">
        <f>TRUNC(F691+H691+J691,1)</f>
        <v>24367</v>
      </c>
      <c r="M691" s="8" t="s">
        <v>52</v>
      </c>
      <c r="N691" s="2" t="s">
        <v>770</v>
      </c>
      <c r="O691" s="2" t="s">
        <v>539</v>
      </c>
      <c r="P691" s="2" t="s">
        <v>59</v>
      </c>
      <c r="Q691" s="2" t="s">
        <v>60</v>
      </c>
      <c r="R691" s="2" t="s">
        <v>60</v>
      </c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2" t="s">
        <v>52</v>
      </c>
      <c r="AW691" s="2" t="s">
        <v>1574</v>
      </c>
      <c r="AX691" s="2" t="s">
        <v>52</v>
      </c>
      <c r="AY691" s="2" t="s">
        <v>52</v>
      </c>
    </row>
    <row r="692" spans="1:51" ht="30" customHeight="1" x14ac:dyDescent="0.3">
      <c r="A692" s="8" t="s">
        <v>421</v>
      </c>
      <c r="B692" s="8" t="s">
        <v>52</v>
      </c>
      <c r="C692" s="8" t="s">
        <v>52</v>
      </c>
      <c r="D692" s="9"/>
      <c r="E692" s="13"/>
      <c r="F692" s="14">
        <f>TRUNC(SUMIF(N690:N691, N689, F690:F691),0)</f>
        <v>2627</v>
      </c>
      <c r="G692" s="13"/>
      <c r="H692" s="14">
        <f>TRUNC(SUMIF(N690:N691, N689, H690:H691),0)</f>
        <v>23658</v>
      </c>
      <c r="I692" s="13"/>
      <c r="J692" s="14">
        <f>TRUNC(SUMIF(N690:N691, N689, J690:J691),0)</f>
        <v>709</v>
      </c>
      <c r="K692" s="13"/>
      <c r="L692" s="14">
        <f>F692+H692+J692</f>
        <v>26994</v>
      </c>
      <c r="M692" s="8" t="s">
        <v>52</v>
      </c>
      <c r="N692" s="2" t="s">
        <v>68</v>
      </c>
      <c r="O692" s="2" t="s">
        <v>68</v>
      </c>
      <c r="P692" s="2" t="s">
        <v>52</v>
      </c>
      <c r="Q692" s="2" t="s">
        <v>52</v>
      </c>
      <c r="R692" s="2" t="s">
        <v>52</v>
      </c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2" t="s">
        <v>52</v>
      </c>
      <c r="AW692" s="2" t="s">
        <v>52</v>
      </c>
      <c r="AX692" s="2" t="s">
        <v>52</v>
      </c>
      <c r="AY692" s="2" t="s">
        <v>52</v>
      </c>
    </row>
    <row r="693" spans="1:51" ht="30" customHeight="1" x14ac:dyDescent="0.3">
      <c r="A693" s="9"/>
      <c r="B693" s="9"/>
      <c r="C693" s="9"/>
      <c r="D693" s="9"/>
      <c r="E693" s="13"/>
      <c r="F693" s="14"/>
      <c r="G693" s="13"/>
      <c r="H693" s="14"/>
      <c r="I693" s="13"/>
      <c r="J693" s="14"/>
      <c r="K693" s="13"/>
      <c r="L693" s="14"/>
      <c r="M693" s="9"/>
    </row>
    <row r="694" spans="1:51" s="131" customFormat="1" ht="30" customHeight="1" x14ac:dyDescent="0.3">
      <c r="A694" s="196" t="s">
        <v>1575</v>
      </c>
      <c r="B694" s="197"/>
      <c r="C694" s="197"/>
      <c r="D694" s="197"/>
      <c r="E694" s="197"/>
      <c r="F694" s="197"/>
      <c r="G694" s="197"/>
      <c r="H694" s="197"/>
      <c r="I694" s="197"/>
      <c r="J694" s="197"/>
      <c r="K694" s="197"/>
      <c r="L694" s="197"/>
      <c r="M694" s="198"/>
      <c r="N694" s="132" t="s">
        <v>786</v>
      </c>
    </row>
    <row r="695" spans="1:51" s="131" customFormat="1" ht="30" customHeight="1" x14ac:dyDescent="0.3">
      <c r="A695" s="125" t="s">
        <v>1578</v>
      </c>
      <c r="B695" s="125" t="s">
        <v>1579</v>
      </c>
      <c r="C695" s="125" t="s">
        <v>286</v>
      </c>
      <c r="D695" s="126">
        <v>1</v>
      </c>
      <c r="E695" s="127">
        <f>일위대가목록!E111</f>
        <v>68989</v>
      </c>
      <c r="F695" s="128">
        <f>TRUNC(E695*D695,1)</f>
        <v>68989</v>
      </c>
      <c r="G695" s="127">
        <f>일위대가목록!F111</f>
        <v>0</v>
      </c>
      <c r="H695" s="128">
        <f>TRUNC(G695*D695,1)</f>
        <v>0</v>
      </c>
      <c r="I695" s="127">
        <f>일위대가목록!G111</f>
        <v>0</v>
      </c>
      <c r="J695" s="128">
        <f>TRUNC(I695*D695,1)</f>
        <v>0</v>
      </c>
      <c r="K695" s="127">
        <f t="shared" ref="K695:L697" si="124">TRUNC(E695+G695+I695,1)</f>
        <v>68989</v>
      </c>
      <c r="L695" s="128">
        <f t="shared" si="124"/>
        <v>68989</v>
      </c>
      <c r="M695" s="125" t="s">
        <v>52</v>
      </c>
      <c r="N695" s="129" t="s">
        <v>786</v>
      </c>
      <c r="O695" s="129" t="s">
        <v>1580</v>
      </c>
      <c r="P695" s="129" t="s">
        <v>59</v>
      </c>
      <c r="Q695" s="129" t="s">
        <v>60</v>
      </c>
      <c r="R695" s="129" t="s">
        <v>60</v>
      </c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29" t="s">
        <v>52</v>
      </c>
      <c r="AW695" s="129" t="s">
        <v>1581</v>
      </c>
      <c r="AX695" s="129" t="s">
        <v>52</v>
      </c>
      <c r="AY695" s="129" t="s">
        <v>52</v>
      </c>
    </row>
    <row r="696" spans="1:51" s="131" customFormat="1" ht="30" customHeight="1" x14ac:dyDescent="0.3">
      <c r="A696" s="125" t="s">
        <v>1582</v>
      </c>
      <c r="B696" s="125" t="s">
        <v>412</v>
      </c>
      <c r="C696" s="125" t="s">
        <v>413</v>
      </c>
      <c r="D696" s="126">
        <v>2.17</v>
      </c>
      <c r="E696" s="127">
        <f>단가대비표!O151</f>
        <v>0</v>
      </c>
      <c r="F696" s="128">
        <f>TRUNC(E696*D696,1)</f>
        <v>0</v>
      </c>
      <c r="G696" s="127">
        <f>단가대비표!P151</f>
        <v>207346</v>
      </c>
      <c r="H696" s="128">
        <f>TRUNC(G696*D696,1)</f>
        <v>449940.8</v>
      </c>
      <c r="I696" s="127">
        <f>단가대비표!S151</f>
        <v>0</v>
      </c>
      <c r="J696" s="128">
        <f>TRUNC(I696*D696,1)</f>
        <v>0</v>
      </c>
      <c r="K696" s="127">
        <f t="shared" si="124"/>
        <v>207346</v>
      </c>
      <c r="L696" s="128">
        <f t="shared" si="124"/>
        <v>449940.8</v>
      </c>
      <c r="M696" s="125" t="s">
        <v>52</v>
      </c>
      <c r="N696" s="129" t="s">
        <v>786</v>
      </c>
      <c r="O696" s="129" t="s">
        <v>1583</v>
      </c>
      <c r="P696" s="129" t="s">
        <v>60</v>
      </c>
      <c r="Q696" s="129" t="s">
        <v>60</v>
      </c>
      <c r="R696" s="129" t="s">
        <v>59</v>
      </c>
      <c r="S696" s="130"/>
      <c r="T696" s="130"/>
      <c r="U696" s="130"/>
      <c r="V696" s="130">
        <v>1</v>
      </c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29" t="s">
        <v>52</v>
      </c>
      <c r="AW696" s="129" t="s">
        <v>1584</v>
      </c>
      <c r="AX696" s="129" t="s">
        <v>52</v>
      </c>
      <c r="AY696" s="129" t="s">
        <v>52</v>
      </c>
    </row>
    <row r="697" spans="1:51" s="131" customFormat="1" ht="30" customHeight="1" x14ac:dyDescent="0.3">
      <c r="A697" s="125" t="s">
        <v>1585</v>
      </c>
      <c r="B697" s="125" t="s">
        <v>1586</v>
      </c>
      <c r="C697" s="125" t="s">
        <v>327</v>
      </c>
      <c r="D697" s="126">
        <v>1</v>
      </c>
      <c r="E697" s="127">
        <v>0</v>
      </c>
      <c r="F697" s="128">
        <f>TRUNC(E697*D697,1)</f>
        <v>0</v>
      </c>
      <c r="G697" s="127">
        <v>0</v>
      </c>
      <c r="H697" s="128">
        <f>TRUNC(G697*D697,1)</f>
        <v>0</v>
      </c>
      <c r="I697" s="127">
        <f>TRUNC(SUMIF(V695:V697, RIGHTB(O697, 1), H695:H697)*U697, 2)</f>
        <v>269964.48</v>
      </c>
      <c r="J697" s="128">
        <f>TRUNC(I697*D697,1)</f>
        <v>269964.40000000002</v>
      </c>
      <c r="K697" s="127">
        <f t="shared" si="124"/>
        <v>269964.40000000002</v>
      </c>
      <c r="L697" s="128">
        <f t="shared" si="124"/>
        <v>269964.40000000002</v>
      </c>
      <c r="M697" s="125" t="s">
        <v>52</v>
      </c>
      <c r="N697" s="129" t="s">
        <v>786</v>
      </c>
      <c r="O697" s="129" t="s">
        <v>328</v>
      </c>
      <c r="P697" s="129" t="s">
        <v>60</v>
      </c>
      <c r="Q697" s="129" t="s">
        <v>60</v>
      </c>
      <c r="R697" s="129" t="s">
        <v>60</v>
      </c>
      <c r="S697" s="130">
        <v>1</v>
      </c>
      <c r="T697" s="130">
        <v>2</v>
      </c>
      <c r="U697" s="130">
        <v>0.6</v>
      </c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29" t="s">
        <v>52</v>
      </c>
      <c r="AW697" s="129" t="s">
        <v>1587</v>
      </c>
      <c r="AX697" s="129" t="s">
        <v>52</v>
      </c>
      <c r="AY697" s="129" t="s">
        <v>52</v>
      </c>
    </row>
    <row r="698" spans="1:51" ht="30" customHeight="1" x14ac:dyDescent="0.3">
      <c r="A698" s="8" t="s">
        <v>421</v>
      </c>
      <c r="B698" s="8" t="s">
        <v>52</v>
      </c>
      <c r="C698" s="8" t="s">
        <v>52</v>
      </c>
      <c r="D698" s="9"/>
      <c r="E698" s="13"/>
      <c r="F698" s="14">
        <f>TRUNC(SUMIF(N695:N697, N694, F695:F697),0)</f>
        <v>68989</v>
      </c>
      <c r="G698" s="13"/>
      <c r="H698" s="14">
        <f>TRUNC(SUMIF(N695:N697, N694, H695:H697),0)</f>
        <v>449940</v>
      </c>
      <c r="I698" s="13"/>
      <c r="J698" s="14">
        <f>TRUNC(SUMIF(N695:N697, N694, J695:J697),0)</f>
        <v>269964</v>
      </c>
      <c r="K698" s="13"/>
      <c r="L698" s="14">
        <f>F698+H698+J698</f>
        <v>788893</v>
      </c>
      <c r="M698" s="8" t="s">
        <v>52</v>
      </c>
      <c r="N698" s="2" t="s">
        <v>68</v>
      </c>
      <c r="O698" s="2" t="s">
        <v>68</v>
      </c>
      <c r="P698" s="2" t="s">
        <v>52</v>
      </c>
      <c r="Q698" s="2" t="s">
        <v>52</v>
      </c>
      <c r="R698" s="2" t="s">
        <v>52</v>
      </c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2" t="s">
        <v>52</v>
      </c>
      <c r="AW698" s="2" t="s">
        <v>52</v>
      </c>
      <c r="AX698" s="2" t="s">
        <v>52</v>
      </c>
      <c r="AY698" s="2" t="s">
        <v>52</v>
      </c>
    </row>
    <row r="699" spans="1:51" ht="30" customHeight="1" x14ac:dyDescent="0.3">
      <c r="A699" s="9"/>
      <c r="B699" s="9"/>
      <c r="C699" s="9"/>
      <c r="D699" s="9"/>
      <c r="E699" s="13"/>
      <c r="F699" s="14"/>
      <c r="G699" s="13"/>
      <c r="H699" s="14"/>
      <c r="I699" s="13"/>
      <c r="J699" s="14"/>
      <c r="K699" s="13"/>
      <c r="L699" s="14"/>
      <c r="M699" s="9"/>
    </row>
    <row r="700" spans="1:51" ht="30" customHeight="1" x14ac:dyDescent="0.3">
      <c r="A700" s="199" t="s">
        <v>1588</v>
      </c>
      <c r="B700" s="200"/>
      <c r="C700" s="200"/>
      <c r="D700" s="200"/>
      <c r="E700" s="200"/>
      <c r="F700" s="200"/>
      <c r="G700" s="200"/>
      <c r="H700" s="200"/>
      <c r="I700" s="200"/>
      <c r="J700" s="200"/>
      <c r="K700" s="200"/>
      <c r="L700" s="200"/>
      <c r="M700" s="201"/>
      <c r="N700" s="1" t="s">
        <v>790</v>
      </c>
    </row>
    <row r="701" spans="1:51" ht="30" customHeight="1" x14ac:dyDescent="0.3">
      <c r="A701" s="8" t="s">
        <v>1582</v>
      </c>
      <c r="B701" s="8" t="s">
        <v>412</v>
      </c>
      <c r="C701" s="8" t="s">
        <v>413</v>
      </c>
      <c r="D701" s="9">
        <v>0.33</v>
      </c>
      <c r="E701" s="13">
        <f>단가대비표!O151</f>
        <v>0</v>
      </c>
      <c r="F701" s="14">
        <f>TRUNC(E701*D701,1)</f>
        <v>0</v>
      </c>
      <c r="G701" s="13">
        <f>단가대비표!P151</f>
        <v>207346</v>
      </c>
      <c r="H701" s="14">
        <f>TRUNC(G701*D701,1)</f>
        <v>68424.100000000006</v>
      </c>
      <c r="I701" s="13">
        <f>단가대비표!S151</f>
        <v>0</v>
      </c>
      <c r="J701" s="14">
        <f>TRUNC(I701*D701,1)</f>
        <v>0</v>
      </c>
      <c r="K701" s="13">
        <f t="shared" ref="K701:L703" si="125">TRUNC(E701+G701+I701,1)</f>
        <v>207346</v>
      </c>
      <c r="L701" s="14">
        <f t="shared" si="125"/>
        <v>68424.100000000006</v>
      </c>
      <c r="M701" s="8" t="s">
        <v>52</v>
      </c>
      <c r="N701" s="2" t="s">
        <v>790</v>
      </c>
      <c r="O701" s="2" t="s">
        <v>1583</v>
      </c>
      <c r="P701" s="2" t="s">
        <v>60</v>
      </c>
      <c r="Q701" s="2" t="s">
        <v>60</v>
      </c>
      <c r="R701" s="2" t="s">
        <v>59</v>
      </c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2" t="s">
        <v>52</v>
      </c>
      <c r="AW701" s="2" t="s">
        <v>1591</v>
      </c>
      <c r="AX701" s="2" t="s">
        <v>52</v>
      </c>
      <c r="AY701" s="2" t="s">
        <v>52</v>
      </c>
    </row>
    <row r="702" spans="1:51" ht="30" customHeight="1" x14ac:dyDescent="0.3">
      <c r="A702" s="8" t="s">
        <v>946</v>
      </c>
      <c r="B702" s="8" t="s">
        <v>412</v>
      </c>
      <c r="C702" s="8" t="s">
        <v>413</v>
      </c>
      <c r="D702" s="9">
        <v>0.14000000000000001</v>
      </c>
      <c r="E702" s="13">
        <f>단가대비표!O147</f>
        <v>0</v>
      </c>
      <c r="F702" s="14">
        <f>TRUNC(E702*D702,1)</f>
        <v>0</v>
      </c>
      <c r="G702" s="13">
        <f>단가대비표!P147</f>
        <v>254117</v>
      </c>
      <c r="H702" s="14">
        <f>TRUNC(G702*D702,1)</f>
        <v>35576.300000000003</v>
      </c>
      <c r="I702" s="13">
        <f>단가대비표!S147</f>
        <v>0</v>
      </c>
      <c r="J702" s="14">
        <f>TRUNC(I702*D702,1)</f>
        <v>0</v>
      </c>
      <c r="K702" s="13">
        <f t="shared" si="125"/>
        <v>254117</v>
      </c>
      <c r="L702" s="14">
        <f t="shared" si="125"/>
        <v>35576.300000000003</v>
      </c>
      <c r="M702" s="8" t="s">
        <v>52</v>
      </c>
      <c r="N702" s="2" t="s">
        <v>790</v>
      </c>
      <c r="O702" s="2" t="s">
        <v>947</v>
      </c>
      <c r="P702" s="2" t="s">
        <v>60</v>
      </c>
      <c r="Q702" s="2" t="s">
        <v>60</v>
      </c>
      <c r="R702" s="2" t="s">
        <v>59</v>
      </c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2" t="s">
        <v>52</v>
      </c>
      <c r="AW702" s="2" t="s">
        <v>1592</v>
      </c>
      <c r="AX702" s="2" t="s">
        <v>52</v>
      </c>
      <c r="AY702" s="2" t="s">
        <v>52</v>
      </c>
    </row>
    <row r="703" spans="1:51" ht="30" customHeight="1" x14ac:dyDescent="0.3">
      <c r="A703" s="8" t="s">
        <v>826</v>
      </c>
      <c r="B703" s="8" t="s">
        <v>412</v>
      </c>
      <c r="C703" s="8" t="s">
        <v>413</v>
      </c>
      <c r="D703" s="9">
        <v>7.0000000000000007E-2</v>
      </c>
      <c r="E703" s="13">
        <f>단가대비표!O146</f>
        <v>0</v>
      </c>
      <c r="F703" s="14">
        <f>TRUNC(E703*D703,1)</f>
        <v>0</v>
      </c>
      <c r="G703" s="13">
        <f>단가대비표!P146</f>
        <v>181293</v>
      </c>
      <c r="H703" s="14">
        <f>TRUNC(G703*D703,1)</f>
        <v>12690.5</v>
      </c>
      <c r="I703" s="13">
        <f>단가대비표!S146</f>
        <v>0</v>
      </c>
      <c r="J703" s="14">
        <f>TRUNC(I703*D703,1)</f>
        <v>0</v>
      </c>
      <c r="K703" s="13">
        <f t="shared" si="125"/>
        <v>181293</v>
      </c>
      <c r="L703" s="14">
        <f t="shared" si="125"/>
        <v>12690.5</v>
      </c>
      <c r="M703" s="8" t="s">
        <v>52</v>
      </c>
      <c r="N703" s="2" t="s">
        <v>790</v>
      </c>
      <c r="O703" s="2" t="s">
        <v>827</v>
      </c>
      <c r="P703" s="2" t="s">
        <v>60</v>
      </c>
      <c r="Q703" s="2" t="s">
        <v>60</v>
      </c>
      <c r="R703" s="2" t="s">
        <v>59</v>
      </c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2" t="s">
        <v>52</v>
      </c>
      <c r="AW703" s="2" t="s">
        <v>1593</v>
      </c>
      <c r="AX703" s="2" t="s">
        <v>52</v>
      </c>
      <c r="AY703" s="2" t="s">
        <v>52</v>
      </c>
    </row>
    <row r="704" spans="1:51" ht="30" customHeight="1" x14ac:dyDescent="0.3">
      <c r="A704" s="8" t="s">
        <v>421</v>
      </c>
      <c r="B704" s="8" t="s">
        <v>52</v>
      </c>
      <c r="C704" s="8" t="s">
        <v>52</v>
      </c>
      <c r="D704" s="9"/>
      <c r="E704" s="13"/>
      <c r="F704" s="14">
        <f>TRUNC(SUMIF(N701:N703, N700, F701:F703),0)</f>
        <v>0</v>
      </c>
      <c r="G704" s="13"/>
      <c r="H704" s="14">
        <f>TRUNC(SUMIF(N701:N703, N700, H701:H703),0)</f>
        <v>116690</v>
      </c>
      <c r="I704" s="13"/>
      <c r="J704" s="14">
        <f>TRUNC(SUMIF(N701:N703, N700, J701:J703),0)</f>
        <v>0</v>
      </c>
      <c r="K704" s="13"/>
      <c r="L704" s="14">
        <f>F704+H704+J704</f>
        <v>116690</v>
      </c>
      <c r="M704" s="8" t="s">
        <v>52</v>
      </c>
      <c r="N704" s="2" t="s">
        <v>68</v>
      </c>
      <c r="O704" s="2" t="s">
        <v>68</v>
      </c>
      <c r="P704" s="2" t="s">
        <v>52</v>
      </c>
      <c r="Q704" s="2" t="s">
        <v>52</v>
      </c>
      <c r="R704" s="2" t="s">
        <v>52</v>
      </c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2" t="s">
        <v>52</v>
      </c>
      <c r="AW704" s="2" t="s">
        <v>52</v>
      </c>
      <c r="AX704" s="2" t="s">
        <v>52</v>
      </c>
      <c r="AY704" s="2" t="s">
        <v>52</v>
      </c>
    </row>
    <row r="705" spans="1:51" ht="30" customHeight="1" x14ac:dyDescent="0.3">
      <c r="A705" s="9"/>
      <c r="B705" s="9"/>
      <c r="C705" s="9"/>
      <c r="D705" s="9"/>
      <c r="E705" s="13"/>
      <c r="F705" s="14"/>
      <c r="G705" s="13"/>
      <c r="H705" s="14"/>
      <c r="I705" s="13"/>
      <c r="J705" s="14"/>
      <c r="K705" s="13"/>
      <c r="L705" s="14"/>
      <c r="M705" s="9"/>
    </row>
    <row r="706" spans="1:51" ht="30" customHeight="1" x14ac:dyDescent="0.3">
      <c r="A706" s="199" t="s">
        <v>1594</v>
      </c>
      <c r="B706" s="200"/>
      <c r="C706" s="200"/>
      <c r="D706" s="200"/>
      <c r="E706" s="200"/>
      <c r="F706" s="200"/>
      <c r="G706" s="200"/>
      <c r="H706" s="200"/>
      <c r="I706" s="200"/>
      <c r="J706" s="200"/>
      <c r="K706" s="200"/>
      <c r="L706" s="200"/>
      <c r="M706" s="201"/>
      <c r="N706" s="1" t="s">
        <v>791</v>
      </c>
    </row>
    <row r="707" spans="1:51" ht="30" customHeight="1" x14ac:dyDescent="0.3">
      <c r="A707" s="8" t="s">
        <v>1173</v>
      </c>
      <c r="B707" s="8" t="s">
        <v>483</v>
      </c>
      <c r="C707" s="8" t="s">
        <v>286</v>
      </c>
      <c r="D707" s="9">
        <v>1</v>
      </c>
      <c r="E707" s="13">
        <f>일위대가목록!E112</f>
        <v>75158</v>
      </c>
      <c r="F707" s="14">
        <f>TRUNC(E707*D707,1)</f>
        <v>75158</v>
      </c>
      <c r="G707" s="13">
        <f>일위대가목록!F112</f>
        <v>5109281</v>
      </c>
      <c r="H707" s="14">
        <f>TRUNC(G707*D707,1)</f>
        <v>5109281</v>
      </c>
      <c r="I707" s="13">
        <f>일위대가목록!G112</f>
        <v>155757</v>
      </c>
      <c r="J707" s="14">
        <f>TRUNC(I707*D707,1)</f>
        <v>155757</v>
      </c>
      <c r="K707" s="13">
        <f>TRUNC(E707+G707+I707,1)</f>
        <v>5340196</v>
      </c>
      <c r="L707" s="14">
        <f>TRUNC(F707+H707+J707,1)</f>
        <v>5340196</v>
      </c>
      <c r="M707" s="8" t="s">
        <v>52</v>
      </c>
      <c r="N707" s="2" t="s">
        <v>791</v>
      </c>
      <c r="O707" s="2" t="s">
        <v>1596</v>
      </c>
      <c r="P707" s="2" t="s">
        <v>59</v>
      </c>
      <c r="Q707" s="2" t="s">
        <v>60</v>
      </c>
      <c r="R707" s="2" t="s">
        <v>60</v>
      </c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2" t="s">
        <v>52</v>
      </c>
      <c r="AW707" s="2" t="s">
        <v>1597</v>
      </c>
      <c r="AX707" s="2" t="s">
        <v>52</v>
      </c>
      <c r="AY707" s="2" t="s">
        <v>52</v>
      </c>
    </row>
    <row r="708" spans="1:51" ht="30" customHeight="1" x14ac:dyDescent="0.3">
      <c r="A708" s="8" t="s">
        <v>1176</v>
      </c>
      <c r="B708" s="8" t="s">
        <v>483</v>
      </c>
      <c r="C708" s="8" t="s">
        <v>286</v>
      </c>
      <c r="D708" s="9">
        <v>1</v>
      </c>
      <c r="E708" s="13">
        <f>일위대가목록!E113</f>
        <v>12974</v>
      </c>
      <c r="F708" s="14">
        <f>TRUNC(E708*D708,1)</f>
        <v>12974</v>
      </c>
      <c r="G708" s="13">
        <f>일위대가목록!F113</f>
        <v>1306252</v>
      </c>
      <c r="H708" s="14">
        <f>TRUNC(G708*D708,1)</f>
        <v>1306252</v>
      </c>
      <c r="I708" s="13">
        <f>일위대가목록!G113</f>
        <v>39624</v>
      </c>
      <c r="J708" s="14">
        <f>TRUNC(I708*D708,1)</f>
        <v>39624</v>
      </c>
      <c r="K708" s="13">
        <f>TRUNC(E708+G708+I708,1)</f>
        <v>1358850</v>
      </c>
      <c r="L708" s="14">
        <f>TRUNC(F708+H708+J708,1)</f>
        <v>1358850</v>
      </c>
      <c r="M708" s="8" t="s">
        <v>52</v>
      </c>
      <c r="N708" s="2" t="s">
        <v>791</v>
      </c>
      <c r="O708" s="2" t="s">
        <v>1598</v>
      </c>
      <c r="P708" s="2" t="s">
        <v>59</v>
      </c>
      <c r="Q708" s="2" t="s">
        <v>60</v>
      </c>
      <c r="R708" s="2" t="s">
        <v>60</v>
      </c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2" t="s">
        <v>52</v>
      </c>
      <c r="AW708" s="2" t="s">
        <v>1599</v>
      </c>
      <c r="AX708" s="2" t="s">
        <v>52</v>
      </c>
      <c r="AY708" s="2" t="s">
        <v>52</v>
      </c>
    </row>
    <row r="709" spans="1:51" ht="30" customHeight="1" x14ac:dyDescent="0.3">
      <c r="A709" s="8" t="s">
        <v>421</v>
      </c>
      <c r="B709" s="8" t="s">
        <v>52</v>
      </c>
      <c r="C709" s="8" t="s">
        <v>52</v>
      </c>
      <c r="D709" s="9"/>
      <c r="E709" s="13"/>
      <c r="F709" s="14">
        <f>TRUNC(SUMIF(N707:N708, N706, F707:F708),0)</f>
        <v>88132</v>
      </c>
      <c r="G709" s="13"/>
      <c r="H709" s="14">
        <f>TRUNC(SUMIF(N707:N708, N706, H707:H708),0)</f>
        <v>6415533</v>
      </c>
      <c r="I709" s="13"/>
      <c r="J709" s="14">
        <f>TRUNC(SUMIF(N707:N708, N706, J707:J708),0)</f>
        <v>195381</v>
      </c>
      <c r="K709" s="13"/>
      <c r="L709" s="14">
        <f>F709+H709+J709</f>
        <v>6699046</v>
      </c>
      <c r="M709" s="8" t="s">
        <v>52</v>
      </c>
      <c r="N709" s="2" t="s">
        <v>68</v>
      </c>
      <c r="O709" s="2" t="s">
        <v>68</v>
      </c>
      <c r="P709" s="2" t="s">
        <v>52</v>
      </c>
      <c r="Q709" s="2" t="s">
        <v>52</v>
      </c>
      <c r="R709" s="2" t="s">
        <v>52</v>
      </c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2" t="s">
        <v>52</v>
      </c>
      <c r="AW709" s="2" t="s">
        <v>52</v>
      </c>
      <c r="AX709" s="2" t="s">
        <v>52</v>
      </c>
      <c r="AY709" s="2" t="s">
        <v>52</v>
      </c>
    </row>
    <row r="710" spans="1:51" ht="30" customHeight="1" x14ac:dyDescent="0.3">
      <c r="A710" s="9"/>
      <c r="B710" s="9"/>
      <c r="C710" s="9"/>
      <c r="D710" s="9"/>
      <c r="E710" s="13"/>
      <c r="F710" s="14"/>
      <c r="G710" s="13"/>
      <c r="H710" s="14"/>
      <c r="I710" s="13"/>
      <c r="J710" s="14"/>
      <c r="K710" s="13"/>
      <c r="L710" s="14"/>
      <c r="M710" s="9"/>
    </row>
    <row r="711" spans="1:51" ht="30" customHeight="1" x14ac:dyDescent="0.3">
      <c r="A711" s="190" t="s">
        <v>1600</v>
      </c>
      <c r="B711" s="190"/>
      <c r="C711" s="190"/>
      <c r="D711" s="190"/>
      <c r="E711" s="191"/>
      <c r="F711" s="192"/>
      <c r="G711" s="191"/>
      <c r="H711" s="192"/>
      <c r="I711" s="191"/>
      <c r="J711" s="192"/>
      <c r="K711" s="191"/>
      <c r="L711" s="192"/>
      <c r="M711" s="190"/>
      <c r="N711" s="1" t="s">
        <v>794</v>
      </c>
    </row>
    <row r="712" spans="1:51" ht="30" customHeight="1" x14ac:dyDescent="0.3">
      <c r="A712" s="8" t="s">
        <v>1603</v>
      </c>
      <c r="B712" s="8" t="s">
        <v>1604</v>
      </c>
      <c r="C712" s="8" t="s">
        <v>119</v>
      </c>
      <c r="D712" s="9">
        <v>1</v>
      </c>
      <c r="E712" s="13">
        <f>일위대가목록!E114</f>
        <v>98</v>
      </c>
      <c r="F712" s="14">
        <f>TRUNC(E712*D712,1)</f>
        <v>98</v>
      </c>
      <c r="G712" s="13">
        <f>일위대가목록!F114</f>
        <v>4920</v>
      </c>
      <c r="H712" s="14">
        <f>TRUNC(G712*D712,1)</f>
        <v>4920</v>
      </c>
      <c r="I712" s="13">
        <f>일위대가목록!G114</f>
        <v>0</v>
      </c>
      <c r="J712" s="14">
        <f>TRUNC(I712*D712,1)</f>
        <v>0</v>
      </c>
      <c r="K712" s="13">
        <f>TRUNC(E712+G712+I712,1)</f>
        <v>5018</v>
      </c>
      <c r="L712" s="14">
        <f>TRUNC(F712+H712+J712,1)</f>
        <v>5018</v>
      </c>
      <c r="M712" s="8" t="s">
        <v>52</v>
      </c>
      <c r="N712" s="2" t="s">
        <v>794</v>
      </c>
      <c r="O712" s="2" t="s">
        <v>1605</v>
      </c>
      <c r="P712" s="2" t="s">
        <v>59</v>
      </c>
      <c r="Q712" s="2" t="s">
        <v>60</v>
      </c>
      <c r="R712" s="2" t="s">
        <v>60</v>
      </c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2" t="s">
        <v>52</v>
      </c>
      <c r="AW712" s="2" t="s">
        <v>1606</v>
      </c>
      <c r="AX712" s="2" t="s">
        <v>52</v>
      </c>
      <c r="AY712" s="2" t="s">
        <v>52</v>
      </c>
    </row>
    <row r="713" spans="1:51" ht="30" customHeight="1" x14ac:dyDescent="0.3">
      <c r="A713" s="8" t="s">
        <v>421</v>
      </c>
      <c r="B713" s="8" t="s">
        <v>52</v>
      </c>
      <c r="C713" s="8" t="s">
        <v>52</v>
      </c>
      <c r="D713" s="9"/>
      <c r="E713" s="13"/>
      <c r="F713" s="14">
        <f>TRUNC(SUMIF(N712:N712, N711, F712:F712),0)</f>
        <v>98</v>
      </c>
      <c r="G713" s="13"/>
      <c r="H713" s="14">
        <f>TRUNC(SUMIF(N712:N712, N711, H712:H712),0)</f>
        <v>4920</v>
      </c>
      <c r="I713" s="13"/>
      <c r="J713" s="14">
        <f>TRUNC(SUMIF(N712:N712, N711, J712:J712),0)</f>
        <v>0</v>
      </c>
      <c r="K713" s="13"/>
      <c r="L713" s="14">
        <f>F713+H713+J713</f>
        <v>5018</v>
      </c>
      <c r="M713" s="8" t="s">
        <v>52</v>
      </c>
      <c r="N713" s="2" t="s">
        <v>68</v>
      </c>
      <c r="O713" s="2" t="s">
        <v>68</v>
      </c>
      <c r="P713" s="2" t="s">
        <v>52</v>
      </c>
      <c r="Q713" s="2" t="s">
        <v>52</v>
      </c>
      <c r="R713" s="2" t="s">
        <v>52</v>
      </c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2" t="s">
        <v>52</v>
      </c>
      <c r="AW713" s="2" t="s">
        <v>52</v>
      </c>
      <c r="AX713" s="2" t="s">
        <v>52</v>
      </c>
      <c r="AY713" s="2" t="s">
        <v>52</v>
      </c>
    </row>
    <row r="714" spans="1:51" ht="30" customHeight="1" x14ac:dyDescent="0.3">
      <c r="A714" s="9"/>
      <c r="B714" s="9"/>
      <c r="C714" s="9"/>
      <c r="D714" s="9"/>
      <c r="E714" s="13"/>
      <c r="F714" s="14"/>
      <c r="G714" s="13"/>
      <c r="H714" s="14"/>
      <c r="I714" s="13"/>
      <c r="J714" s="14"/>
      <c r="K714" s="13"/>
      <c r="L714" s="14"/>
      <c r="M714" s="9"/>
    </row>
    <row r="715" spans="1:51" ht="30" customHeight="1" x14ac:dyDescent="0.3">
      <c r="A715" s="190" t="s">
        <v>1607</v>
      </c>
      <c r="B715" s="190"/>
      <c r="C715" s="190"/>
      <c r="D715" s="190"/>
      <c r="E715" s="191"/>
      <c r="F715" s="192"/>
      <c r="G715" s="191"/>
      <c r="H715" s="192"/>
      <c r="I715" s="191"/>
      <c r="J715" s="192"/>
      <c r="K715" s="191"/>
      <c r="L715" s="192"/>
      <c r="M715" s="190"/>
      <c r="N715" s="1" t="s">
        <v>798</v>
      </c>
    </row>
    <row r="716" spans="1:51" ht="30" customHeight="1" x14ac:dyDescent="0.3">
      <c r="A716" s="8" t="s">
        <v>1610</v>
      </c>
      <c r="B716" s="8" t="s">
        <v>1611</v>
      </c>
      <c r="C716" s="8" t="s">
        <v>119</v>
      </c>
      <c r="D716" s="9">
        <v>1</v>
      </c>
      <c r="E716" s="13">
        <f>일위대가목록!E115</f>
        <v>147</v>
      </c>
      <c r="F716" s="14">
        <f>TRUNC(E716*D716,1)</f>
        <v>147</v>
      </c>
      <c r="G716" s="13">
        <f>일위대가목록!F115</f>
        <v>7380</v>
      </c>
      <c r="H716" s="14">
        <f>TRUNC(G716*D716,1)</f>
        <v>7380</v>
      </c>
      <c r="I716" s="13">
        <f>일위대가목록!G115</f>
        <v>0</v>
      </c>
      <c r="J716" s="14">
        <f>TRUNC(I716*D716,1)</f>
        <v>0</v>
      </c>
      <c r="K716" s="13">
        <f>TRUNC(E716+G716+I716,1)</f>
        <v>7527</v>
      </c>
      <c r="L716" s="14">
        <f>TRUNC(F716+H716+J716,1)</f>
        <v>7527</v>
      </c>
      <c r="M716" s="8" t="s">
        <v>52</v>
      </c>
      <c r="N716" s="2" t="s">
        <v>798</v>
      </c>
      <c r="O716" s="2" t="s">
        <v>1612</v>
      </c>
      <c r="P716" s="2" t="s">
        <v>59</v>
      </c>
      <c r="Q716" s="2" t="s">
        <v>60</v>
      </c>
      <c r="R716" s="2" t="s">
        <v>60</v>
      </c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2" t="s">
        <v>52</v>
      </c>
      <c r="AW716" s="2" t="s">
        <v>1613</v>
      </c>
      <c r="AX716" s="2" t="s">
        <v>52</v>
      </c>
      <c r="AY716" s="2" t="s">
        <v>52</v>
      </c>
    </row>
    <row r="717" spans="1:51" ht="30" customHeight="1" x14ac:dyDescent="0.3">
      <c r="A717" s="8" t="s">
        <v>421</v>
      </c>
      <c r="B717" s="8" t="s">
        <v>52</v>
      </c>
      <c r="C717" s="8" t="s">
        <v>52</v>
      </c>
      <c r="D717" s="9"/>
      <c r="E717" s="13"/>
      <c r="F717" s="14">
        <f>TRUNC(SUMIF(N716:N716, N715, F716:F716),0)</f>
        <v>147</v>
      </c>
      <c r="G717" s="13"/>
      <c r="H717" s="14">
        <f>TRUNC(SUMIF(N716:N716, N715, H716:H716),0)</f>
        <v>7380</v>
      </c>
      <c r="I717" s="13"/>
      <c r="J717" s="14">
        <f>TRUNC(SUMIF(N716:N716, N715, J716:J716),0)</f>
        <v>0</v>
      </c>
      <c r="K717" s="13"/>
      <c r="L717" s="14">
        <f>F717+H717+J717</f>
        <v>7527</v>
      </c>
      <c r="M717" s="8" t="s">
        <v>52</v>
      </c>
      <c r="N717" s="2" t="s">
        <v>68</v>
      </c>
      <c r="O717" s="2" t="s">
        <v>68</v>
      </c>
      <c r="P717" s="2" t="s">
        <v>52</v>
      </c>
      <c r="Q717" s="2" t="s">
        <v>52</v>
      </c>
      <c r="R717" s="2" t="s">
        <v>52</v>
      </c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2" t="s">
        <v>52</v>
      </c>
      <c r="AW717" s="2" t="s">
        <v>52</v>
      </c>
      <c r="AX717" s="2" t="s">
        <v>52</v>
      </c>
      <c r="AY717" s="2" t="s">
        <v>52</v>
      </c>
    </row>
    <row r="718" spans="1:51" ht="30" customHeight="1" x14ac:dyDescent="0.3">
      <c r="A718" s="9"/>
      <c r="B718" s="9"/>
      <c r="C718" s="9"/>
      <c r="D718" s="9"/>
      <c r="E718" s="13"/>
      <c r="F718" s="14"/>
      <c r="G718" s="13"/>
      <c r="H718" s="14"/>
      <c r="I718" s="13"/>
      <c r="J718" s="14"/>
      <c r="K718" s="13"/>
      <c r="L718" s="14"/>
      <c r="M718" s="9"/>
    </row>
    <row r="719" spans="1:51" ht="30" customHeight="1" x14ac:dyDescent="0.3">
      <c r="A719" s="190" t="s">
        <v>1614</v>
      </c>
      <c r="B719" s="190"/>
      <c r="C719" s="190"/>
      <c r="D719" s="190"/>
      <c r="E719" s="191"/>
      <c r="F719" s="192"/>
      <c r="G719" s="191"/>
      <c r="H719" s="192"/>
      <c r="I719" s="191"/>
      <c r="J719" s="192"/>
      <c r="K719" s="191"/>
      <c r="L719" s="192"/>
      <c r="M719" s="190"/>
      <c r="N719" s="1" t="s">
        <v>802</v>
      </c>
    </row>
    <row r="720" spans="1:51" ht="30" customHeight="1" x14ac:dyDescent="0.3">
      <c r="A720" s="8" t="s">
        <v>1616</v>
      </c>
      <c r="B720" s="8" t="s">
        <v>1617</v>
      </c>
      <c r="C720" s="8" t="s">
        <v>549</v>
      </c>
      <c r="D720" s="9">
        <v>8.1000000000000003E-2</v>
      </c>
      <c r="E720" s="13">
        <f>단가대비표!O104</f>
        <v>5060</v>
      </c>
      <c r="F720" s="14">
        <f>TRUNC(E720*D720,1)</f>
        <v>409.8</v>
      </c>
      <c r="G720" s="13">
        <f>단가대비표!P104</f>
        <v>0</v>
      </c>
      <c r="H720" s="14">
        <f>TRUNC(G720*D720,1)</f>
        <v>0</v>
      </c>
      <c r="I720" s="13">
        <f>단가대비표!S104</f>
        <v>0</v>
      </c>
      <c r="J720" s="14">
        <f>TRUNC(I720*D720,1)</f>
        <v>0</v>
      </c>
      <c r="K720" s="13">
        <f t="shared" ref="K720:L722" si="126">TRUNC(E720+G720+I720,1)</f>
        <v>5060</v>
      </c>
      <c r="L720" s="14">
        <f t="shared" si="126"/>
        <v>409.8</v>
      </c>
      <c r="M720" s="8" t="s">
        <v>52</v>
      </c>
      <c r="N720" s="2" t="s">
        <v>802</v>
      </c>
      <c r="O720" s="2" t="s">
        <v>1618</v>
      </c>
      <c r="P720" s="2" t="s">
        <v>60</v>
      </c>
      <c r="Q720" s="2" t="s">
        <v>60</v>
      </c>
      <c r="R720" s="2" t="s">
        <v>59</v>
      </c>
      <c r="S720" s="3"/>
      <c r="T720" s="3"/>
      <c r="U720" s="3"/>
      <c r="V720" s="3">
        <v>1</v>
      </c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2" t="s">
        <v>52</v>
      </c>
      <c r="AW720" s="2" t="s">
        <v>1619</v>
      </c>
      <c r="AX720" s="2" t="s">
        <v>52</v>
      </c>
      <c r="AY720" s="2" t="s">
        <v>52</v>
      </c>
    </row>
    <row r="721" spans="1:51" ht="30" customHeight="1" x14ac:dyDescent="0.3">
      <c r="A721" s="8" t="s">
        <v>1620</v>
      </c>
      <c r="B721" s="8" t="s">
        <v>1621</v>
      </c>
      <c r="C721" s="8" t="s">
        <v>549</v>
      </c>
      <c r="D721" s="9">
        <v>4.0000000000000001E-3</v>
      </c>
      <c r="E721" s="13">
        <f>단가대비표!O109</f>
        <v>1944</v>
      </c>
      <c r="F721" s="14">
        <f>TRUNC(E721*D721,1)</f>
        <v>7.7</v>
      </c>
      <c r="G721" s="13">
        <f>단가대비표!P109</f>
        <v>0</v>
      </c>
      <c r="H721" s="14">
        <f>TRUNC(G721*D721,1)</f>
        <v>0</v>
      </c>
      <c r="I721" s="13">
        <f>단가대비표!S109</f>
        <v>0</v>
      </c>
      <c r="J721" s="14">
        <f>TRUNC(I721*D721,1)</f>
        <v>0</v>
      </c>
      <c r="K721" s="13">
        <f t="shared" si="126"/>
        <v>1944</v>
      </c>
      <c r="L721" s="14">
        <f t="shared" si="126"/>
        <v>7.7</v>
      </c>
      <c r="M721" s="8" t="s">
        <v>52</v>
      </c>
      <c r="N721" s="2" t="s">
        <v>802</v>
      </c>
      <c r="O721" s="2" t="s">
        <v>1622</v>
      </c>
      <c r="P721" s="2" t="s">
        <v>60</v>
      </c>
      <c r="Q721" s="2" t="s">
        <v>60</v>
      </c>
      <c r="R721" s="2" t="s">
        <v>59</v>
      </c>
      <c r="S721" s="3"/>
      <c r="T721" s="3"/>
      <c r="U721" s="3"/>
      <c r="V721" s="3">
        <v>1</v>
      </c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2" t="s">
        <v>52</v>
      </c>
      <c r="AW721" s="2" t="s">
        <v>1623</v>
      </c>
      <c r="AX721" s="2" t="s">
        <v>52</v>
      </c>
      <c r="AY721" s="2" t="s">
        <v>52</v>
      </c>
    </row>
    <row r="722" spans="1:51" ht="30" customHeight="1" x14ac:dyDescent="0.3">
      <c r="A722" s="8" t="s">
        <v>559</v>
      </c>
      <c r="B722" s="8" t="s">
        <v>1624</v>
      </c>
      <c r="C722" s="8" t="s">
        <v>327</v>
      </c>
      <c r="D722" s="9">
        <v>1</v>
      </c>
      <c r="E722" s="13">
        <f>TRUNC(SUMIF(V720:V722, RIGHTB(O722, 1), F720:F722)*U722, 2)</f>
        <v>16.7</v>
      </c>
      <c r="F722" s="14">
        <f>TRUNC(E722*D722,1)</f>
        <v>16.7</v>
      </c>
      <c r="G722" s="13">
        <v>0</v>
      </c>
      <c r="H722" s="14">
        <f>TRUNC(G722*D722,1)</f>
        <v>0</v>
      </c>
      <c r="I722" s="13">
        <v>0</v>
      </c>
      <c r="J722" s="14">
        <f>TRUNC(I722*D722,1)</f>
        <v>0</v>
      </c>
      <c r="K722" s="13">
        <f t="shared" si="126"/>
        <v>16.7</v>
      </c>
      <c r="L722" s="14">
        <f t="shared" si="126"/>
        <v>16.7</v>
      </c>
      <c r="M722" s="8" t="s">
        <v>52</v>
      </c>
      <c r="N722" s="2" t="s">
        <v>802</v>
      </c>
      <c r="O722" s="2" t="s">
        <v>328</v>
      </c>
      <c r="P722" s="2" t="s">
        <v>60</v>
      </c>
      <c r="Q722" s="2" t="s">
        <v>60</v>
      </c>
      <c r="R722" s="2" t="s">
        <v>60</v>
      </c>
      <c r="S722" s="3">
        <v>0</v>
      </c>
      <c r="T722" s="3">
        <v>0</v>
      </c>
      <c r="U722" s="3">
        <v>0.04</v>
      </c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2" t="s">
        <v>52</v>
      </c>
      <c r="AW722" s="2" t="s">
        <v>1625</v>
      </c>
      <c r="AX722" s="2" t="s">
        <v>52</v>
      </c>
      <c r="AY722" s="2" t="s">
        <v>52</v>
      </c>
    </row>
    <row r="723" spans="1:51" ht="30" customHeight="1" x14ac:dyDescent="0.3">
      <c r="A723" s="8" t="s">
        <v>421</v>
      </c>
      <c r="B723" s="8" t="s">
        <v>52</v>
      </c>
      <c r="C723" s="8" t="s">
        <v>52</v>
      </c>
      <c r="D723" s="9"/>
      <c r="E723" s="13"/>
      <c r="F723" s="14">
        <f>TRUNC(SUMIF(N720:N722, N719, F720:F722),0)</f>
        <v>434</v>
      </c>
      <c r="G723" s="13"/>
      <c r="H723" s="14">
        <f>TRUNC(SUMIF(N720:N722, N719, H720:H722),0)</f>
        <v>0</v>
      </c>
      <c r="I723" s="13"/>
      <c r="J723" s="14">
        <f>TRUNC(SUMIF(N720:N722, N719, J720:J722),0)</f>
        <v>0</v>
      </c>
      <c r="K723" s="13"/>
      <c r="L723" s="14">
        <f>F723+H723+J723</f>
        <v>434</v>
      </c>
      <c r="M723" s="8" t="s">
        <v>52</v>
      </c>
      <c r="N723" s="2" t="s">
        <v>68</v>
      </c>
      <c r="O723" s="2" t="s">
        <v>68</v>
      </c>
      <c r="P723" s="2" t="s">
        <v>52</v>
      </c>
      <c r="Q723" s="2" t="s">
        <v>52</v>
      </c>
      <c r="R723" s="2" t="s">
        <v>52</v>
      </c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2" t="s">
        <v>52</v>
      </c>
      <c r="AW723" s="2" t="s">
        <v>52</v>
      </c>
      <c r="AX723" s="2" t="s">
        <v>52</v>
      </c>
      <c r="AY723" s="2" t="s">
        <v>52</v>
      </c>
    </row>
    <row r="724" spans="1:51" ht="30" customHeight="1" x14ac:dyDescent="0.3">
      <c r="A724" s="9"/>
      <c r="B724" s="9"/>
      <c r="C724" s="9"/>
      <c r="D724" s="9"/>
      <c r="E724" s="13"/>
      <c r="F724" s="14"/>
      <c r="G724" s="13"/>
      <c r="H724" s="14"/>
      <c r="I724" s="13"/>
      <c r="J724" s="14"/>
      <c r="K724" s="13"/>
      <c r="L724" s="14"/>
      <c r="M724" s="9"/>
    </row>
    <row r="725" spans="1:51" ht="30" customHeight="1" x14ac:dyDescent="0.3">
      <c r="A725" s="190" t="s">
        <v>1626</v>
      </c>
      <c r="B725" s="190"/>
      <c r="C725" s="190"/>
      <c r="D725" s="190"/>
      <c r="E725" s="191"/>
      <c r="F725" s="192"/>
      <c r="G725" s="191"/>
      <c r="H725" s="192"/>
      <c r="I725" s="191"/>
      <c r="J725" s="192"/>
      <c r="K725" s="191"/>
      <c r="L725" s="192"/>
      <c r="M725" s="190"/>
      <c r="N725" s="1" t="s">
        <v>806</v>
      </c>
    </row>
    <row r="726" spans="1:51" ht="30" customHeight="1" x14ac:dyDescent="0.3">
      <c r="A726" s="8" t="s">
        <v>1628</v>
      </c>
      <c r="B726" s="8" t="s">
        <v>1629</v>
      </c>
      <c r="C726" s="8" t="s">
        <v>549</v>
      </c>
      <c r="D726" s="9">
        <v>0.161</v>
      </c>
      <c r="E726" s="13">
        <f>단가대비표!O103</f>
        <v>9492</v>
      </c>
      <c r="F726" s="14">
        <f>TRUNC(E726*D726,1)</f>
        <v>1528.2</v>
      </c>
      <c r="G726" s="13">
        <f>단가대비표!P103</f>
        <v>0</v>
      </c>
      <c r="H726" s="14">
        <f>TRUNC(G726*D726,1)</f>
        <v>0</v>
      </c>
      <c r="I726" s="13">
        <f>단가대비표!S103</f>
        <v>0</v>
      </c>
      <c r="J726" s="14">
        <f>TRUNC(I726*D726,1)</f>
        <v>0</v>
      </c>
      <c r="K726" s="13">
        <f t="shared" ref="K726:L728" si="127">TRUNC(E726+G726+I726,1)</f>
        <v>9492</v>
      </c>
      <c r="L726" s="14">
        <f t="shared" si="127"/>
        <v>1528.2</v>
      </c>
      <c r="M726" s="8" t="s">
        <v>52</v>
      </c>
      <c r="N726" s="2" t="s">
        <v>806</v>
      </c>
      <c r="O726" s="2" t="s">
        <v>1630</v>
      </c>
      <c r="P726" s="2" t="s">
        <v>60</v>
      </c>
      <c r="Q726" s="2" t="s">
        <v>60</v>
      </c>
      <c r="R726" s="2" t="s">
        <v>59</v>
      </c>
      <c r="S726" s="3"/>
      <c r="T726" s="3"/>
      <c r="U726" s="3"/>
      <c r="V726" s="3">
        <v>1</v>
      </c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2" t="s">
        <v>52</v>
      </c>
      <c r="AW726" s="2" t="s">
        <v>1631</v>
      </c>
      <c r="AX726" s="2" t="s">
        <v>52</v>
      </c>
      <c r="AY726" s="2" t="s">
        <v>52</v>
      </c>
    </row>
    <row r="727" spans="1:51" ht="30" customHeight="1" x14ac:dyDescent="0.3">
      <c r="A727" s="8" t="s">
        <v>1620</v>
      </c>
      <c r="B727" s="8" t="s">
        <v>1621</v>
      </c>
      <c r="C727" s="8" t="s">
        <v>549</v>
      </c>
      <c r="D727" s="9">
        <v>8.0000000000000002E-3</v>
      </c>
      <c r="E727" s="13">
        <f>단가대비표!O109</f>
        <v>1944</v>
      </c>
      <c r="F727" s="14">
        <f>TRUNC(E727*D727,1)</f>
        <v>15.5</v>
      </c>
      <c r="G727" s="13">
        <f>단가대비표!P109</f>
        <v>0</v>
      </c>
      <c r="H727" s="14">
        <f>TRUNC(G727*D727,1)</f>
        <v>0</v>
      </c>
      <c r="I727" s="13">
        <f>단가대비표!S109</f>
        <v>0</v>
      </c>
      <c r="J727" s="14">
        <f>TRUNC(I727*D727,1)</f>
        <v>0</v>
      </c>
      <c r="K727" s="13">
        <f t="shared" si="127"/>
        <v>1944</v>
      </c>
      <c r="L727" s="14">
        <f t="shared" si="127"/>
        <v>15.5</v>
      </c>
      <c r="M727" s="8" t="s">
        <v>52</v>
      </c>
      <c r="N727" s="2" t="s">
        <v>806</v>
      </c>
      <c r="O727" s="2" t="s">
        <v>1622</v>
      </c>
      <c r="P727" s="2" t="s">
        <v>60</v>
      </c>
      <c r="Q727" s="2" t="s">
        <v>60</v>
      </c>
      <c r="R727" s="2" t="s">
        <v>59</v>
      </c>
      <c r="S727" s="3"/>
      <c r="T727" s="3"/>
      <c r="U727" s="3"/>
      <c r="V727" s="3">
        <v>1</v>
      </c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2" t="s">
        <v>52</v>
      </c>
      <c r="AW727" s="2" t="s">
        <v>1632</v>
      </c>
      <c r="AX727" s="2" t="s">
        <v>52</v>
      </c>
      <c r="AY727" s="2" t="s">
        <v>52</v>
      </c>
    </row>
    <row r="728" spans="1:51" ht="30" customHeight="1" x14ac:dyDescent="0.3">
      <c r="A728" s="8" t="s">
        <v>559</v>
      </c>
      <c r="B728" s="8" t="s">
        <v>1633</v>
      </c>
      <c r="C728" s="8" t="s">
        <v>327</v>
      </c>
      <c r="D728" s="9">
        <v>1</v>
      </c>
      <c r="E728" s="13">
        <f>TRUNC(SUMIF(V726:V728, RIGHTB(O728, 1), F726:F728)*U728, 2)</f>
        <v>46.31</v>
      </c>
      <c r="F728" s="14">
        <f>TRUNC(E728*D728,1)</f>
        <v>46.3</v>
      </c>
      <c r="G728" s="13">
        <v>0</v>
      </c>
      <c r="H728" s="14">
        <f>TRUNC(G728*D728,1)</f>
        <v>0</v>
      </c>
      <c r="I728" s="13">
        <v>0</v>
      </c>
      <c r="J728" s="14">
        <f>TRUNC(I728*D728,1)</f>
        <v>0</v>
      </c>
      <c r="K728" s="13">
        <f t="shared" si="127"/>
        <v>46.3</v>
      </c>
      <c r="L728" s="14">
        <f t="shared" si="127"/>
        <v>46.3</v>
      </c>
      <c r="M728" s="8" t="s">
        <v>52</v>
      </c>
      <c r="N728" s="2" t="s">
        <v>806</v>
      </c>
      <c r="O728" s="2" t="s">
        <v>328</v>
      </c>
      <c r="P728" s="2" t="s">
        <v>60</v>
      </c>
      <c r="Q728" s="2" t="s">
        <v>60</v>
      </c>
      <c r="R728" s="2" t="s">
        <v>60</v>
      </c>
      <c r="S728" s="3">
        <v>0</v>
      </c>
      <c r="T728" s="3">
        <v>0</v>
      </c>
      <c r="U728" s="3">
        <v>0.03</v>
      </c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2" t="s">
        <v>52</v>
      </c>
      <c r="AW728" s="2" t="s">
        <v>1634</v>
      </c>
      <c r="AX728" s="2" t="s">
        <v>52</v>
      </c>
      <c r="AY728" s="2" t="s">
        <v>52</v>
      </c>
    </row>
    <row r="729" spans="1:51" ht="30" customHeight="1" x14ac:dyDescent="0.3">
      <c r="A729" s="8" t="s">
        <v>421</v>
      </c>
      <c r="B729" s="8" t="s">
        <v>52</v>
      </c>
      <c r="C729" s="8" t="s">
        <v>52</v>
      </c>
      <c r="D729" s="9"/>
      <c r="E729" s="13"/>
      <c r="F729" s="14">
        <f>TRUNC(SUMIF(N726:N728, N725, F726:F728),0)</f>
        <v>1590</v>
      </c>
      <c r="G729" s="13"/>
      <c r="H729" s="14">
        <f>TRUNC(SUMIF(N726:N728, N725, H726:H728),0)</f>
        <v>0</v>
      </c>
      <c r="I729" s="13"/>
      <c r="J729" s="14">
        <f>TRUNC(SUMIF(N726:N728, N725, J726:J728),0)</f>
        <v>0</v>
      </c>
      <c r="K729" s="13"/>
      <c r="L729" s="14">
        <f>F729+H729+J729</f>
        <v>1590</v>
      </c>
      <c r="M729" s="8" t="s">
        <v>52</v>
      </c>
      <c r="N729" s="2" t="s">
        <v>68</v>
      </c>
      <c r="O729" s="2" t="s">
        <v>68</v>
      </c>
      <c r="P729" s="2" t="s">
        <v>52</v>
      </c>
      <c r="Q729" s="2" t="s">
        <v>52</v>
      </c>
      <c r="R729" s="2" t="s">
        <v>52</v>
      </c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2" t="s">
        <v>52</v>
      </c>
      <c r="AW729" s="2" t="s">
        <v>52</v>
      </c>
      <c r="AX729" s="2" t="s">
        <v>52</v>
      </c>
      <c r="AY729" s="2" t="s">
        <v>52</v>
      </c>
    </row>
    <row r="730" spans="1:51" ht="30" customHeight="1" x14ac:dyDescent="0.3">
      <c r="A730" s="9"/>
      <c r="B730" s="9"/>
      <c r="C730" s="9"/>
      <c r="D730" s="9"/>
      <c r="E730" s="13"/>
      <c r="F730" s="14"/>
      <c r="G730" s="13"/>
      <c r="H730" s="14"/>
      <c r="I730" s="13"/>
      <c r="J730" s="14"/>
      <c r="K730" s="13"/>
      <c r="L730" s="14"/>
      <c r="M730" s="9"/>
    </row>
    <row r="731" spans="1:51" ht="30" customHeight="1" x14ac:dyDescent="0.3">
      <c r="A731" s="190" t="s">
        <v>1635</v>
      </c>
      <c r="B731" s="190"/>
      <c r="C731" s="190"/>
      <c r="D731" s="190"/>
      <c r="E731" s="191"/>
      <c r="F731" s="192"/>
      <c r="G731" s="191"/>
      <c r="H731" s="192"/>
      <c r="I731" s="191"/>
      <c r="J731" s="192"/>
      <c r="K731" s="191"/>
      <c r="L731" s="192"/>
      <c r="M731" s="190"/>
      <c r="N731" s="1" t="s">
        <v>1572</v>
      </c>
    </row>
    <row r="732" spans="1:51" ht="30" customHeight="1" x14ac:dyDescent="0.3">
      <c r="A732" s="8" t="s">
        <v>1525</v>
      </c>
      <c r="B732" s="8" t="s">
        <v>1526</v>
      </c>
      <c r="C732" s="8" t="s">
        <v>458</v>
      </c>
      <c r="D732" s="9">
        <v>8.8999999999999996E-2</v>
      </c>
      <c r="E732" s="13">
        <f>단가대비표!O84</f>
        <v>21160</v>
      </c>
      <c r="F732" s="14">
        <f t="shared" ref="F732:F738" si="128">TRUNC(E732*D732,1)</f>
        <v>1883.2</v>
      </c>
      <c r="G732" s="13">
        <f>단가대비표!P84</f>
        <v>0</v>
      </c>
      <c r="H732" s="14">
        <f t="shared" ref="H732:H738" si="129">TRUNC(G732*D732,1)</f>
        <v>0</v>
      </c>
      <c r="I732" s="13">
        <f>단가대비표!S84</f>
        <v>0</v>
      </c>
      <c r="J732" s="14">
        <f t="shared" ref="J732:J738" si="130">TRUNC(I732*D732,1)</f>
        <v>0</v>
      </c>
      <c r="K732" s="13">
        <f t="shared" ref="K732:L738" si="131">TRUNC(E732+G732+I732,1)</f>
        <v>21160</v>
      </c>
      <c r="L732" s="14">
        <f t="shared" si="131"/>
        <v>1883.2</v>
      </c>
      <c r="M732" s="8" t="s">
        <v>52</v>
      </c>
      <c r="N732" s="2" t="s">
        <v>1572</v>
      </c>
      <c r="O732" s="2" t="s">
        <v>1527</v>
      </c>
      <c r="P732" s="2" t="s">
        <v>60</v>
      </c>
      <c r="Q732" s="2" t="s">
        <v>60</v>
      </c>
      <c r="R732" s="2" t="s">
        <v>59</v>
      </c>
      <c r="S732" s="3"/>
      <c r="T732" s="3"/>
      <c r="U732" s="3"/>
      <c r="V732" s="3">
        <v>1</v>
      </c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2" t="s">
        <v>52</v>
      </c>
      <c r="AW732" s="2" t="s">
        <v>1637</v>
      </c>
      <c r="AX732" s="2" t="s">
        <v>52</v>
      </c>
      <c r="AY732" s="2" t="s">
        <v>52</v>
      </c>
    </row>
    <row r="733" spans="1:51" ht="30" customHeight="1" x14ac:dyDescent="0.3">
      <c r="A733" s="8" t="s">
        <v>1525</v>
      </c>
      <c r="B733" s="8" t="s">
        <v>1529</v>
      </c>
      <c r="C733" s="8" t="s">
        <v>458</v>
      </c>
      <c r="D733" s="9">
        <v>3.0000000000000001E-3</v>
      </c>
      <c r="E733" s="13">
        <f>단가대비표!O85</f>
        <v>15920</v>
      </c>
      <c r="F733" s="14">
        <f t="shared" si="128"/>
        <v>47.7</v>
      </c>
      <c r="G733" s="13">
        <f>단가대비표!P85</f>
        <v>0</v>
      </c>
      <c r="H733" s="14">
        <f t="shared" si="129"/>
        <v>0</v>
      </c>
      <c r="I733" s="13">
        <f>단가대비표!S85</f>
        <v>0</v>
      </c>
      <c r="J733" s="14">
        <f t="shared" si="130"/>
        <v>0</v>
      </c>
      <c r="K733" s="13">
        <f t="shared" si="131"/>
        <v>15920</v>
      </c>
      <c r="L733" s="14">
        <f t="shared" si="131"/>
        <v>47.7</v>
      </c>
      <c r="M733" s="8" t="s">
        <v>52</v>
      </c>
      <c r="N733" s="2" t="s">
        <v>1572</v>
      </c>
      <c r="O733" s="2" t="s">
        <v>1530</v>
      </c>
      <c r="P733" s="2" t="s">
        <v>60</v>
      </c>
      <c r="Q733" s="2" t="s">
        <v>60</v>
      </c>
      <c r="R733" s="2" t="s">
        <v>59</v>
      </c>
      <c r="S733" s="3"/>
      <c r="T733" s="3"/>
      <c r="U733" s="3"/>
      <c r="V733" s="3">
        <v>1</v>
      </c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2" t="s">
        <v>52</v>
      </c>
      <c r="AW733" s="2" t="s">
        <v>1638</v>
      </c>
      <c r="AX733" s="2" t="s">
        <v>52</v>
      </c>
      <c r="AY733" s="2" t="s">
        <v>52</v>
      </c>
    </row>
    <row r="734" spans="1:51" ht="30" customHeight="1" x14ac:dyDescent="0.3">
      <c r="A734" s="8" t="s">
        <v>1532</v>
      </c>
      <c r="B734" s="8" t="s">
        <v>1533</v>
      </c>
      <c r="C734" s="8" t="s">
        <v>427</v>
      </c>
      <c r="D734" s="9">
        <v>1.9</v>
      </c>
      <c r="E734" s="13">
        <f>단가대비표!O87</f>
        <v>61</v>
      </c>
      <c r="F734" s="14">
        <f t="shared" si="128"/>
        <v>115.9</v>
      </c>
      <c r="G734" s="13">
        <f>단가대비표!P87</f>
        <v>0</v>
      </c>
      <c r="H734" s="14">
        <f t="shared" si="129"/>
        <v>0</v>
      </c>
      <c r="I734" s="13">
        <f>단가대비표!S87</f>
        <v>0</v>
      </c>
      <c r="J734" s="14">
        <f t="shared" si="130"/>
        <v>0</v>
      </c>
      <c r="K734" s="13">
        <f t="shared" si="131"/>
        <v>61</v>
      </c>
      <c r="L734" s="14">
        <f t="shared" si="131"/>
        <v>115.9</v>
      </c>
      <c r="M734" s="8" t="s">
        <v>52</v>
      </c>
      <c r="N734" s="2" t="s">
        <v>1572</v>
      </c>
      <c r="O734" s="2" t="s">
        <v>1534</v>
      </c>
      <c r="P734" s="2" t="s">
        <v>60</v>
      </c>
      <c r="Q734" s="2" t="s">
        <v>60</v>
      </c>
      <c r="R734" s="2" t="s">
        <v>59</v>
      </c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2" t="s">
        <v>52</v>
      </c>
      <c r="AW734" s="2" t="s">
        <v>1639</v>
      </c>
      <c r="AX734" s="2" t="s">
        <v>52</v>
      </c>
      <c r="AY734" s="2" t="s">
        <v>52</v>
      </c>
    </row>
    <row r="735" spans="1:51" ht="30" customHeight="1" x14ac:dyDescent="0.3">
      <c r="A735" s="8" t="s">
        <v>1532</v>
      </c>
      <c r="B735" s="8" t="s">
        <v>1536</v>
      </c>
      <c r="C735" s="8" t="s">
        <v>427</v>
      </c>
      <c r="D735" s="9">
        <v>2</v>
      </c>
      <c r="E735" s="13">
        <f>단가대비표!O88</f>
        <v>120</v>
      </c>
      <c r="F735" s="14">
        <f t="shared" si="128"/>
        <v>240</v>
      </c>
      <c r="G735" s="13">
        <f>단가대비표!P88</f>
        <v>0</v>
      </c>
      <c r="H735" s="14">
        <f t="shared" si="129"/>
        <v>0</v>
      </c>
      <c r="I735" s="13">
        <f>단가대비표!S88</f>
        <v>0</v>
      </c>
      <c r="J735" s="14">
        <f t="shared" si="130"/>
        <v>0</v>
      </c>
      <c r="K735" s="13">
        <f t="shared" si="131"/>
        <v>120</v>
      </c>
      <c r="L735" s="14">
        <f t="shared" si="131"/>
        <v>240</v>
      </c>
      <c r="M735" s="8" t="s">
        <v>52</v>
      </c>
      <c r="N735" s="2" t="s">
        <v>1572</v>
      </c>
      <c r="O735" s="2" t="s">
        <v>1537</v>
      </c>
      <c r="P735" s="2" t="s">
        <v>60</v>
      </c>
      <c r="Q735" s="2" t="s">
        <v>60</v>
      </c>
      <c r="R735" s="2" t="s">
        <v>59</v>
      </c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2" t="s">
        <v>52</v>
      </c>
      <c r="AW735" s="2" t="s">
        <v>1640</v>
      </c>
      <c r="AX735" s="2" t="s">
        <v>52</v>
      </c>
      <c r="AY735" s="2" t="s">
        <v>52</v>
      </c>
    </row>
    <row r="736" spans="1:51" ht="30" customHeight="1" x14ac:dyDescent="0.3">
      <c r="A736" s="8" t="s">
        <v>1539</v>
      </c>
      <c r="B736" s="8" t="s">
        <v>1540</v>
      </c>
      <c r="C736" s="8" t="s">
        <v>80</v>
      </c>
      <c r="D736" s="9">
        <v>7.6999999999999999E-2</v>
      </c>
      <c r="E736" s="13">
        <f>단가대비표!O75</f>
        <v>2700</v>
      </c>
      <c r="F736" s="14">
        <f t="shared" si="128"/>
        <v>207.9</v>
      </c>
      <c r="G736" s="13">
        <f>단가대비표!P75</f>
        <v>0</v>
      </c>
      <c r="H736" s="14">
        <f t="shared" si="129"/>
        <v>0</v>
      </c>
      <c r="I736" s="13">
        <f>단가대비표!S75</f>
        <v>0</v>
      </c>
      <c r="J736" s="14">
        <f t="shared" si="130"/>
        <v>0</v>
      </c>
      <c r="K736" s="13">
        <f t="shared" si="131"/>
        <v>2700</v>
      </c>
      <c r="L736" s="14">
        <f t="shared" si="131"/>
        <v>207.9</v>
      </c>
      <c r="M736" s="8" t="s">
        <v>52</v>
      </c>
      <c r="N736" s="2" t="s">
        <v>1572</v>
      </c>
      <c r="O736" s="2" t="s">
        <v>1541</v>
      </c>
      <c r="P736" s="2" t="s">
        <v>60</v>
      </c>
      <c r="Q736" s="2" t="s">
        <v>60</v>
      </c>
      <c r="R736" s="2" t="s">
        <v>59</v>
      </c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2" t="s">
        <v>52</v>
      </c>
      <c r="AW736" s="2" t="s">
        <v>1641</v>
      </c>
      <c r="AX736" s="2" t="s">
        <v>52</v>
      </c>
      <c r="AY736" s="2" t="s">
        <v>52</v>
      </c>
    </row>
    <row r="737" spans="1:51" ht="30" customHeight="1" x14ac:dyDescent="0.3">
      <c r="A737" s="8" t="s">
        <v>1532</v>
      </c>
      <c r="B737" s="8" t="s">
        <v>1543</v>
      </c>
      <c r="C737" s="8" t="s">
        <v>427</v>
      </c>
      <c r="D737" s="9">
        <v>0.28299999999999997</v>
      </c>
      <c r="E737" s="13">
        <f>단가대비표!O89</f>
        <v>127</v>
      </c>
      <c r="F737" s="14">
        <f t="shared" si="128"/>
        <v>35.9</v>
      </c>
      <c r="G737" s="13">
        <f>단가대비표!P89</f>
        <v>0</v>
      </c>
      <c r="H737" s="14">
        <f t="shared" si="129"/>
        <v>0</v>
      </c>
      <c r="I737" s="13">
        <f>단가대비표!S89</f>
        <v>0</v>
      </c>
      <c r="J737" s="14">
        <f t="shared" si="130"/>
        <v>0</v>
      </c>
      <c r="K737" s="13">
        <f t="shared" si="131"/>
        <v>127</v>
      </c>
      <c r="L737" s="14">
        <f t="shared" si="131"/>
        <v>35.9</v>
      </c>
      <c r="M737" s="8" t="s">
        <v>52</v>
      </c>
      <c r="N737" s="2" t="s">
        <v>1572</v>
      </c>
      <c r="O737" s="2" t="s">
        <v>1544</v>
      </c>
      <c r="P737" s="2" t="s">
        <v>60</v>
      </c>
      <c r="Q737" s="2" t="s">
        <v>60</v>
      </c>
      <c r="R737" s="2" t="s">
        <v>59</v>
      </c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2" t="s">
        <v>52</v>
      </c>
      <c r="AW737" s="2" t="s">
        <v>1642</v>
      </c>
      <c r="AX737" s="2" t="s">
        <v>52</v>
      </c>
      <c r="AY737" s="2" t="s">
        <v>52</v>
      </c>
    </row>
    <row r="738" spans="1:51" ht="30" customHeight="1" x14ac:dyDescent="0.3">
      <c r="A738" s="8" t="s">
        <v>1546</v>
      </c>
      <c r="B738" s="8" t="s">
        <v>1547</v>
      </c>
      <c r="C738" s="8" t="s">
        <v>327</v>
      </c>
      <c r="D738" s="9">
        <v>1</v>
      </c>
      <c r="E738" s="13">
        <f>TRUNC(SUMIF(V732:V738, RIGHTB(O738, 1), F732:F738)*U738, 2)</f>
        <v>96.54</v>
      </c>
      <c r="F738" s="14">
        <f t="shared" si="128"/>
        <v>96.5</v>
      </c>
      <c r="G738" s="13">
        <v>0</v>
      </c>
      <c r="H738" s="14">
        <f t="shared" si="129"/>
        <v>0</v>
      </c>
      <c r="I738" s="13">
        <v>0</v>
      </c>
      <c r="J738" s="14">
        <f t="shared" si="130"/>
        <v>0</v>
      </c>
      <c r="K738" s="13">
        <f t="shared" si="131"/>
        <v>96.5</v>
      </c>
      <c r="L738" s="14">
        <f t="shared" si="131"/>
        <v>96.5</v>
      </c>
      <c r="M738" s="8" t="s">
        <v>52</v>
      </c>
      <c r="N738" s="2" t="s">
        <v>1572</v>
      </c>
      <c r="O738" s="2" t="s">
        <v>328</v>
      </c>
      <c r="P738" s="2" t="s">
        <v>60</v>
      </c>
      <c r="Q738" s="2" t="s">
        <v>60</v>
      </c>
      <c r="R738" s="2" t="s">
        <v>60</v>
      </c>
      <c r="S738" s="3">
        <v>0</v>
      </c>
      <c r="T738" s="3">
        <v>0</v>
      </c>
      <c r="U738" s="3">
        <v>0.05</v>
      </c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2" t="s">
        <v>52</v>
      </c>
      <c r="AW738" s="2" t="s">
        <v>1643</v>
      </c>
      <c r="AX738" s="2" t="s">
        <v>52</v>
      </c>
      <c r="AY738" s="2" t="s">
        <v>52</v>
      </c>
    </row>
    <row r="739" spans="1:51" ht="30" customHeight="1" x14ac:dyDescent="0.3">
      <c r="A739" s="8" t="s">
        <v>421</v>
      </c>
      <c r="B739" s="8" t="s">
        <v>52</v>
      </c>
      <c r="C739" s="8" t="s">
        <v>52</v>
      </c>
      <c r="D739" s="9"/>
      <c r="E739" s="13"/>
      <c r="F739" s="14">
        <f>TRUNC(SUMIF(N732:N738, N731, F732:F738),0)</f>
        <v>2627</v>
      </c>
      <c r="G739" s="13"/>
      <c r="H739" s="14">
        <f>TRUNC(SUMIF(N732:N738, N731, H732:H738),0)</f>
        <v>0</v>
      </c>
      <c r="I739" s="13"/>
      <c r="J739" s="14">
        <f>TRUNC(SUMIF(N732:N738, N731, J732:J738),0)</f>
        <v>0</v>
      </c>
      <c r="K739" s="13"/>
      <c r="L739" s="14">
        <f>F739+H739+J739</f>
        <v>2627</v>
      </c>
      <c r="M739" s="8" t="s">
        <v>52</v>
      </c>
      <c r="N739" s="2" t="s">
        <v>68</v>
      </c>
      <c r="O739" s="2" t="s">
        <v>68</v>
      </c>
      <c r="P739" s="2" t="s">
        <v>52</v>
      </c>
      <c r="Q739" s="2" t="s">
        <v>52</v>
      </c>
      <c r="R739" s="2" t="s">
        <v>52</v>
      </c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2" t="s">
        <v>52</v>
      </c>
      <c r="AW739" s="2" t="s">
        <v>52</v>
      </c>
      <c r="AX739" s="2" t="s">
        <v>52</v>
      </c>
      <c r="AY739" s="2" t="s">
        <v>52</v>
      </c>
    </row>
    <row r="740" spans="1:51" ht="30" customHeight="1" x14ac:dyDescent="0.3">
      <c r="A740" s="9"/>
      <c r="B740" s="9"/>
      <c r="C740" s="9"/>
      <c r="D740" s="9"/>
      <c r="E740" s="13"/>
      <c r="F740" s="14"/>
      <c r="G740" s="13"/>
      <c r="H740" s="14"/>
      <c r="I740" s="13"/>
      <c r="J740" s="14"/>
      <c r="K740" s="13"/>
      <c r="L740" s="14"/>
      <c r="M740" s="9"/>
    </row>
    <row r="741" spans="1:51" s="131" customFormat="1" ht="30" customHeight="1" x14ac:dyDescent="0.3">
      <c r="A741" s="193" t="s">
        <v>1644</v>
      </c>
      <c r="B741" s="193"/>
      <c r="C741" s="193"/>
      <c r="D741" s="193"/>
      <c r="E741" s="194"/>
      <c r="F741" s="195"/>
      <c r="G741" s="194"/>
      <c r="H741" s="195"/>
      <c r="I741" s="194"/>
      <c r="J741" s="195"/>
      <c r="K741" s="194"/>
      <c r="L741" s="195"/>
      <c r="M741" s="193"/>
      <c r="N741" s="132" t="s">
        <v>1580</v>
      </c>
    </row>
    <row r="742" spans="1:51" s="131" customFormat="1" ht="30" customHeight="1" x14ac:dyDescent="0.3">
      <c r="A742" s="125" t="s">
        <v>1222</v>
      </c>
      <c r="B742" s="125" t="s">
        <v>1647</v>
      </c>
      <c r="C742" s="125" t="s">
        <v>75</v>
      </c>
      <c r="D742" s="126">
        <v>7</v>
      </c>
      <c r="E742" s="127">
        <f>단가대비표!O37</f>
        <v>2500</v>
      </c>
      <c r="F742" s="128">
        <f>TRUNC(E742*D742,1)</f>
        <v>17500</v>
      </c>
      <c r="G742" s="127">
        <f>단가대비표!P37</f>
        <v>0</v>
      </c>
      <c r="H742" s="128">
        <f>TRUNC(G742*D742,1)</f>
        <v>0</v>
      </c>
      <c r="I742" s="127">
        <f>단가대비표!S37</f>
        <v>0</v>
      </c>
      <c r="J742" s="128">
        <f>TRUNC(I742*D742,1)</f>
        <v>0</v>
      </c>
      <c r="K742" s="127">
        <f t="shared" ref="K742:L745" si="132">TRUNC(E742+G742+I742,1)</f>
        <v>2500</v>
      </c>
      <c r="L742" s="128">
        <f t="shared" si="132"/>
        <v>17500</v>
      </c>
      <c r="M742" s="125" t="s">
        <v>1224</v>
      </c>
      <c r="N742" s="129" t="s">
        <v>1580</v>
      </c>
      <c r="O742" s="129" t="s">
        <v>1648</v>
      </c>
      <c r="P742" s="129" t="s">
        <v>60</v>
      </c>
      <c r="Q742" s="129" t="s">
        <v>60</v>
      </c>
      <c r="R742" s="129" t="s">
        <v>59</v>
      </c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/>
      <c r="AV742" s="129" t="s">
        <v>52</v>
      </c>
      <c r="AW742" s="129" t="s">
        <v>1649</v>
      </c>
      <c r="AX742" s="129" t="s">
        <v>52</v>
      </c>
      <c r="AY742" s="129" t="s">
        <v>52</v>
      </c>
    </row>
    <row r="743" spans="1:51" s="131" customFormat="1" ht="30" customHeight="1" x14ac:dyDescent="0.3">
      <c r="A743" s="125" t="s">
        <v>1227</v>
      </c>
      <c r="B743" s="125" t="s">
        <v>1228</v>
      </c>
      <c r="C743" s="125" t="s">
        <v>397</v>
      </c>
      <c r="D743" s="126">
        <v>3.5</v>
      </c>
      <c r="E743" s="127">
        <f>단가대비표!O41</f>
        <v>12042</v>
      </c>
      <c r="F743" s="128">
        <f>TRUNC(E743*D743,1)</f>
        <v>42147</v>
      </c>
      <c r="G743" s="127">
        <f>단가대비표!P41</f>
        <v>0</v>
      </c>
      <c r="H743" s="128">
        <f>TRUNC(G743*D743,1)</f>
        <v>0</v>
      </c>
      <c r="I743" s="127">
        <f>단가대비표!S41</f>
        <v>0</v>
      </c>
      <c r="J743" s="128">
        <f>TRUNC(I743*D743,1)</f>
        <v>0</v>
      </c>
      <c r="K743" s="127">
        <f t="shared" si="132"/>
        <v>12042</v>
      </c>
      <c r="L743" s="128">
        <f t="shared" si="132"/>
        <v>42147</v>
      </c>
      <c r="M743" s="125" t="s">
        <v>52</v>
      </c>
      <c r="N743" s="129" t="s">
        <v>1580</v>
      </c>
      <c r="O743" s="129" t="s">
        <v>1229</v>
      </c>
      <c r="P743" s="129" t="s">
        <v>60</v>
      </c>
      <c r="Q743" s="129" t="s">
        <v>60</v>
      </c>
      <c r="R743" s="129" t="s">
        <v>59</v>
      </c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29" t="s">
        <v>52</v>
      </c>
      <c r="AW743" s="129" t="s">
        <v>1650</v>
      </c>
      <c r="AX743" s="129" t="s">
        <v>52</v>
      </c>
      <c r="AY743" s="129" t="s">
        <v>52</v>
      </c>
    </row>
    <row r="744" spans="1:51" s="131" customFormat="1" ht="30" customHeight="1" x14ac:dyDescent="0.3">
      <c r="A744" s="125" t="s">
        <v>818</v>
      </c>
      <c r="B744" s="125" t="s">
        <v>1651</v>
      </c>
      <c r="C744" s="125" t="s">
        <v>427</v>
      </c>
      <c r="D744" s="126">
        <v>2</v>
      </c>
      <c r="E744" s="127">
        <f>단가대비표!O99</f>
        <v>531</v>
      </c>
      <c r="F744" s="128">
        <f>TRUNC(E744*D744,1)</f>
        <v>1062</v>
      </c>
      <c r="G744" s="127">
        <f>단가대비표!P99</f>
        <v>0</v>
      </c>
      <c r="H744" s="128">
        <f>TRUNC(G744*D744,1)</f>
        <v>0</v>
      </c>
      <c r="I744" s="127">
        <f>단가대비표!S99</f>
        <v>0</v>
      </c>
      <c r="J744" s="128">
        <f>TRUNC(I744*D744,1)</f>
        <v>0</v>
      </c>
      <c r="K744" s="127">
        <f t="shared" si="132"/>
        <v>531</v>
      </c>
      <c r="L744" s="128">
        <f t="shared" si="132"/>
        <v>1062</v>
      </c>
      <c r="M744" s="125" t="s">
        <v>52</v>
      </c>
      <c r="N744" s="129" t="s">
        <v>1580</v>
      </c>
      <c r="O744" s="129" t="s">
        <v>1652</v>
      </c>
      <c r="P744" s="129" t="s">
        <v>60</v>
      </c>
      <c r="Q744" s="129" t="s">
        <v>60</v>
      </c>
      <c r="R744" s="129" t="s">
        <v>59</v>
      </c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29" t="s">
        <v>52</v>
      </c>
      <c r="AW744" s="129" t="s">
        <v>1653</v>
      </c>
      <c r="AX744" s="129" t="s">
        <v>52</v>
      </c>
      <c r="AY744" s="129" t="s">
        <v>52</v>
      </c>
    </row>
    <row r="745" spans="1:51" s="131" customFormat="1" ht="30" customHeight="1" x14ac:dyDescent="0.3">
      <c r="A745" s="125" t="s">
        <v>1654</v>
      </c>
      <c r="B745" s="125" t="s">
        <v>1655</v>
      </c>
      <c r="C745" s="125" t="s">
        <v>397</v>
      </c>
      <c r="D745" s="126">
        <v>6</v>
      </c>
      <c r="E745" s="127">
        <f>단가대비표!O55</f>
        <v>1380</v>
      </c>
      <c r="F745" s="128">
        <f>TRUNC(E745*D745,1)</f>
        <v>8280</v>
      </c>
      <c r="G745" s="127">
        <f>단가대비표!P55</f>
        <v>0</v>
      </c>
      <c r="H745" s="128">
        <f>TRUNC(G745*D745,1)</f>
        <v>0</v>
      </c>
      <c r="I745" s="127">
        <f>단가대비표!S55</f>
        <v>0</v>
      </c>
      <c r="J745" s="128">
        <f>TRUNC(I745*D745,1)</f>
        <v>0</v>
      </c>
      <c r="K745" s="127">
        <f t="shared" si="132"/>
        <v>1380</v>
      </c>
      <c r="L745" s="128">
        <f t="shared" si="132"/>
        <v>8280</v>
      </c>
      <c r="M745" s="125" t="s">
        <v>52</v>
      </c>
      <c r="N745" s="129" t="s">
        <v>1580</v>
      </c>
      <c r="O745" s="129" t="s">
        <v>1656</v>
      </c>
      <c r="P745" s="129" t="s">
        <v>60</v>
      </c>
      <c r="Q745" s="129" t="s">
        <v>60</v>
      </c>
      <c r="R745" s="129" t="s">
        <v>59</v>
      </c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29" t="s">
        <v>52</v>
      </c>
      <c r="AW745" s="129" t="s">
        <v>1657</v>
      </c>
      <c r="AX745" s="129" t="s">
        <v>52</v>
      </c>
      <c r="AY745" s="129" t="s">
        <v>52</v>
      </c>
    </row>
    <row r="746" spans="1:51" s="131" customFormat="1" ht="30" customHeight="1" x14ac:dyDescent="0.3">
      <c r="A746" s="125" t="s">
        <v>421</v>
      </c>
      <c r="B746" s="125" t="s">
        <v>52</v>
      </c>
      <c r="C746" s="125" t="s">
        <v>52</v>
      </c>
      <c r="D746" s="126"/>
      <c r="E746" s="127"/>
      <c r="F746" s="128">
        <f>TRUNC(SUMIF(N742:N745, N741, F742:F745),0)</f>
        <v>68989</v>
      </c>
      <c r="G746" s="127"/>
      <c r="H746" s="128">
        <f>TRUNC(SUMIF(N742:N745, N741, H742:H745),0)</f>
        <v>0</v>
      </c>
      <c r="I746" s="127"/>
      <c r="J746" s="128">
        <f>TRUNC(SUMIF(N742:N745, N741, J742:J745),0)</f>
        <v>0</v>
      </c>
      <c r="K746" s="127"/>
      <c r="L746" s="128">
        <f>F746+H746+J746</f>
        <v>68989</v>
      </c>
      <c r="M746" s="125" t="s">
        <v>52</v>
      </c>
      <c r="N746" s="129" t="s">
        <v>68</v>
      </c>
      <c r="O746" s="129" t="s">
        <v>68</v>
      </c>
      <c r="P746" s="129" t="s">
        <v>52</v>
      </c>
      <c r="Q746" s="129" t="s">
        <v>52</v>
      </c>
      <c r="R746" s="129" t="s">
        <v>52</v>
      </c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29" t="s">
        <v>52</v>
      </c>
      <c r="AW746" s="129" t="s">
        <v>52</v>
      </c>
      <c r="AX746" s="129" t="s">
        <v>52</v>
      </c>
      <c r="AY746" s="129" t="s">
        <v>52</v>
      </c>
    </row>
    <row r="747" spans="1:51" ht="30" customHeight="1" x14ac:dyDescent="0.3">
      <c r="A747" s="9"/>
      <c r="B747" s="9"/>
      <c r="C747" s="9"/>
      <c r="D747" s="9"/>
      <c r="E747" s="13"/>
      <c r="F747" s="14"/>
      <c r="G747" s="13"/>
      <c r="H747" s="14"/>
      <c r="I747" s="13"/>
      <c r="J747" s="14"/>
      <c r="K747" s="13"/>
      <c r="L747" s="14"/>
      <c r="M747" s="9"/>
    </row>
    <row r="748" spans="1:51" ht="30" customHeight="1" x14ac:dyDescent="0.3">
      <c r="A748" s="190" t="s">
        <v>1658</v>
      </c>
      <c r="B748" s="190"/>
      <c r="C748" s="190"/>
      <c r="D748" s="190"/>
      <c r="E748" s="191"/>
      <c r="F748" s="192"/>
      <c r="G748" s="191"/>
      <c r="H748" s="192"/>
      <c r="I748" s="191"/>
      <c r="J748" s="192"/>
      <c r="K748" s="191"/>
      <c r="L748" s="192"/>
      <c r="M748" s="190"/>
      <c r="N748" s="1" t="s">
        <v>1596</v>
      </c>
    </row>
    <row r="749" spans="1:51" ht="30" customHeight="1" x14ac:dyDescent="0.3">
      <c r="A749" s="8" t="s">
        <v>1218</v>
      </c>
      <c r="B749" s="8" t="s">
        <v>1219</v>
      </c>
      <c r="C749" s="8" t="s">
        <v>397</v>
      </c>
      <c r="D749" s="9">
        <v>15.71</v>
      </c>
      <c r="E749" s="13">
        <f>단가대비표!O53</f>
        <v>2290</v>
      </c>
      <c r="F749" s="14">
        <f t="shared" ref="F749:F758" si="133">TRUNC(E749*D749,1)</f>
        <v>35975.9</v>
      </c>
      <c r="G749" s="13">
        <f>단가대비표!P53</f>
        <v>0</v>
      </c>
      <c r="H749" s="14">
        <f t="shared" ref="H749:H758" si="134">TRUNC(G749*D749,1)</f>
        <v>0</v>
      </c>
      <c r="I749" s="13">
        <f>단가대비표!S53</f>
        <v>0</v>
      </c>
      <c r="J749" s="14">
        <f t="shared" ref="J749:J758" si="135">TRUNC(I749*D749,1)</f>
        <v>0</v>
      </c>
      <c r="K749" s="13">
        <f t="shared" ref="K749:K758" si="136">TRUNC(E749+G749+I749,1)</f>
        <v>2290</v>
      </c>
      <c r="L749" s="14">
        <f t="shared" ref="L749:L758" si="137">TRUNC(F749+H749+J749,1)</f>
        <v>35975.9</v>
      </c>
      <c r="M749" s="8" t="s">
        <v>52</v>
      </c>
      <c r="N749" s="2" t="s">
        <v>1596</v>
      </c>
      <c r="O749" s="2" t="s">
        <v>1220</v>
      </c>
      <c r="P749" s="2" t="s">
        <v>60</v>
      </c>
      <c r="Q749" s="2" t="s">
        <v>60</v>
      </c>
      <c r="R749" s="2" t="s">
        <v>59</v>
      </c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" t="s">
        <v>52</v>
      </c>
      <c r="AW749" s="2" t="s">
        <v>1660</v>
      </c>
      <c r="AX749" s="2" t="s">
        <v>52</v>
      </c>
      <c r="AY749" s="2" t="s">
        <v>52</v>
      </c>
    </row>
    <row r="750" spans="1:51" ht="30" customHeight="1" x14ac:dyDescent="0.3">
      <c r="A750" s="8" t="s">
        <v>1222</v>
      </c>
      <c r="B750" s="8" t="s">
        <v>1223</v>
      </c>
      <c r="C750" s="8" t="s">
        <v>549</v>
      </c>
      <c r="D750" s="9">
        <v>5355</v>
      </c>
      <c r="E750" s="13">
        <f>단가대비표!O38</f>
        <v>1.92</v>
      </c>
      <c r="F750" s="14">
        <f t="shared" si="133"/>
        <v>10281.6</v>
      </c>
      <c r="G750" s="13">
        <f>단가대비표!P38</f>
        <v>0</v>
      </c>
      <c r="H750" s="14">
        <f t="shared" si="134"/>
        <v>0</v>
      </c>
      <c r="I750" s="13">
        <f>단가대비표!S38</f>
        <v>0</v>
      </c>
      <c r="J750" s="14">
        <f t="shared" si="135"/>
        <v>0</v>
      </c>
      <c r="K750" s="13">
        <f t="shared" si="136"/>
        <v>1.9</v>
      </c>
      <c r="L750" s="14">
        <f t="shared" si="137"/>
        <v>10281.6</v>
      </c>
      <c r="M750" s="8" t="s">
        <v>1224</v>
      </c>
      <c r="N750" s="2" t="s">
        <v>1596</v>
      </c>
      <c r="O750" s="2" t="s">
        <v>1225</v>
      </c>
      <c r="P750" s="2" t="s">
        <v>60</v>
      </c>
      <c r="Q750" s="2" t="s">
        <v>60</v>
      </c>
      <c r="R750" s="2" t="s">
        <v>59</v>
      </c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" t="s">
        <v>52</v>
      </c>
      <c r="AW750" s="2" t="s">
        <v>1661</v>
      </c>
      <c r="AX750" s="2" t="s">
        <v>52</v>
      </c>
      <c r="AY750" s="2" t="s">
        <v>52</v>
      </c>
    </row>
    <row r="751" spans="1:51" ht="30" customHeight="1" x14ac:dyDescent="0.3">
      <c r="A751" s="8" t="s">
        <v>1227</v>
      </c>
      <c r="B751" s="8" t="s">
        <v>1228</v>
      </c>
      <c r="C751" s="8" t="s">
        <v>397</v>
      </c>
      <c r="D751" s="9">
        <v>2.4</v>
      </c>
      <c r="E751" s="13">
        <f>단가대비표!O41</f>
        <v>12042</v>
      </c>
      <c r="F751" s="14">
        <f t="shared" si="133"/>
        <v>28900.799999999999</v>
      </c>
      <c r="G751" s="13">
        <f>단가대비표!P41</f>
        <v>0</v>
      </c>
      <c r="H751" s="14">
        <f t="shared" si="134"/>
        <v>0</v>
      </c>
      <c r="I751" s="13">
        <f>단가대비표!S41</f>
        <v>0</v>
      </c>
      <c r="J751" s="14">
        <f t="shared" si="135"/>
        <v>0</v>
      </c>
      <c r="K751" s="13">
        <f t="shared" si="136"/>
        <v>12042</v>
      </c>
      <c r="L751" s="14">
        <f t="shared" si="137"/>
        <v>28900.799999999999</v>
      </c>
      <c r="M751" s="8" t="s">
        <v>52</v>
      </c>
      <c r="N751" s="2" t="s">
        <v>1596</v>
      </c>
      <c r="O751" s="2" t="s">
        <v>1229</v>
      </c>
      <c r="P751" s="2" t="s">
        <v>60</v>
      </c>
      <c r="Q751" s="2" t="s">
        <v>60</v>
      </c>
      <c r="R751" s="2" t="s">
        <v>59</v>
      </c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2" t="s">
        <v>52</v>
      </c>
      <c r="AW751" s="2" t="s">
        <v>1662</v>
      </c>
      <c r="AX751" s="2" t="s">
        <v>52</v>
      </c>
      <c r="AY751" s="2" t="s">
        <v>52</v>
      </c>
    </row>
    <row r="752" spans="1:51" ht="30" customHeight="1" x14ac:dyDescent="0.3">
      <c r="A752" s="8" t="s">
        <v>1231</v>
      </c>
      <c r="B752" s="8" t="s">
        <v>1232</v>
      </c>
      <c r="C752" s="8" t="s">
        <v>448</v>
      </c>
      <c r="D752" s="9">
        <v>17.71</v>
      </c>
      <c r="E752" s="13">
        <f>일위대가목록!E68</f>
        <v>0</v>
      </c>
      <c r="F752" s="14">
        <f t="shared" si="133"/>
        <v>0</v>
      </c>
      <c r="G752" s="13">
        <f>일위대가목록!F68</f>
        <v>0</v>
      </c>
      <c r="H752" s="14">
        <f t="shared" si="134"/>
        <v>0</v>
      </c>
      <c r="I752" s="13">
        <f>일위대가목록!G68</f>
        <v>140</v>
      </c>
      <c r="J752" s="14">
        <f t="shared" si="135"/>
        <v>2479.4</v>
      </c>
      <c r="K752" s="13">
        <f t="shared" si="136"/>
        <v>140</v>
      </c>
      <c r="L752" s="14">
        <f t="shared" si="137"/>
        <v>2479.4</v>
      </c>
      <c r="M752" s="8" t="s">
        <v>52</v>
      </c>
      <c r="N752" s="2" t="s">
        <v>1596</v>
      </c>
      <c r="O752" s="2" t="s">
        <v>1233</v>
      </c>
      <c r="P752" s="2" t="s">
        <v>59</v>
      </c>
      <c r="Q752" s="2" t="s">
        <v>60</v>
      </c>
      <c r="R752" s="2" t="s">
        <v>60</v>
      </c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2" t="s">
        <v>52</v>
      </c>
      <c r="AW752" s="2" t="s">
        <v>1663</v>
      </c>
      <c r="AX752" s="2" t="s">
        <v>52</v>
      </c>
      <c r="AY752" s="2" t="s">
        <v>52</v>
      </c>
    </row>
    <row r="753" spans="1:51" ht="30" customHeight="1" x14ac:dyDescent="0.3">
      <c r="A753" s="8" t="s">
        <v>1235</v>
      </c>
      <c r="B753" s="8" t="s">
        <v>1236</v>
      </c>
      <c r="C753" s="8" t="s">
        <v>1237</v>
      </c>
      <c r="D753" s="9">
        <v>107.1</v>
      </c>
      <c r="E753" s="13">
        <f>단가대비표!O143</f>
        <v>0</v>
      </c>
      <c r="F753" s="14">
        <f t="shared" si="133"/>
        <v>0</v>
      </c>
      <c r="G753" s="13">
        <f>단가대비표!P143</f>
        <v>0</v>
      </c>
      <c r="H753" s="14">
        <f t="shared" si="134"/>
        <v>0</v>
      </c>
      <c r="I753" s="13">
        <f>단가대비표!S143</f>
        <v>0</v>
      </c>
      <c r="J753" s="14">
        <f t="shared" si="135"/>
        <v>0</v>
      </c>
      <c r="K753" s="13">
        <f t="shared" si="136"/>
        <v>0</v>
      </c>
      <c r="L753" s="14">
        <f t="shared" si="137"/>
        <v>0</v>
      </c>
      <c r="M753" s="8" t="s">
        <v>52</v>
      </c>
      <c r="N753" s="2" t="s">
        <v>1596</v>
      </c>
      <c r="O753" s="2" t="s">
        <v>1238</v>
      </c>
      <c r="P753" s="2" t="s">
        <v>60</v>
      </c>
      <c r="Q753" s="2" t="s">
        <v>60</v>
      </c>
      <c r="R753" s="2" t="s">
        <v>59</v>
      </c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2" t="s">
        <v>52</v>
      </c>
      <c r="AW753" s="2" t="s">
        <v>1664</v>
      </c>
      <c r="AX753" s="2" t="s">
        <v>52</v>
      </c>
      <c r="AY753" s="2" t="s">
        <v>52</v>
      </c>
    </row>
    <row r="754" spans="1:51" ht="30" customHeight="1" x14ac:dyDescent="0.3">
      <c r="A754" s="8" t="s">
        <v>1182</v>
      </c>
      <c r="B754" s="8" t="s">
        <v>412</v>
      </c>
      <c r="C754" s="8" t="s">
        <v>413</v>
      </c>
      <c r="D754" s="9">
        <v>21.8</v>
      </c>
      <c r="E754" s="13">
        <f>단가대비표!O150</f>
        <v>0</v>
      </c>
      <c r="F754" s="14">
        <f t="shared" si="133"/>
        <v>0</v>
      </c>
      <c r="G754" s="13">
        <f>단가대비표!P150</f>
        <v>202032</v>
      </c>
      <c r="H754" s="14">
        <f t="shared" si="134"/>
        <v>4404297.5999999996</v>
      </c>
      <c r="I754" s="13">
        <f>단가대비표!S150</f>
        <v>0</v>
      </c>
      <c r="J754" s="14">
        <f t="shared" si="135"/>
        <v>0</v>
      </c>
      <c r="K754" s="13">
        <f t="shared" si="136"/>
        <v>202032</v>
      </c>
      <c r="L754" s="14">
        <f t="shared" si="137"/>
        <v>4404297.5999999996</v>
      </c>
      <c r="M754" s="8" t="s">
        <v>52</v>
      </c>
      <c r="N754" s="2" t="s">
        <v>1596</v>
      </c>
      <c r="O754" s="2" t="s">
        <v>1183</v>
      </c>
      <c r="P754" s="2" t="s">
        <v>60</v>
      </c>
      <c r="Q754" s="2" t="s">
        <v>60</v>
      </c>
      <c r="R754" s="2" t="s">
        <v>59</v>
      </c>
      <c r="S754" s="3"/>
      <c r="T754" s="3"/>
      <c r="U754" s="3"/>
      <c r="V754" s="3">
        <v>1</v>
      </c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2" t="s">
        <v>52</v>
      </c>
      <c r="AW754" s="2" t="s">
        <v>1665</v>
      </c>
      <c r="AX754" s="2" t="s">
        <v>52</v>
      </c>
      <c r="AY754" s="2" t="s">
        <v>52</v>
      </c>
    </row>
    <row r="755" spans="1:51" ht="30" customHeight="1" x14ac:dyDescent="0.3">
      <c r="A755" s="8" t="s">
        <v>411</v>
      </c>
      <c r="B755" s="8" t="s">
        <v>412</v>
      </c>
      <c r="C755" s="8" t="s">
        <v>413</v>
      </c>
      <c r="D755" s="9">
        <v>0.56000000000000005</v>
      </c>
      <c r="E755" s="13">
        <f>단가대비표!O145</f>
        <v>0</v>
      </c>
      <c r="F755" s="14">
        <f t="shared" si="133"/>
        <v>0</v>
      </c>
      <c r="G755" s="13">
        <f>단가대비표!P145</f>
        <v>144481</v>
      </c>
      <c r="H755" s="14">
        <f t="shared" si="134"/>
        <v>80909.3</v>
      </c>
      <c r="I755" s="13">
        <f>단가대비표!S145</f>
        <v>0</v>
      </c>
      <c r="J755" s="14">
        <f t="shared" si="135"/>
        <v>0</v>
      </c>
      <c r="K755" s="13">
        <f t="shared" si="136"/>
        <v>144481</v>
      </c>
      <c r="L755" s="14">
        <f t="shared" si="137"/>
        <v>80909.3</v>
      </c>
      <c r="M755" s="8" t="s">
        <v>52</v>
      </c>
      <c r="N755" s="2" t="s">
        <v>1596</v>
      </c>
      <c r="O755" s="2" t="s">
        <v>415</v>
      </c>
      <c r="P755" s="2" t="s">
        <v>60</v>
      </c>
      <c r="Q755" s="2" t="s">
        <v>60</v>
      </c>
      <c r="R755" s="2" t="s">
        <v>59</v>
      </c>
      <c r="S755" s="3"/>
      <c r="T755" s="3"/>
      <c r="U755" s="3"/>
      <c r="V755" s="3">
        <v>1</v>
      </c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2" t="s">
        <v>52</v>
      </c>
      <c r="AW755" s="2" t="s">
        <v>1666</v>
      </c>
      <c r="AX755" s="2" t="s">
        <v>52</v>
      </c>
      <c r="AY755" s="2" t="s">
        <v>52</v>
      </c>
    </row>
    <row r="756" spans="1:51" ht="30" customHeight="1" x14ac:dyDescent="0.3">
      <c r="A756" s="8" t="s">
        <v>1242</v>
      </c>
      <c r="B756" s="8" t="s">
        <v>412</v>
      </c>
      <c r="C756" s="8" t="s">
        <v>413</v>
      </c>
      <c r="D756" s="9">
        <v>2.21</v>
      </c>
      <c r="E756" s="13">
        <f>단가대비표!O152</f>
        <v>0</v>
      </c>
      <c r="F756" s="14">
        <f t="shared" si="133"/>
        <v>0</v>
      </c>
      <c r="G756" s="13">
        <f>단가대비표!P152</f>
        <v>230706</v>
      </c>
      <c r="H756" s="14">
        <f t="shared" si="134"/>
        <v>509860.2</v>
      </c>
      <c r="I756" s="13">
        <f>단가대비표!S152</f>
        <v>0</v>
      </c>
      <c r="J756" s="14">
        <f t="shared" si="135"/>
        <v>0</v>
      </c>
      <c r="K756" s="13">
        <f t="shared" si="136"/>
        <v>230706</v>
      </c>
      <c r="L756" s="14">
        <f t="shared" si="137"/>
        <v>509860.2</v>
      </c>
      <c r="M756" s="8" t="s">
        <v>52</v>
      </c>
      <c r="N756" s="2" t="s">
        <v>1596</v>
      </c>
      <c r="O756" s="2" t="s">
        <v>1243</v>
      </c>
      <c r="P756" s="2" t="s">
        <v>60</v>
      </c>
      <c r="Q756" s="2" t="s">
        <v>60</v>
      </c>
      <c r="R756" s="2" t="s">
        <v>59</v>
      </c>
      <c r="S756" s="3"/>
      <c r="T756" s="3"/>
      <c r="U756" s="3"/>
      <c r="V756" s="3">
        <v>1</v>
      </c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2" t="s">
        <v>52</v>
      </c>
      <c r="AW756" s="2" t="s">
        <v>1667</v>
      </c>
      <c r="AX756" s="2" t="s">
        <v>52</v>
      </c>
      <c r="AY756" s="2" t="s">
        <v>52</v>
      </c>
    </row>
    <row r="757" spans="1:51" ht="30" customHeight="1" x14ac:dyDescent="0.3">
      <c r="A757" s="8" t="s">
        <v>826</v>
      </c>
      <c r="B757" s="8" t="s">
        <v>412</v>
      </c>
      <c r="C757" s="8" t="s">
        <v>413</v>
      </c>
      <c r="D757" s="9">
        <v>0.63</v>
      </c>
      <c r="E757" s="13">
        <f>단가대비표!O146</f>
        <v>0</v>
      </c>
      <c r="F757" s="14">
        <f t="shared" si="133"/>
        <v>0</v>
      </c>
      <c r="G757" s="13">
        <f>단가대비표!P146</f>
        <v>181293</v>
      </c>
      <c r="H757" s="14">
        <f t="shared" si="134"/>
        <v>114214.5</v>
      </c>
      <c r="I757" s="13">
        <f>단가대비표!S146</f>
        <v>0</v>
      </c>
      <c r="J757" s="14">
        <f t="shared" si="135"/>
        <v>0</v>
      </c>
      <c r="K757" s="13">
        <f t="shared" si="136"/>
        <v>181293</v>
      </c>
      <c r="L757" s="14">
        <f t="shared" si="137"/>
        <v>114214.5</v>
      </c>
      <c r="M757" s="8" t="s">
        <v>52</v>
      </c>
      <c r="N757" s="2" t="s">
        <v>1596</v>
      </c>
      <c r="O757" s="2" t="s">
        <v>827</v>
      </c>
      <c r="P757" s="2" t="s">
        <v>60</v>
      </c>
      <c r="Q757" s="2" t="s">
        <v>60</v>
      </c>
      <c r="R757" s="2" t="s">
        <v>59</v>
      </c>
      <c r="S757" s="3"/>
      <c r="T757" s="3"/>
      <c r="U757" s="3"/>
      <c r="V757" s="3">
        <v>1</v>
      </c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2" t="s">
        <v>52</v>
      </c>
      <c r="AW757" s="2" t="s">
        <v>1668</v>
      </c>
      <c r="AX757" s="2" t="s">
        <v>52</v>
      </c>
      <c r="AY757" s="2" t="s">
        <v>52</v>
      </c>
    </row>
    <row r="758" spans="1:51" ht="30" customHeight="1" x14ac:dyDescent="0.3">
      <c r="A758" s="8" t="s">
        <v>844</v>
      </c>
      <c r="B758" s="8" t="s">
        <v>1246</v>
      </c>
      <c r="C758" s="8" t="s">
        <v>327</v>
      </c>
      <c r="D758" s="9">
        <v>1</v>
      </c>
      <c r="E758" s="13">
        <v>0</v>
      </c>
      <c r="F758" s="14">
        <f t="shared" si="133"/>
        <v>0</v>
      </c>
      <c r="G758" s="13">
        <v>0</v>
      </c>
      <c r="H758" s="14">
        <f t="shared" si="134"/>
        <v>0</v>
      </c>
      <c r="I758" s="13">
        <f>TRUNC(SUMIF(V749:V758, RIGHTB(O758, 1), H749:H758)*U758, 2)</f>
        <v>153278.44</v>
      </c>
      <c r="J758" s="14">
        <f t="shared" si="135"/>
        <v>153278.39999999999</v>
      </c>
      <c r="K758" s="13">
        <f t="shared" si="136"/>
        <v>153278.39999999999</v>
      </c>
      <c r="L758" s="14">
        <f t="shared" si="137"/>
        <v>153278.39999999999</v>
      </c>
      <c r="M758" s="8" t="s">
        <v>52</v>
      </c>
      <c r="N758" s="2" t="s">
        <v>1596</v>
      </c>
      <c r="O758" s="2" t="s">
        <v>328</v>
      </c>
      <c r="P758" s="2" t="s">
        <v>60</v>
      </c>
      <c r="Q758" s="2" t="s">
        <v>60</v>
      </c>
      <c r="R758" s="2" t="s">
        <v>60</v>
      </c>
      <c r="S758" s="3">
        <v>1</v>
      </c>
      <c r="T758" s="3">
        <v>2</v>
      </c>
      <c r="U758" s="3">
        <v>0.03</v>
      </c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2" t="s">
        <v>52</v>
      </c>
      <c r="AW758" s="2" t="s">
        <v>1669</v>
      </c>
      <c r="AX758" s="2" t="s">
        <v>52</v>
      </c>
      <c r="AY758" s="2" t="s">
        <v>52</v>
      </c>
    </row>
    <row r="759" spans="1:51" ht="30" customHeight="1" x14ac:dyDescent="0.3">
      <c r="A759" s="8" t="s">
        <v>421</v>
      </c>
      <c r="B759" s="8" t="s">
        <v>52</v>
      </c>
      <c r="C759" s="8" t="s">
        <v>52</v>
      </c>
      <c r="D759" s="9"/>
      <c r="E759" s="13"/>
      <c r="F759" s="14">
        <f>TRUNC(SUMIF(N749:N758, N748, F749:F758),0)</f>
        <v>75158</v>
      </c>
      <c r="G759" s="13"/>
      <c r="H759" s="14">
        <f>TRUNC(SUMIF(N749:N758, N748, H749:H758),0)</f>
        <v>5109281</v>
      </c>
      <c r="I759" s="13"/>
      <c r="J759" s="14">
        <f>TRUNC(SUMIF(N749:N758, N748, J749:J758),0)</f>
        <v>155757</v>
      </c>
      <c r="K759" s="13"/>
      <c r="L759" s="14">
        <f>F759+H759+J759</f>
        <v>5340196</v>
      </c>
      <c r="M759" s="8" t="s">
        <v>52</v>
      </c>
      <c r="N759" s="2" t="s">
        <v>68</v>
      </c>
      <c r="O759" s="2" t="s">
        <v>68</v>
      </c>
      <c r="P759" s="2" t="s">
        <v>52</v>
      </c>
      <c r="Q759" s="2" t="s">
        <v>52</v>
      </c>
      <c r="R759" s="2" t="s">
        <v>52</v>
      </c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2" t="s">
        <v>52</v>
      </c>
      <c r="AW759" s="2" t="s">
        <v>52</v>
      </c>
      <c r="AX759" s="2" t="s">
        <v>52</v>
      </c>
      <c r="AY759" s="2" t="s">
        <v>52</v>
      </c>
    </row>
    <row r="760" spans="1:51" ht="30" customHeight="1" x14ac:dyDescent="0.3">
      <c r="A760" s="9"/>
      <c r="B760" s="9"/>
      <c r="C760" s="9"/>
      <c r="D760" s="9"/>
      <c r="E760" s="13"/>
      <c r="F760" s="14"/>
      <c r="G760" s="13"/>
      <c r="H760" s="14"/>
      <c r="I760" s="13"/>
      <c r="J760" s="14"/>
      <c r="K760" s="13"/>
      <c r="L760" s="14"/>
      <c r="M760" s="9"/>
    </row>
    <row r="761" spans="1:51" ht="30" customHeight="1" x14ac:dyDescent="0.3">
      <c r="A761" s="190" t="s">
        <v>1670</v>
      </c>
      <c r="B761" s="190"/>
      <c r="C761" s="190"/>
      <c r="D761" s="190"/>
      <c r="E761" s="191"/>
      <c r="F761" s="192"/>
      <c r="G761" s="191"/>
      <c r="H761" s="192"/>
      <c r="I761" s="191"/>
      <c r="J761" s="192"/>
      <c r="K761" s="191"/>
      <c r="L761" s="192"/>
      <c r="M761" s="190"/>
      <c r="N761" s="1" t="s">
        <v>1598</v>
      </c>
    </row>
    <row r="762" spans="1:51" ht="30" customHeight="1" x14ac:dyDescent="0.3">
      <c r="A762" s="8" t="s">
        <v>1218</v>
      </c>
      <c r="B762" s="8" t="s">
        <v>1219</v>
      </c>
      <c r="C762" s="8" t="s">
        <v>397</v>
      </c>
      <c r="D762" s="9">
        <v>2.77</v>
      </c>
      <c r="E762" s="13">
        <f>단가대비표!O53</f>
        <v>2290</v>
      </c>
      <c r="F762" s="14">
        <f t="shared" ref="F762:F771" si="138">TRUNC(E762*D762,1)</f>
        <v>6343.3</v>
      </c>
      <c r="G762" s="13">
        <f>단가대비표!P53</f>
        <v>0</v>
      </c>
      <c r="H762" s="14">
        <f t="shared" ref="H762:H771" si="139">TRUNC(G762*D762,1)</f>
        <v>0</v>
      </c>
      <c r="I762" s="13">
        <f>단가대비표!S53</f>
        <v>0</v>
      </c>
      <c r="J762" s="14">
        <f t="shared" ref="J762:J771" si="140">TRUNC(I762*D762,1)</f>
        <v>0</v>
      </c>
      <c r="K762" s="13">
        <f t="shared" ref="K762:K771" si="141">TRUNC(E762+G762+I762,1)</f>
        <v>2290</v>
      </c>
      <c r="L762" s="14">
        <f t="shared" ref="L762:L771" si="142">TRUNC(F762+H762+J762,1)</f>
        <v>6343.3</v>
      </c>
      <c r="M762" s="8" t="s">
        <v>52</v>
      </c>
      <c r="N762" s="2" t="s">
        <v>1598</v>
      </c>
      <c r="O762" s="2" t="s">
        <v>1220</v>
      </c>
      <c r="P762" s="2" t="s">
        <v>60</v>
      </c>
      <c r="Q762" s="2" t="s">
        <v>60</v>
      </c>
      <c r="R762" s="2" t="s">
        <v>59</v>
      </c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2" t="s">
        <v>52</v>
      </c>
      <c r="AW762" s="2" t="s">
        <v>1672</v>
      </c>
      <c r="AX762" s="2" t="s">
        <v>52</v>
      </c>
      <c r="AY762" s="2" t="s">
        <v>52</v>
      </c>
    </row>
    <row r="763" spans="1:51" ht="30" customHeight="1" x14ac:dyDescent="0.3">
      <c r="A763" s="8" t="s">
        <v>1222</v>
      </c>
      <c r="B763" s="8" t="s">
        <v>1223</v>
      </c>
      <c r="C763" s="8" t="s">
        <v>549</v>
      </c>
      <c r="D763" s="9">
        <v>945</v>
      </c>
      <c r="E763" s="13">
        <f>단가대비표!O38</f>
        <v>1.92</v>
      </c>
      <c r="F763" s="14">
        <f t="shared" si="138"/>
        <v>1814.4</v>
      </c>
      <c r="G763" s="13">
        <f>단가대비표!P38</f>
        <v>0</v>
      </c>
      <c r="H763" s="14">
        <f t="shared" si="139"/>
        <v>0</v>
      </c>
      <c r="I763" s="13">
        <f>단가대비표!S38</f>
        <v>0</v>
      </c>
      <c r="J763" s="14">
        <f t="shared" si="140"/>
        <v>0</v>
      </c>
      <c r="K763" s="13">
        <f t="shared" si="141"/>
        <v>1.9</v>
      </c>
      <c r="L763" s="14">
        <f t="shared" si="142"/>
        <v>1814.4</v>
      </c>
      <c r="M763" s="8" t="s">
        <v>1224</v>
      </c>
      <c r="N763" s="2" t="s">
        <v>1598</v>
      </c>
      <c r="O763" s="2" t="s">
        <v>1225</v>
      </c>
      <c r="P763" s="2" t="s">
        <v>60</v>
      </c>
      <c r="Q763" s="2" t="s">
        <v>60</v>
      </c>
      <c r="R763" s="2" t="s">
        <v>59</v>
      </c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2" t="s">
        <v>52</v>
      </c>
      <c r="AW763" s="2" t="s">
        <v>1673</v>
      </c>
      <c r="AX763" s="2" t="s">
        <v>52</v>
      </c>
      <c r="AY763" s="2" t="s">
        <v>52</v>
      </c>
    </row>
    <row r="764" spans="1:51" ht="30" customHeight="1" x14ac:dyDescent="0.3">
      <c r="A764" s="8" t="s">
        <v>1227</v>
      </c>
      <c r="B764" s="8" t="s">
        <v>1228</v>
      </c>
      <c r="C764" s="8" t="s">
        <v>397</v>
      </c>
      <c r="D764" s="9">
        <v>0.4</v>
      </c>
      <c r="E764" s="13">
        <f>단가대비표!O41</f>
        <v>12042</v>
      </c>
      <c r="F764" s="14">
        <f t="shared" si="138"/>
        <v>4816.8</v>
      </c>
      <c r="G764" s="13">
        <f>단가대비표!P41</f>
        <v>0</v>
      </c>
      <c r="H764" s="14">
        <f t="shared" si="139"/>
        <v>0</v>
      </c>
      <c r="I764" s="13">
        <f>단가대비표!S41</f>
        <v>0</v>
      </c>
      <c r="J764" s="14">
        <f t="shared" si="140"/>
        <v>0</v>
      </c>
      <c r="K764" s="13">
        <f t="shared" si="141"/>
        <v>12042</v>
      </c>
      <c r="L764" s="14">
        <f t="shared" si="142"/>
        <v>4816.8</v>
      </c>
      <c r="M764" s="8" t="s">
        <v>52</v>
      </c>
      <c r="N764" s="2" t="s">
        <v>1598</v>
      </c>
      <c r="O764" s="2" t="s">
        <v>1229</v>
      </c>
      <c r="P764" s="2" t="s">
        <v>60</v>
      </c>
      <c r="Q764" s="2" t="s">
        <v>60</v>
      </c>
      <c r="R764" s="2" t="s">
        <v>59</v>
      </c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2" t="s">
        <v>52</v>
      </c>
      <c r="AW764" s="2" t="s">
        <v>1674</v>
      </c>
      <c r="AX764" s="2" t="s">
        <v>52</v>
      </c>
      <c r="AY764" s="2" t="s">
        <v>52</v>
      </c>
    </row>
    <row r="765" spans="1:51" ht="30" customHeight="1" x14ac:dyDescent="0.3">
      <c r="A765" s="8" t="s">
        <v>1231</v>
      </c>
      <c r="B765" s="8" t="s">
        <v>1232</v>
      </c>
      <c r="C765" s="8" t="s">
        <v>448</v>
      </c>
      <c r="D765" s="9">
        <v>3.12</v>
      </c>
      <c r="E765" s="13">
        <f>일위대가목록!E68</f>
        <v>0</v>
      </c>
      <c r="F765" s="14">
        <f t="shared" si="138"/>
        <v>0</v>
      </c>
      <c r="G765" s="13">
        <f>일위대가목록!F68</f>
        <v>0</v>
      </c>
      <c r="H765" s="14">
        <f t="shared" si="139"/>
        <v>0</v>
      </c>
      <c r="I765" s="13">
        <f>일위대가목록!G68</f>
        <v>140</v>
      </c>
      <c r="J765" s="14">
        <f t="shared" si="140"/>
        <v>436.8</v>
      </c>
      <c r="K765" s="13">
        <f t="shared" si="141"/>
        <v>140</v>
      </c>
      <c r="L765" s="14">
        <f t="shared" si="142"/>
        <v>436.8</v>
      </c>
      <c r="M765" s="8" t="s">
        <v>52</v>
      </c>
      <c r="N765" s="2" t="s">
        <v>1598</v>
      </c>
      <c r="O765" s="2" t="s">
        <v>1233</v>
      </c>
      <c r="P765" s="2" t="s">
        <v>59</v>
      </c>
      <c r="Q765" s="2" t="s">
        <v>60</v>
      </c>
      <c r="R765" s="2" t="s">
        <v>60</v>
      </c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2" t="s">
        <v>52</v>
      </c>
      <c r="AW765" s="2" t="s">
        <v>1675</v>
      </c>
      <c r="AX765" s="2" t="s">
        <v>52</v>
      </c>
      <c r="AY765" s="2" t="s">
        <v>52</v>
      </c>
    </row>
    <row r="766" spans="1:51" ht="30" customHeight="1" x14ac:dyDescent="0.3">
      <c r="A766" s="8" t="s">
        <v>1235</v>
      </c>
      <c r="B766" s="8" t="s">
        <v>1236</v>
      </c>
      <c r="C766" s="8" t="s">
        <v>1237</v>
      </c>
      <c r="D766" s="9">
        <v>18.899999999999999</v>
      </c>
      <c r="E766" s="13">
        <f>단가대비표!O143</f>
        <v>0</v>
      </c>
      <c r="F766" s="14">
        <f t="shared" si="138"/>
        <v>0</v>
      </c>
      <c r="G766" s="13">
        <f>단가대비표!P143</f>
        <v>0</v>
      </c>
      <c r="H766" s="14">
        <f t="shared" si="139"/>
        <v>0</v>
      </c>
      <c r="I766" s="13">
        <f>단가대비표!S143</f>
        <v>0</v>
      </c>
      <c r="J766" s="14">
        <f t="shared" si="140"/>
        <v>0</v>
      </c>
      <c r="K766" s="13">
        <f t="shared" si="141"/>
        <v>0</v>
      </c>
      <c r="L766" s="14">
        <f t="shared" si="142"/>
        <v>0</v>
      </c>
      <c r="M766" s="8" t="s">
        <v>52</v>
      </c>
      <c r="N766" s="2" t="s">
        <v>1598</v>
      </c>
      <c r="O766" s="2" t="s">
        <v>1238</v>
      </c>
      <c r="P766" s="2" t="s">
        <v>60</v>
      </c>
      <c r="Q766" s="2" t="s">
        <v>60</v>
      </c>
      <c r="R766" s="2" t="s">
        <v>59</v>
      </c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2" t="s">
        <v>52</v>
      </c>
      <c r="AW766" s="2" t="s">
        <v>1676</v>
      </c>
      <c r="AX766" s="2" t="s">
        <v>52</v>
      </c>
      <c r="AY766" s="2" t="s">
        <v>52</v>
      </c>
    </row>
    <row r="767" spans="1:51" ht="30" customHeight="1" x14ac:dyDescent="0.3">
      <c r="A767" s="8" t="s">
        <v>1182</v>
      </c>
      <c r="B767" s="8" t="s">
        <v>412</v>
      </c>
      <c r="C767" s="8" t="s">
        <v>413</v>
      </c>
      <c r="D767" s="9">
        <v>5.85</v>
      </c>
      <c r="E767" s="13">
        <f>단가대비표!O150</f>
        <v>0</v>
      </c>
      <c r="F767" s="14">
        <f t="shared" si="138"/>
        <v>0</v>
      </c>
      <c r="G767" s="13">
        <f>단가대비표!P150</f>
        <v>202032</v>
      </c>
      <c r="H767" s="14">
        <f t="shared" si="139"/>
        <v>1181887.2</v>
      </c>
      <c r="I767" s="13">
        <f>단가대비표!S150</f>
        <v>0</v>
      </c>
      <c r="J767" s="14">
        <f t="shared" si="140"/>
        <v>0</v>
      </c>
      <c r="K767" s="13">
        <f t="shared" si="141"/>
        <v>202032</v>
      </c>
      <c r="L767" s="14">
        <f t="shared" si="142"/>
        <v>1181887.2</v>
      </c>
      <c r="M767" s="8" t="s">
        <v>52</v>
      </c>
      <c r="N767" s="2" t="s">
        <v>1598</v>
      </c>
      <c r="O767" s="2" t="s">
        <v>1183</v>
      </c>
      <c r="P767" s="2" t="s">
        <v>60</v>
      </c>
      <c r="Q767" s="2" t="s">
        <v>60</v>
      </c>
      <c r="R767" s="2" t="s">
        <v>59</v>
      </c>
      <c r="S767" s="3"/>
      <c r="T767" s="3"/>
      <c r="U767" s="3"/>
      <c r="V767" s="3">
        <v>1</v>
      </c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2" t="s">
        <v>52</v>
      </c>
      <c r="AW767" s="2" t="s">
        <v>1677</v>
      </c>
      <c r="AX767" s="2" t="s">
        <v>52</v>
      </c>
      <c r="AY767" s="2" t="s">
        <v>52</v>
      </c>
    </row>
    <row r="768" spans="1:51" ht="30" customHeight="1" x14ac:dyDescent="0.3">
      <c r="A768" s="8" t="s">
        <v>411</v>
      </c>
      <c r="B768" s="8" t="s">
        <v>412</v>
      </c>
      <c r="C768" s="8" t="s">
        <v>413</v>
      </c>
      <c r="D768" s="9">
        <v>0.1</v>
      </c>
      <c r="E768" s="13">
        <f>단가대비표!O145</f>
        <v>0</v>
      </c>
      <c r="F768" s="14">
        <f t="shared" si="138"/>
        <v>0</v>
      </c>
      <c r="G768" s="13">
        <f>단가대비표!P145</f>
        <v>144481</v>
      </c>
      <c r="H768" s="14">
        <f t="shared" si="139"/>
        <v>14448.1</v>
      </c>
      <c r="I768" s="13">
        <f>단가대비표!S145</f>
        <v>0</v>
      </c>
      <c r="J768" s="14">
        <f t="shared" si="140"/>
        <v>0</v>
      </c>
      <c r="K768" s="13">
        <f t="shared" si="141"/>
        <v>144481</v>
      </c>
      <c r="L768" s="14">
        <f t="shared" si="142"/>
        <v>14448.1</v>
      </c>
      <c r="M768" s="8" t="s">
        <v>52</v>
      </c>
      <c r="N768" s="2" t="s">
        <v>1598</v>
      </c>
      <c r="O768" s="2" t="s">
        <v>415</v>
      </c>
      <c r="P768" s="2" t="s">
        <v>60</v>
      </c>
      <c r="Q768" s="2" t="s">
        <v>60</v>
      </c>
      <c r="R768" s="2" t="s">
        <v>59</v>
      </c>
      <c r="S768" s="3"/>
      <c r="T768" s="3"/>
      <c r="U768" s="3"/>
      <c r="V768" s="3">
        <v>1</v>
      </c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2" t="s">
        <v>52</v>
      </c>
      <c r="AW768" s="2" t="s">
        <v>1678</v>
      </c>
      <c r="AX768" s="2" t="s">
        <v>52</v>
      </c>
      <c r="AY768" s="2" t="s">
        <v>52</v>
      </c>
    </row>
    <row r="769" spans="1:51" ht="30" customHeight="1" x14ac:dyDescent="0.3">
      <c r="A769" s="8" t="s">
        <v>1242</v>
      </c>
      <c r="B769" s="8" t="s">
        <v>412</v>
      </c>
      <c r="C769" s="8" t="s">
        <v>413</v>
      </c>
      <c r="D769" s="9">
        <v>0.39</v>
      </c>
      <c r="E769" s="13">
        <f>단가대비표!O152</f>
        <v>0</v>
      </c>
      <c r="F769" s="14">
        <f t="shared" si="138"/>
        <v>0</v>
      </c>
      <c r="G769" s="13">
        <f>단가대비표!P152</f>
        <v>230706</v>
      </c>
      <c r="H769" s="14">
        <f t="shared" si="139"/>
        <v>89975.3</v>
      </c>
      <c r="I769" s="13">
        <f>단가대비표!S152</f>
        <v>0</v>
      </c>
      <c r="J769" s="14">
        <f t="shared" si="140"/>
        <v>0</v>
      </c>
      <c r="K769" s="13">
        <f t="shared" si="141"/>
        <v>230706</v>
      </c>
      <c r="L769" s="14">
        <f t="shared" si="142"/>
        <v>89975.3</v>
      </c>
      <c r="M769" s="8" t="s">
        <v>52</v>
      </c>
      <c r="N769" s="2" t="s">
        <v>1598</v>
      </c>
      <c r="O769" s="2" t="s">
        <v>1243</v>
      </c>
      <c r="P769" s="2" t="s">
        <v>60</v>
      </c>
      <c r="Q769" s="2" t="s">
        <v>60</v>
      </c>
      <c r="R769" s="2" t="s">
        <v>59</v>
      </c>
      <c r="S769" s="3"/>
      <c r="T769" s="3"/>
      <c r="U769" s="3"/>
      <c r="V769" s="3">
        <v>1</v>
      </c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2" t="s">
        <v>52</v>
      </c>
      <c r="AW769" s="2" t="s">
        <v>1679</v>
      </c>
      <c r="AX769" s="2" t="s">
        <v>52</v>
      </c>
      <c r="AY769" s="2" t="s">
        <v>52</v>
      </c>
    </row>
    <row r="770" spans="1:51" ht="30" customHeight="1" x14ac:dyDescent="0.3">
      <c r="A770" s="8" t="s">
        <v>826</v>
      </c>
      <c r="B770" s="8" t="s">
        <v>412</v>
      </c>
      <c r="C770" s="8" t="s">
        <v>413</v>
      </c>
      <c r="D770" s="9">
        <v>0.11</v>
      </c>
      <c r="E770" s="13">
        <f>단가대비표!O146</f>
        <v>0</v>
      </c>
      <c r="F770" s="14">
        <f t="shared" si="138"/>
        <v>0</v>
      </c>
      <c r="G770" s="13">
        <f>단가대비표!P146</f>
        <v>181293</v>
      </c>
      <c r="H770" s="14">
        <f t="shared" si="139"/>
        <v>19942.2</v>
      </c>
      <c r="I770" s="13">
        <f>단가대비표!S146</f>
        <v>0</v>
      </c>
      <c r="J770" s="14">
        <f t="shared" si="140"/>
        <v>0</v>
      </c>
      <c r="K770" s="13">
        <f t="shared" si="141"/>
        <v>181293</v>
      </c>
      <c r="L770" s="14">
        <f t="shared" si="142"/>
        <v>19942.2</v>
      </c>
      <c r="M770" s="8" t="s">
        <v>52</v>
      </c>
      <c r="N770" s="2" t="s">
        <v>1598</v>
      </c>
      <c r="O770" s="2" t="s">
        <v>827</v>
      </c>
      <c r="P770" s="2" t="s">
        <v>60</v>
      </c>
      <c r="Q770" s="2" t="s">
        <v>60</v>
      </c>
      <c r="R770" s="2" t="s">
        <v>59</v>
      </c>
      <c r="S770" s="3"/>
      <c r="T770" s="3"/>
      <c r="U770" s="3"/>
      <c r="V770" s="3">
        <v>1</v>
      </c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2" t="s">
        <v>52</v>
      </c>
      <c r="AW770" s="2" t="s">
        <v>1680</v>
      </c>
      <c r="AX770" s="2" t="s">
        <v>52</v>
      </c>
      <c r="AY770" s="2" t="s">
        <v>52</v>
      </c>
    </row>
    <row r="771" spans="1:51" ht="30" customHeight="1" x14ac:dyDescent="0.3">
      <c r="A771" s="8" t="s">
        <v>844</v>
      </c>
      <c r="B771" s="8" t="s">
        <v>1246</v>
      </c>
      <c r="C771" s="8" t="s">
        <v>327</v>
      </c>
      <c r="D771" s="9">
        <v>1</v>
      </c>
      <c r="E771" s="13">
        <v>0</v>
      </c>
      <c r="F771" s="14">
        <f t="shared" si="138"/>
        <v>0</v>
      </c>
      <c r="G771" s="13">
        <v>0</v>
      </c>
      <c r="H771" s="14">
        <f t="shared" si="139"/>
        <v>0</v>
      </c>
      <c r="I771" s="13">
        <f>TRUNC(SUMIF(V762:V771, RIGHTB(O771, 1), H762:H771)*U771, 2)</f>
        <v>39187.58</v>
      </c>
      <c r="J771" s="14">
        <f t="shared" si="140"/>
        <v>39187.5</v>
      </c>
      <c r="K771" s="13">
        <f t="shared" si="141"/>
        <v>39187.5</v>
      </c>
      <c r="L771" s="14">
        <f t="shared" si="142"/>
        <v>39187.5</v>
      </c>
      <c r="M771" s="8" t="s">
        <v>52</v>
      </c>
      <c r="N771" s="2" t="s">
        <v>1598</v>
      </c>
      <c r="O771" s="2" t="s">
        <v>328</v>
      </c>
      <c r="P771" s="2" t="s">
        <v>60</v>
      </c>
      <c r="Q771" s="2" t="s">
        <v>60</v>
      </c>
      <c r="R771" s="2" t="s">
        <v>60</v>
      </c>
      <c r="S771" s="3">
        <v>1</v>
      </c>
      <c r="T771" s="3">
        <v>2</v>
      </c>
      <c r="U771" s="3">
        <v>0.03</v>
      </c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2" t="s">
        <v>52</v>
      </c>
      <c r="AW771" s="2" t="s">
        <v>1681</v>
      </c>
      <c r="AX771" s="2" t="s">
        <v>52</v>
      </c>
      <c r="AY771" s="2" t="s">
        <v>52</v>
      </c>
    </row>
    <row r="772" spans="1:51" ht="30" customHeight="1" x14ac:dyDescent="0.3">
      <c r="A772" s="8" t="s">
        <v>421</v>
      </c>
      <c r="B772" s="8" t="s">
        <v>52</v>
      </c>
      <c r="C772" s="8" t="s">
        <v>52</v>
      </c>
      <c r="D772" s="9"/>
      <c r="E772" s="13"/>
      <c r="F772" s="14">
        <f>TRUNC(SUMIF(N762:N771, N761, F762:F771),0)</f>
        <v>12974</v>
      </c>
      <c r="G772" s="13"/>
      <c r="H772" s="14">
        <f>TRUNC(SUMIF(N762:N771, N761, H762:H771),0)</f>
        <v>1306252</v>
      </c>
      <c r="I772" s="13"/>
      <c r="J772" s="14">
        <f>TRUNC(SUMIF(N762:N771, N761, J762:J771),0)</f>
        <v>39624</v>
      </c>
      <c r="K772" s="13"/>
      <c r="L772" s="14">
        <f>F772+H772+J772</f>
        <v>1358850</v>
      </c>
      <c r="M772" s="8" t="s">
        <v>52</v>
      </c>
      <c r="N772" s="2" t="s">
        <v>68</v>
      </c>
      <c r="O772" s="2" t="s">
        <v>68</v>
      </c>
      <c r="P772" s="2" t="s">
        <v>52</v>
      </c>
      <c r="Q772" s="2" t="s">
        <v>52</v>
      </c>
      <c r="R772" s="2" t="s">
        <v>52</v>
      </c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2" t="s">
        <v>52</v>
      </c>
      <c r="AW772" s="2" t="s">
        <v>52</v>
      </c>
      <c r="AX772" s="2" t="s">
        <v>52</v>
      </c>
      <c r="AY772" s="2" t="s">
        <v>52</v>
      </c>
    </row>
    <row r="773" spans="1:51" ht="30" customHeight="1" x14ac:dyDescent="0.3">
      <c r="A773" s="9"/>
      <c r="B773" s="9"/>
      <c r="C773" s="9"/>
      <c r="D773" s="9"/>
      <c r="E773" s="13"/>
      <c r="F773" s="14"/>
      <c r="G773" s="13"/>
      <c r="H773" s="14"/>
      <c r="I773" s="13"/>
      <c r="J773" s="14"/>
      <c r="K773" s="13"/>
      <c r="L773" s="14"/>
      <c r="M773" s="9"/>
    </row>
    <row r="774" spans="1:51" ht="30" customHeight="1" x14ac:dyDescent="0.3">
      <c r="A774" s="190" t="s">
        <v>1682</v>
      </c>
      <c r="B774" s="190"/>
      <c r="C774" s="190"/>
      <c r="D774" s="190"/>
      <c r="E774" s="191"/>
      <c r="F774" s="192"/>
      <c r="G774" s="191"/>
      <c r="H774" s="192"/>
      <c r="I774" s="191"/>
      <c r="J774" s="192"/>
      <c r="K774" s="191"/>
      <c r="L774" s="192"/>
      <c r="M774" s="190"/>
      <c r="N774" s="1" t="s">
        <v>1605</v>
      </c>
    </row>
    <row r="775" spans="1:51" ht="30" customHeight="1" x14ac:dyDescent="0.3">
      <c r="A775" s="8" t="s">
        <v>1684</v>
      </c>
      <c r="B775" s="8" t="s">
        <v>412</v>
      </c>
      <c r="C775" s="8" t="s">
        <v>413</v>
      </c>
      <c r="D775" s="9">
        <v>0.02</v>
      </c>
      <c r="E775" s="13">
        <f>단가대비표!O156</f>
        <v>0</v>
      </c>
      <c r="F775" s="14">
        <f>TRUNC(E775*D775,1)</f>
        <v>0</v>
      </c>
      <c r="G775" s="13">
        <f>단가대비표!P156</f>
        <v>217123</v>
      </c>
      <c r="H775" s="14">
        <f>TRUNC(G775*D775,1)</f>
        <v>4342.3999999999996</v>
      </c>
      <c r="I775" s="13">
        <f>단가대비표!S156</f>
        <v>0</v>
      </c>
      <c r="J775" s="14">
        <f>TRUNC(I775*D775,1)</f>
        <v>0</v>
      </c>
      <c r="K775" s="13">
        <f t="shared" ref="K775:L777" si="143">TRUNC(E775+G775+I775,1)</f>
        <v>217123</v>
      </c>
      <c r="L775" s="14">
        <f t="shared" si="143"/>
        <v>4342.3999999999996</v>
      </c>
      <c r="M775" s="8" t="s">
        <v>52</v>
      </c>
      <c r="N775" s="2" t="s">
        <v>1605</v>
      </c>
      <c r="O775" s="2" t="s">
        <v>1685</v>
      </c>
      <c r="P775" s="2" t="s">
        <v>60</v>
      </c>
      <c r="Q775" s="2" t="s">
        <v>60</v>
      </c>
      <c r="R775" s="2" t="s">
        <v>59</v>
      </c>
      <c r="S775" s="3"/>
      <c r="T775" s="3"/>
      <c r="U775" s="3"/>
      <c r="V775" s="3">
        <v>1</v>
      </c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2" t="s">
        <v>52</v>
      </c>
      <c r="AW775" s="2" t="s">
        <v>1686</v>
      </c>
      <c r="AX775" s="2" t="s">
        <v>52</v>
      </c>
      <c r="AY775" s="2" t="s">
        <v>52</v>
      </c>
    </row>
    <row r="776" spans="1:51" ht="30" customHeight="1" x14ac:dyDescent="0.3">
      <c r="A776" s="8" t="s">
        <v>411</v>
      </c>
      <c r="B776" s="8" t="s">
        <v>412</v>
      </c>
      <c r="C776" s="8" t="s">
        <v>413</v>
      </c>
      <c r="D776" s="9">
        <v>4.0000000000000001E-3</v>
      </c>
      <c r="E776" s="13">
        <f>단가대비표!O145</f>
        <v>0</v>
      </c>
      <c r="F776" s="14">
        <f>TRUNC(E776*D776,1)</f>
        <v>0</v>
      </c>
      <c r="G776" s="13">
        <f>단가대비표!P145</f>
        <v>144481</v>
      </c>
      <c r="H776" s="14">
        <f>TRUNC(G776*D776,1)</f>
        <v>577.9</v>
      </c>
      <c r="I776" s="13">
        <f>단가대비표!S145</f>
        <v>0</v>
      </c>
      <c r="J776" s="14">
        <f>TRUNC(I776*D776,1)</f>
        <v>0</v>
      </c>
      <c r="K776" s="13">
        <f t="shared" si="143"/>
        <v>144481</v>
      </c>
      <c r="L776" s="14">
        <f t="shared" si="143"/>
        <v>577.9</v>
      </c>
      <c r="M776" s="8" t="s">
        <v>52</v>
      </c>
      <c r="N776" s="2" t="s">
        <v>1605</v>
      </c>
      <c r="O776" s="2" t="s">
        <v>415</v>
      </c>
      <c r="P776" s="2" t="s">
        <v>60</v>
      </c>
      <c r="Q776" s="2" t="s">
        <v>60</v>
      </c>
      <c r="R776" s="2" t="s">
        <v>59</v>
      </c>
      <c r="S776" s="3"/>
      <c r="T776" s="3"/>
      <c r="U776" s="3"/>
      <c r="V776" s="3">
        <v>1</v>
      </c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2" t="s">
        <v>52</v>
      </c>
      <c r="AW776" s="2" t="s">
        <v>1687</v>
      </c>
      <c r="AX776" s="2" t="s">
        <v>52</v>
      </c>
      <c r="AY776" s="2" t="s">
        <v>52</v>
      </c>
    </row>
    <row r="777" spans="1:51" ht="30" customHeight="1" x14ac:dyDescent="0.3">
      <c r="A777" s="8" t="s">
        <v>1688</v>
      </c>
      <c r="B777" s="8" t="s">
        <v>1157</v>
      </c>
      <c r="C777" s="8" t="s">
        <v>327</v>
      </c>
      <c r="D777" s="9">
        <v>1</v>
      </c>
      <c r="E777" s="13">
        <f>TRUNC(SUMIF(V775:V777, RIGHTB(O777, 1), H775:H777)*U777, 2)</f>
        <v>98.4</v>
      </c>
      <c r="F777" s="14">
        <f>TRUNC(E777*D777,1)</f>
        <v>98.4</v>
      </c>
      <c r="G777" s="13">
        <v>0</v>
      </c>
      <c r="H777" s="14">
        <f>TRUNC(G777*D777,1)</f>
        <v>0</v>
      </c>
      <c r="I777" s="13">
        <v>0</v>
      </c>
      <c r="J777" s="14">
        <f>TRUNC(I777*D777,1)</f>
        <v>0</v>
      </c>
      <c r="K777" s="13">
        <f t="shared" si="143"/>
        <v>98.4</v>
      </c>
      <c r="L777" s="14">
        <f t="shared" si="143"/>
        <v>98.4</v>
      </c>
      <c r="M777" s="8" t="s">
        <v>52</v>
      </c>
      <c r="N777" s="2" t="s">
        <v>1605</v>
      </c>
      <c r="O777" s="2" t="s">
        <v>328</v>
      </c>
      <c r="P777" s="2" t="s">
        <v>60</v>
      </c>
      <c r="Q777" s="2" t="s">
        <v>60</v>
      </c>
      <c r="R777" s="2" t="s">
        <v>60</v>
      </c>
      <c r="S777" s="3">
        <v>1</v>
      </c>
      <c r="T777" s="3">
        <v>0</v>
      </c>
      <c r="U777" s="3">
        <v>0.02</v>
      </c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2" t="s">
        <v>52</v>
      </c>
      <c r="AW777" s="2" t="s">
        <v>1689</v>
      </c>
      <c r="AX777" s="2" t="s">
        <v>52</v>
      </c>
      <c r="AY777" s="2" t="s">
        <v>52</v>
      </c>
    </row>
    <row r="778" spans="1:51" ht="30" customHeight="1" x14ac:dyDescent="0.3">
      <c r="A778" s="8" t="s">
        <v>421</v>
      </c>
      <c r="B778" s="8" t="s">
        <v>52</v>
      </c>
      <c r="C778" s="8" t="s">
        <v>52</v>
      </c>
      <c r="D778" s="9"/>
      <c r="E778" s="13"/>
      <c r="F778" s="14">
        <f>TRUNC(SUMIF(N775:N777, N774, F775:F777),0)</f>
        <v>98</v>
      </c>
      <c r="G778" s="13"/>
      <c r="H778" s="14">
        <f>TRUNC(SUMIF(N775:N777, N774, H775:H777),0)</f>
        <v>4920</v>
      </c>
      <c r="I778" s="13"/>
      <c r="J778" s="14">
        <f>TRUNC(SUMIF(N775:N777, N774, J775:J777),0)</f>
        <v>0</v>
      </c>
      <c r="K778" s="13"/>
      <c r="L778" s="14">
        <f>F778+H778+J778</f>
        <v>5018</v>
      </c>
      <c r="M778" s="8" t="s">
        <v>52</v>
      </c>
      <c r="N778" s="2" t="s">
        <v>68</v>
      </c>
      <c r="O778" s="2" t="s">
        <v>68</v>
      </c>
      <c r="P778" s="2" t="s">
        <v>52</v>
      </c>
      <c r="Q778" s="2" t="s">
        <v>52</v>
      </c>
      <c r="R778" s="2" t="s">
        <v>52</v>
      </c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2" t="s">
        <v>52</v>
      </c>
      <c r="AW778" s="2" t="s">
        <v>52</v>
      </c>
      <c r="AX778" s="2" t="s">
        <v>52</v>
      </c>
      <c r="AY778" s="2" t="s">
        <v>52</v>
      </c>
    </row>
    <row r="779" spans="1:51" ht="30" customHeight="1" x14ac:dyDescent="0.3">
      <c r="A779" s="9"/>
      <c r="B779" s="9"/>
      <c r="C779" s="9"/>
      <c r="D779" s="9"/>
      <c r="E779" s="13"/>
      <c r="F779" s="14"/>
      <c r="G779" s="13"/>
      <c r="H779" s="14"/>
      <c r="I779" s="13"/>
      <c r="J779" s="14"/>
      <c r="K779" s="13"/>
      <c r="L779" s="14"/>
      <c r="M779" s="9"/>
    </row>
    <row r="780" spans="1:51" ht="30" customHeight="1" x14ac:dyDescent="0.3">
      <c r="A780" s="190" t="s">
        <v>1690</v>
      </c>
      <c r="B780" s="190"/>
      <c r="C780" s="190"/>
      <c r="D780" s="190"/>
      <c r="E780" s="191"/>
      <c r="F780" s="192"/>
      <c r="G780" s="191"/>
      <c r="H780" s="192"/>
      <c r="I780" s="191"/>
      <c r="J780" s="192"/>
      <c r="K780" s="191"/>
      <c r="L780" s="192"/>
      <c r="M780" s="190"/>
      <c r="N780" s="1" t="s">
        <v>1612</v>
      </c>
    </row>
    <row r="781" spans="1:51" ht="30" customHeight="1" x14ac:dyDescent="0.3">
      <c r="A781" s="8" t="s">
        <v>1684</v>
      </c>
      <c r="B781" s="8" t="s">
        <v>412</v>
      </c>
      <c r="C781" s="8" t="s">
        <v>413</v>
      </c>
      <c r="D781" s="9">
        <v>1.4999999999999999E-2</v>
      </c>
      <c r="E781" s="13">
        <f>단가대비표!O156</f>
        <v>0</v>
      </c>
      <c r="F781" s="14">
        <f>TRUNC(E781*D781,1)</f>
        <v>0</v>
      </c>
      <c r="G781" s="13">
        <f>단가대비표!P156</f>
        <v>217123</v>
      </c>
      <c r="H781" s="14">
        <f>TRUNC(G781*D781,1)</f>
        <v>3256.8</v>
      </c>
      <c r="I781" s="13">
        <f>단가대비표!S156</f>
        <v>0</v>
      </c>
      <c r="J781" s="14">
        <f>TRUNC(I781*D781,1)</f>
        <v>0</v>
      </c>
      <c r="K781" s="13">
        <f t="shared" ref="K781:L785" si="144">TRUNC(E781+G781+I781,1)</f>
        <v>217123</v>
      </c>
      <c r="L781" s="14">
        <f t="shared" si="144"/>
        <v>3256.8</v>
      </c>
      <c r="M781" s="8" t="s">
        <v>52</v>
      </c>
      <c r="N781" s="2" t="s">
        <v>1612</v>
      </c>
      <c r="O781" s="2" t="s">
        <v>1685</v>
      </c>
      <c r="P781" s="2" t="s">
        <v>60</v>
      </c>
      <c r="Q781" s="2" t="s">
        <v>60</v>
      </c>
      <c r="R781" s="2" t="s">
        <v>59</v>
      </c>
      <c r="S781" s="3"/>
      <c r="T781" s="3"/>
      <c r="U781" s="3"/>
      <c r="V781" s="3">
        <v>1</v>
      </c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2" t="s">
        <v>52</v>
      </c>
      <c r="AW781" s="2" t="s">
        <v>1692</v>
      </c>
      <c r="AX781" s="2" t="s">
        <v>52</v>
      </c>
      <c r="AY781" s="2" t="s">
        <v>52</v>
      </c>
    </row>
    <row r="782" spans="1:51" ht="30" customHeight="1" x14ac:dyDescent="0.3">
      <c r="A782" s="8" t="s">
        <v>411</v>
      </c>
      <c r="B782" s="8" t="s">
        <v>412</v>
      </c>
      <c r="C782" s="8" t="s">
        <v>413</v>
      </c>
      <c r="D782" s="9">
        <v>3.0000000000000001E-3</v>
      </c>
      <c r="E782" s="13">
        <f>단가대비표!O145</f>
        <v>0</v>
      </c>
      <c r="F782" s="14">
        <f>TRUNC(E782*D782,1)</f>
        <v>0</v>
      </c>
      <c r="G782" s="13">
        <f>단가대비표!P145</f>
        <v>144481</v>
      </c>
      <c r="H782" s="14">
        <f>TRUNC(G782*D782,1)</f>
        <v>433.4</v>
      </c>
      <c r="I782" s="13">
        <f>단가대비표!S145</f>
        <v>0</v>
      </c>
      <c r="J782" s="14">
        <f>TRUNC(I782*D782,1)</f>
        <v>0</v>
      </c>
      <c r="K782" s="13">
        <f t="shared" si="144"/>
        <v>144481</v>
      </c>
      <c r="L782" s="14">
        <f t="shared" si="144"/>
        <v>433.4</v>
      </c>
      <c r="M782" s="8" t="s">
        <v>52</v>
      </c>
      <c r="N782" s="2" t="s">
        <v>1612</v>
      </c>
      <c r="O782" s="2" t="s">
        <v>415</v>
      </c>
      <c r="P782" s="2" t="s">
        <v>60</v>
      </c>
      <c r="Q782" s="2" t="s">
        <v>60</v>
      </c>
      <c r="R782" s="2" t="s">
        <v>59</v>
      </c>
      <c r="S782" s="3"/>
      <c r="T782" s="3"/>
      <c r="U782" s="3"/>
      <c r="V782" s="3">
        <v>1</v>
      </c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2" t="s">
        <v>52</v>
      </c>
      <c r="AW782" s="2" t="s">
        <v>1693</v>
      </c>
      <c r="AX782" s="2" t="s">
        <v>52</v>
      </c>
      <c r="AY782" s="2" t="s">
        <v>52</v>
      </c>
    </row>
    <row r="783" spans="1:51" ht="30" customHeight="1" x14ac:dyDescent="0.3">
      <c r="A783" s="8" t="s">
        <v>1684</v>
      </c>
      <c r="B783" s="8" t="s">
        <v>412</v>
      </c>
      <c r="C783" s="8" t="s">
        <v>413</v>
      </c>
      <c r="D783" s="9">
        <v>1.4999999999999999E-2</v>
      </c>
      <c r="E783" s="13">
        <f>단가대비표!O156</f>
        <v>0</v>
      </c>
      <c r="F783" s="14">
        <f>TRUNC(E783*D783,1)</f>
        <v>0</v>
      </c>
      <c r="G783" s="13">
        <f>단가대비표!P156</f>
        <v>217123</v>
      </c>
      <c r="H783" s="14">
        <f>TRUNC(G783*D783,1)</f>
        <v>3256.8</v>
      </c>
      <c r="I783" s="13">
        <f>단가대비표!S156</f>
        <v>0</v>
      </c>
      <c r="J783" s="14">
        <f>TRUNC(I783*D783,1)</f>
        <v>0</v>
      </c>
      <c r="K783" s="13">
        <f t="shared" si="144"/>
        <v>217123</v>
      </c>
      <c r="L783" s="14">
        <f t="shared" si="144"/>
        <v>3256.8</v>
      </c>
      <c r="M783" s="8" t="s">
        <v>52</v>
      </c>
      <c r="N783" s="2" t="s">
        <v>1612</v>
      </c>
      <c r="O783" s="2" t="s">
        <v>1685</v>
      </c>
      <c r="P783" s="2" t="s">
        <v>60</v>
      </c>
      <c r="Q783" s="2" t="s">
        <v>60</v>
      </c>
      <c r="R783" s="2" t="s">
        <v>59</v>
      </c>
      <c r="S783" s="3"/>
      <c r="T783" s="3"/>
      <c r="U783" s="3"/>
      <c r="V783" s="3">
        <v>1</v>
      </c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2" t="s">
        <v>52</v>
      </c>
      <c r="AW783" s="2" t="s">
        <v>1692</v>
      </c>
      <c r="AX783" s="2" t="s">
        <v>52</v>
      </c>
      <c r="AY783" s="2" t="s">
        <v>52</v>
      </c>
    </row>
    <row r="784" spans="1:51" ht="30" customHeight="1" x14ac:dyDescent="0.3">
      <c r="A784" s="8" t="s">
        <v>411</v>
      </c>
      <c r="B784" s="8" t="s">
        <v>412</v>
      </c>
      <c r="C784" s="8" t="s">
        <v>413</v>
      </c>
      <c r="D784" s="9">
        <v>3.0000000000000001E-3</v>
      </c>
      <c r="E784" s="13">
        <f>단가대비표!O145</f>
        <v>0</v>
      </c>
      <c r="F784" s="14">
        <f>TRUNC(E784*D784,1)</f>
        <v>0</v>
      </c>
      <c r="G784" s="13">
        <f>단가대비표!P145</f>
        <v>144481</v>
      </c>
      <c r="H784" s="14">
        <f>TRUNC(G784*D784,1)</f>
        <v>433.4</v>
      </c>
      <c r="I784" s="13">
        <f>단가대비표!S145</f>
        <v>0</v>
      </c>
      <c r="J784" s="14">
        <f>TRUNC(I784*D784,1)</f>
        <v>0</v>
      </c>
      <c r="K784" s="13">
        <f t="shared" si="144"/>
        <v>144481</v>
      </c>
      <c r="L784" s="14">
        <f t="shared" si="144"/>
        <v>433.4</v>
      </c>
      <c r="M784" s="8" t="s">
        <v>52</v>
      </c>
      <c r="N784" s="2" t="s">
        <v>1612</v>
      </c>
      <c r="O784" s="2" t="s">
        <v>415</v>
      </c>
      <c r="P784" s="2" t="s">
        <v>60</v>
      </c>
      <c r="Q784" s="2" t="s">
        <v>60</v>
      </c>
      <c r="R784" s="2" t="s">
        <v>59</v>
      </c>
      <c r="S784" s="3"/>
      <c r="T784" s="3"/>
      <c r="U784" s="3"/>
      <c r="V784" s="3">
        <v>1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2" t="s">
        <v>52</v>
      </c>
      <c r="AW784" s="2" t="s">
        <v>1693</v>
      </c>
      <c r="AX784" s="2" t="s">
        <v>52</v>
      </c>
      <c r="AY784" s="2" t="s">
        <v>52</v>
      </c>
    </row>
    <row r="785" spans="1:51" ht="30" customHeight="1" x14ac:dyDescent="0.3">
      <c r="A785" s="8" t="s">
        <v>1688</v>
      </c>
      <c r="B785" s="8" t="s">
        <v>1157</v>
      </c>
      <c r="C785" s="8" t="s">
        <v>327</v>
      </c>
      <c r="D785" s="9">
        <v>1</v>
      </c>
      <c r="E785" s="13">
        <f>TRUNC(SUMIF(V781:V785, RIGHTB(O785, 1), H781:H785)*U785, 2)</f>
        <v>147.6</v>
      </c>
      <c r="F785" s="14">
        <f>TRUNC(E785*D785,1)</f>
        <v>147.6</v>
      </c>
      <c r="G785" s="13">
        <v>0</v>
      </c>
      <c r="H785" s="14">
        <f>TRUNC(G785*D785,1)</f>
        <v>0</v>
      </c>
      <c r="I785" s="13">
        <v>0</v>
      </c>
      <c r="J785" s="14">
        <f>TRUNC(I785*D785,1)</f>
        <v>0</v>
      </c>
      <c r="K785" s="13">
        <f t="shared" si="144"/>
        <v>147.6</v>
      </c>
      <c r="L785" s="14">
        <f t="shared" si="144"/>
        <v>147.6</v>
      </c>
      <c r="M785" s="8" t="s">
        <v>52</v>
      </c>
      <c r="N785" s="2" t="s">
        <v>1612</v>
      </c>
      <c r="O785" s="2" t="s">
        <v>328</v>
      </c>
      <c r="P785" s="2" t="s">
        <v>60</v>
      </c>
      <c r="Q785" s="2" t="s">
        <v>60</v>
      </c>
      <c r="R785" s="2" t="s">
        <v>60</v>
      </c>
      <c r="S785" s="3">
        <v>1</v>
      </c>
      <c r="T785" s="3">
        <v>0</v>
      </c>
      <c r="U785" s="3">
        <v>0.02</v>
      </c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2" t="s">
        <v>52</v>
      </c>
      <c r="AW785" s="2" t="s">
        <v>1694</v>
      </c>
      <c r="AX785" s="2" t="s">
        <v>52</v>
      </c>
      <c r="AY785" s="2" t="s">
        <v>52</v>
      </c>
    </row>
    <row r="786" spans="1:51" ht="30" customHeight="1" x14ac:dyDescent="0.3">
      <c r="A786" s="8" t="s">
        <v>421</v>
      </c>
      <c r="B786" s="8" t="s">
        <v>52</v>
      </c>
      <c r="C786" s="8" t="s">
        <v>52</v>
      </c>
      <c r="D786" s="9"/>
      <c r="E786" s="13"/>
      <c r="F786" s="14">
        <f>TRUNC(SUMIF(N781:N785, N780, F781:F785),0)</f>
        <v>147</v>
      </c>
      <c r="G786" s="13"/>
      <c r="H786" s="14">
        <f>TRUNC(SUMIF(N781:N785, N780, H781:H785),0)</f>
        <v>7380</v>
      </c>
      <c r="I786" s="13"/>
      <c r="J786" s="14">
        <f>TRUNC(SUMIF(N781:N785, N780, J781:J785),0)</f>
        <v>0</v>
      </c>
      <c r="K786" s="13"/>
      <c r="L786" s="14">
        <f>F786+H786+J786</f>
        <v>7527</v>
      </c>
      <c r="M786" s="8" t="s">
        <v>52</v>
      </c>
      <c r="N786" s="2" t="s">
        <v>68</v>
      </c>
      <c r="O786" s="2" t="s">
        <v>68</v>
      </c>
      <c r="P786" s="2" t="s">
        <v>52</v>
      </c>
      <c r="Q786" s="2" t="s">
        <v>52</v>
      </c>
      <c r="R786" s="2" t="s">
        <v>52</v>
      </c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2" t="s">
        <v>52</v>
      </c>
      <c r="AW786" s="2" t="s">
        <v>52</v>
      </c>
      <c r="AX786" s="2" t="s">
        <v>52</v>
      </c>
      <c r="AY786" s="2" t="s">
        <v>52</v>
      </c>
    </row>
    <row r="787" spans="1:51" ht="30" customHeight="1" x14ac:dyDescent="0.3">
      <c r="A787" s="9"/>
      <c r="B787" s="9"/>
      <c r="C787" s="9"/>
      <c r="D787" s="9"/>
      <c r="E787" s="13"/>
      <c r="F787" s="14"/>
      <c r="G787" s="13"/>
      <c r="H787" s="14"/>
      <c r="I787" s="13"/>
      <c r="J787" s="14"/>
      <c r="K787" s="13"/>
      <c r="L787" s="14"/>
      <c r="M787" s="9"/>
    </row>
    <row r="788" spans="1:51" ht="30" customHeight="1" x14ac:dyDescent="0.3">
      <c r="A788" s="190" t="s">
        <v>1695</v>
      </c>
      <c r="B788" s="190"/>
      <c r="C788" s="190"/>
      <c r="D788" s="190"/>
      <c r="E788" s="191"/>
      <c r="F788" s="192"/>
      <c r="G788" s="191"/>
      <c r="H788" s="192"/>
      <c r="I788" s="191"/>
      <c r="J788" s="192"/>
      <c r="K788" s="191"/>
      <c r="L788" s="192"/>
      <c r="M788" s="190"/>
      <c r="N788" s="1" t="s">
        <v>852</v>
      </c>
    </row>
    <row r="789" spans="1:51" ht="30" customHeight="1" x14ac:dyDescent="0.3">
      <c r="A789" s="8" t="s">
        <v>851</v>
      </c>
      <c r="B789" s="8" t="s">
        <v>848</v>
      </c>
      <c r="C789" s="8" t="s">
        <v>965</v>
      </c>
      <c r="D789" s="9">
        <v>0.74350000000000005</v>
      </c>
      <c r="E789" s="13">
        <f>단가대비표!O28</f>
        <v>0</v>
      </c>
      <c r="F789" s="14">
        <f>TRUNC(E789*D789,1)</f>
        <v>0</v>
      </c>
      <c r="G789" s="13">
        <f>단가대비표!P28</f>
        <v>0</v>
      </c>
      <c r="H789" s="14">
        <f>TRUNC(G789*D789,1)</f>
        <v>0</v>
      </c>
      <c r="I789" s="13">
        <f>단가대비표!S28</f>
        <v>4409</v>
      </c>
      <c r="J789" s="14">
        <f>TRUNC(I789*D789,1)</f>
        <v>3278</v>
      </c>
      <c r="K789" s="13">
        <f>TRUNC(E789+G789+I789,1)</f>
        <v>4409</v>
      </c>
      <c r="L789" s="14">
        <f>TRUNC(F789+H789+J789,1)</f>
        <v>3278</v>
      </c>
      <c r="M789" s="8" t="s">
        <v>966</v>
      </c>
      <c r="N789" s="2" t="s">
        <v>852</v>
      </c>
      <c r="O789" s="2" t="s">
        <v>1698</v>
      </c>
      <c r="P789" s="2" t="s">
        <v>60</v>
      </c>
      <c r="Q789" s="2" t="s">
        <v>60</v>
      </c>
      <c r="R789" s="2" t="s">
        <v>59</v>
      </c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2" t="s">
        <v>52</v>
      </c>
      <c r="AW789" s="2" t="s">
        <v>1699</v>
      </c>
      <c r="AX789" s="2" t="s">
        <v>52</v>
      </c>
      <c r="AY789" s="2" t="s">
        <v>52</v>
      </c>
    </row>
    <row r="790" spans="1:51" ht="30" customHeight="1" x14ac:dyDescent="0.3">
      <c r="A790" s="8" t="s">
        <v>421</v>
      </c>
      <c r="B790" s="8" t="s">
        <v>52</v>
      </c>
      <c r="C790" s="8" t="s">
        <v>52</v>
      </c>
      <c r="D790" s="9"/>
      <c r="E790" s="13"/>
      <c r="F790" s="14">
        <f>TRUNC(SUMIF(N789:N789, N788, F789:F789),0)</f>
        <v>0</v>
      </c>
      <c r="G790" s="13"/>
      <c r="H790" s="14">
        <f>TRUNC(SUMIF(N789:N789, N788, H789:H789),0)</f>
        <v>0</v>
      </c>
      <c r="I790" s="13"/>
      <c r="J790" s="14">
        <f>TRUNC(SUMIF(N789:N789, N788, J789:J789),0)</f>
        <v>3278</v>
      </c>
      <c r="K790" s="13"/>
      <c r="L790" s="14">
        <f>F790+H790+J790</f>
        <v>3278</v>
      </c>
      <c r="M790" s="8" t="s">
        <v>52</v>
      </c>
      <c r="N790" s="2" t="s">
        <v>68</v>
      </c>
      <c r="O790" s="2" t="s">
        <v>68</v>
      </c>
      <c r="P790" s="2" t="s">
        <v>52</v>
      </c>
      <c r="Q790" s="2" t="s">
        <v>52</v>
      </c>
      <c r="R790" s="2" t="s">
        <v>52</v>
      </c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2" t="s">
        <v>52</v>
      </c>
      <c r="AW790" s="2" t="s">
        <v>52</v>
      </c>
      <c r="AX790" s="2" t="s">
        <v>52</v>
      </c>
      <c r="AY790" s="2" t="s">
        <v>52</v>
      </c>
    </row>
    <row r="791" spans="1:51" ht="30" customHeight="1" x14ac:dyDescent="0.3">
      <c r="A791" s="9"/>
      <c r="B791" s="9"/>
      <c r="C791" s="9"/>
      <c r="D791" s="9"/>
      <c r="E791" s="13"/>
      <c r="F791" s="14"/>
      <c r="G791" s="13"/>
      <c r="H791" s="14"/>
      <c r="I791" s="13"/>
      <c r="J791" s="14"/>
      <c r="K791" s="13"/>
      <c r="L791" s="14"/>
      <c r="M791" s="9"/>
    </row>
    <row r="792" spans="1:51" ht="30" customHeight="1" x14ac:dyDescent="0.3">
      <c r="A792" s="190" t="s">
        <v>1700</v>
      </c>
      <c r="B792" s="190"/>
      <c r="C792" s="190"/>
      <c r="D792" s="190"/>
      <c r="E792" s="191"/>
      <c r="F792" s="192"/>
      <c r="G792" s="191"/>
      <c r="H792" s="192"/>
      <c r="I792" s="191"/>
      <c r="J792" s="192"/>
      <c r="K792" s="191"/>
      <c r="L792" s="192"/>
      <c r="M792" s="190"/>
      <c r="N792" s="1" t="s">
        <v>875</v>
      </c>
    </row>
    <row r="793" spans="1:51" ht="30" customHeight="1" x14ac:dyDescent="0.3">
      <c r="A793" s="8" t="s">
        <v>1191</v>
      </c>
      <c r="B793" s="8" t="s">
        <v>412</v>
      </c>
      <c r="C793" s="8" t="s">
        <v>413</v>
      </c>
      <c r="D793" s="9">
        <v>6.2850000000000001</v>
      </c>
      <c r="E793" s="13">
        <f>단가대비표!O155</f>
        <v>0</v>
      </c>
      <c r="F793" s="14">
        <f>TRUNC(E793*D793,1)</f>
        <v>0</v>
      </c>
      <c r="G793" s="13">
        <f>단가대비표!P155</f>
        <v>225210</v>
      </c>
      <c r="H793" s="14">
        <f>TRUNC(G793*D793,1)</f>
        <v>1415444.8</v>
      </c>
      <c r="I793" s="13">
        <f>단가대비표!S155</f>
        <v>0</v>
      </c>
      <c r="J793" s="14">
        <f>TRUNC(I793*D793,1)</f>
        <v>0</v>
      </c>
      <c r="K793" s="13">
        <f>TRUNC(E793+G793+I793,1)</f>
        <v>225210</v>
      </c>
      <c r="L793" s="14">
        <f>TRUNC(F793+H793+J793,1)</f>
        <v>1415444.8</v>
      </c>
      <c r="M793" s="8" t="s">
        <v>52</v>
      </c>
      <c r="N793" s="2" t="s">
        <v>875</v>
      </c>
      <c r="O793" s="2" t="s">
        <v>1192</v>
      </c>
      <c r="P793" s="2" t="s">
        <v>60</v>
      </c>
      <c r="Q793" s="2" t="s">
        <v>60</v>
      </c>
      <c r="R793" s="2" t="s">
        <v>59</v>
      </c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2" t="s">
        <v>52</v>
      </c>
      <c r="AW793" s="2" t="s">
        <v>1703</v>
      </c>
      <c r="AX793" s="2" t="s">
        <v>52</v>
      </c>
      <c r="AY793" s="2" t="s">
        <v>52</v>
      </c>
    </row>
    <row r="794" spans="1:51" ht="30" customHeight="1" x14ac:dyDescent="0.3">
      <c r="A794" s="8" t="s">
        <v>411</v>
      </c>
      <c r="B794" s="8" t="s">
        <v>412</v>
      </c>
      <c r="C794" s="8" t="s">
        <v>413</v>
      </c>
      <c r="D794" s="9">
        <v>0.68200000000000005</v>
      </c>
      <c r="E794" s="13">
        <f>단가대비표!O145</f>
        <v>0</v>
      </c>
      <c r="F794" s="14">
        <f>TRUNC(E794*D794,1)</f>
        <v>0</v>
      </c>
      <c r="G794" s="13">
        <f>단가대비표!P145</f>
        <v>144481</v>
      </c>
      <c r="H794" s="14">
        <f>TRUNC(G794*D794,1)</f>
        <v>98536</v>
      </c>
      <c r="I794" s="13">
        <f>단가대비표!S145</f>
        <v>0</v>
      </c>
      <c r="J794" s="14">
        <f>TRUNC(I794*D794,1)</f>
        <v>0</v>
      </c>
      <c r="K794" s="13">
        <f>TRUNC(E794+G794+I794,1)</f>
        <v>144481</v>
      </c>
      <c r="L794" s="14">
        <f>TRUNC(F794+H794+J794,1)</f>
        <v>98536</v>
      </c>
      <c r="M794" s="8" t="s">
        <v>52</v>
      </c>
      <c r="N794" s="2" t="s">
        <v>875</v>
      </c>
      <c r="O794" s="2" t="s">
        <v>415</v>
      </c>
      <c r="P794" s="2" t="s">
        <v>60</v>
      </c>
      <c r="Q794" s="2" t="s">
        <v>60</v>
      </c>
      <c r="R794" s="2" t="s">
        <v>59</v>
      </c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2" t="s">
        <v>52</v>
      </c>
      <c r="AW794" s="2" t="s">
        <v>1704</v>
      </c>
      <c r="AX794" s="2" t="s">
        <v>52</v>
      </c>
      <c r="AY794" s="2" t="s">
        <v>52</v>
      </c>
    </row>
    <row r="795" spans="1:51" ht="30" customHeight="1" x14ac:dyDescent="0.3">
      <c r="A795" s="8" t="s">
        <v>421</v>
      </c>
      <c r="B795" s="8" t="s">
        <v>52</v>
      </c>
      <c r="C795" s="8" t="s">
        <v>52</v>
      </c>
      <c r="D795" s="9"/>
      <c r="E795" s="13"/>
      <c r="F795" s="14">
        <f>TRUNC(SUMIF(N793:N794, N792, F793:F794),0)</f>
        <v>0</v>
      </c>
      <c r="G795" s="13"/>
      <c r="H795" s="14">
        <f>TRUNC(SUMIF(N793:N794, N792, H793:H794),0)</f>
        <v>1513980</v>
      </c>
      <c r="I795" s="13"/>
      <c r="J795" s="14">
        <f>TRUNC(SUMIF(N793:N794, N792, J793:J794),0)</f>
        <v>0</v>
      </c>
      <c r="K795" s="13"/>
      <c r="L795" s="14">
        <f>F795+H795+J795</f>
        <v>1513980</v>
      </c>
      <c r="M795" s="8" t="s">
        <v>52</v>
      </c>
      <c r="N795" s="2" t="s">
        <v>68</v>
      </c>
      <c r="O795" s="2" t="s">
        <v>68</v>
      </c>
      <c r="P795" s="2" t="s">
        <v>52</v>
      </c>
      <c r="Q795" s="2" t="s">
        <v>52</v>
      </c>
      <c r="R795" s="2" t="s">
        <v>52</v>
      </c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2" t="s">
        <v>52</v>
      </c>
      <c r="AW795" s="2" t="s">
        <v>52</v>
      </c>
      <c r="AX795" s="2" t="s">
        <v>52</v>
      </c>
      <c r="AY795" s="2" t="s">
        <v>52</v>
      </c>
    </row>
    <row r="796" spans="1:51" ht="30" customHeight="1" x14ac:dyDescent="0.3">
      <c r="A796" s="9"/>
      <c r="B796" s="9"/>
      <c r="C796" s="9"/>
      <c r="D796" s="9"/>
      <c r="E796" s="13"/>
      <c r="F796" s="14"/>
      <c r="G796" s="13"/>
      <c r="H796" s="14"/>
      <c r="I796" s="13"/>
      <c r="J796" s="14"/>
      <c r="K796" s="13"/>
      <c r="L796" s="14"/>
      <c r="M796" s="9"/>
    </row>
    <row r="797" spans="1:51" ht="30" customHeight="1" x14ac:dyDescent="0.3">
      <c r="A797" s="190" t="s">
        <v>1705</v>
      </c>
      <c r="B797" s="190"/>
      <c r="C797" s="190"/>
      <c r="D797" s="190"/>
      <c r="E797" s="191"/>
      <c r="F797" s="192"/>
      <c r="G797" s="191"/>
      <c r="H797" s="192"/>
      <c r="I797" s="191"/>
      <c r="J797" s="192"/>
      <c r="K797" s="191"/>
      <c r="L797" s="192"/>
      <c r="M797" s="190"/>
      <c r="N797" s="1" t="s">
        <v>881</v>
      </c>
    </row>
    <row r="798" spans="1:51" ht="30" customHeight="1" x14ac:dyDescent="0.3">
      <c r="A798" s="8" t="s">
        <v>411</v>
      </c>
      <c r="B798" s="8" t="s">
        <v>412</v>
      </c>
      <c r="C798" s="8" t="s">
        <v>413</v>
      </c>
      <c r="D798" s="9">
        <v>0.2</v>
      </c>
      <c r="E798" s="13">
        <f>단가대비표!O145</f>
        <v>0</v>
      </c>
      <c r="F798" s="14">
        <f>TRUNC(E798*D798,1)</f>
        <v>0</v>
      </c>
      <c r="G798" s="13">
        <f>단가대비표!P145</f>
        <v>144481</v>
      </c>
      <c r="H798" s="14">
        <f>TRUNC(G798*D798,1)</f>
        <v>28896.2</v>
      </c>
      <c r="I798" s="13">
        <f>단가대비표!S145</f>
        <v>0</v>
      </c>
      <c r="J798" s="14">
        <f>TRUNC(I798*D798,1)</f>
        <v>0</v>
      </c>
      <c r="K798" s="13">
        <f>TRUNC(E798+G798+I798,1)</f>
        <v>144481</v>
      </c>
      <c r="L798" s="14">
        <f>TRUNC(F798+H798+J798,1)</f>
        <v>28896.2</v>
      </c>
      <c r="M798" s="8" t="s">
        <v>52</v>
      </c>
      <c r="N798" s="2" t="s">
        <v>881</v>
      </c>
      <c r="O798" s="2" t="s">
        <v>415</v>
      </c>
      <c r="P798" s="2" t="s">
        <v>60</v>
      </c>
      <c r="Q798" s="2" t="s">
        <v>60</v>
      </c>
      <c r="R798" s="2" t="s">
        <v>59</v>
      </c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2" t="s">
        <v>52</v>
      </c>
      <c r="AW798" s="2" t="s">
        <v>1708</v>
      </c>
      <c r="AX798" s="2" t="s">
        <v>52</v>
      </c>
      <c r="AY798" s="2" t="s">
        <v>52</v>
      </c>
    </row>
    <row r="799" spans="1:51" ht="30" customHeight="1" x14ac:dyDescent="0.3">
      <c r="A799" s="8" t="s">
        <v>421</v>
      </c>
      <c r="B799" s="8" t="s">
        <v>52</v>
      </c>
      <c r="C799" s="8" t="s">
        <v>52</v>
      </c>
      <c r="D799" s="9"/>
      <c r="E799" s="13"/>
      <c r="F799" s="14">
        <f>TRUNC(SUMIF(N798:N798, N797, F798:F798),0)</f>
        <v>0</v>
      </c>
      <c r="G799" s="13"/>
      <c r="H799" s="14">
        <f>TRUNC(SUMIF(N798:N798, N797, H798:H798),0)</f>
        <v>28896</v>
      </c>
      <c r="I799" s="13"/>
      <c r="J799" s="14">
        <f>TRUNC(SUMIF(N798:N798, N797, J798:J798),0)</f>
        <v>0</v>
      </c>
      <c r="K799" s="13"/>
      <c r="L799" s="14">
        <f>F799+H799+J799</f>
        <v>28896</v>
      </c>
      <c r="M799" s="8" t="s">
        <v>52</v>
      </c>
      <c r="N799" s="2" t="s">
        <v>68</v>
      </c>
      <c r="O799" s="2" t="s">
        <v>68</v>
      </c>
      <c r="P799" s="2" t="s">
        <v>52</v>
      </c>
      <c r="Q799" s="2" t="s">
        <v>52</v>
      </c>
      <c r="R799" s="2" t="s">
        <v>52</v>
      </c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2" t="s">
        <v>52</v>
      </c>
      <c r="AW799" s="2" t="s">
        <v>52</v>
      </c>
      <c r="AX799" s="2" t="s">
        <v>52</v>
      </c>
      <c r="AY799" s="2" t="s">
        <v>52</v>
      </c>
    </row>
    <row r="800" spans="1:51" ht="30" customHeight="1" x14ac:dyDescent="0.3">
      <c r="A800" s="9"/>
      <c r="B800" s="9"/>
      <c r="C800" s="9"/>
      <c r="D800" s="9"/>
      <c r="E800" s="13"/>
      <c r="F800" s="14"/>
      <c r="G800" s="13"/>
      <c r="H800" s="14"/>
      <c r="I800" s="13"/>
      <c r="J800" s="14"/>
      <c r="K800" s="13"/>
      <c r="L800" s="14"/>
      <c r="M800" s="9"/>
    </row>
    <row r="801" spans="1:51" ht="30" customHeight="1" x14ac:dyDescent="0.3">
      <c r="A801" s="190" t="s">
        <v>1709</v>
      </c>
      <c r="B801" s="190"/>
      <c r="C801" s="190"/>
      <c r="D801" s="190"/>
      <c r="E801" s="191"/>
      <c r="F801" s="192"/>
      <c r="G801" s="191"/>
      <c r="H801" s="192"/>
      <c r="I801" s="191"/>
      <c r="J801" s="192"/>
      <c r="K801" s="191"/>
      <c r="L801" s="192"/>
      <c r="M801" s="190"/>
      <c r="N801" s="1" t="s">
        <v>885</v>
      </c>
    </row>
    <row r="802" spans="1:51" ht="30" customHeight="1" x14ac:dyDescent="0.3">
      <c r="A802" s="8" t="s">
        <v>411</v>
      </c>
      <c r="B802" s="8" t="s">
        <v>412</v>
      </c>
      <c r="C802" s="8" t="s">
        <v>413</v>
      </c>
      <c r="D802" s="9">
        <v>0.2</v>
      </c>
      <c r="E802" s="13">
        <f>단가대비표!O145</f>
        <v>0</v>
      </c>
      <c r="F802" s="14">
        <f>TRUNC(E802*D802,1)</f>
        <v>0</v>
      </c>
      <c r="G802" s="13">
        <f>단가대비표!P145</f>
        <v>144481</v>
      </c>
      <c r="H802" s="14">
        <f>TRUNC(G802*D802,1)</f>
        <v>28896.2</v>
      </c>
      <c r="I802" s="13">
        <f>단가대비표!S145</f>
        <v>0</v>
      </c>
      <c r="J802" s="14">
        <f>TRUNC(I802*D802,1)</f>
        <v>0</v>
      </c>
      <c r="K802" s="13">
        <f>TRUNC(E802+G802+I802,1)</f>
        <v>144481</v>
      </c>
      <c r="L802" s="14">
        <f>TRUNC(F802+H802+J802,1)</f>
        <v>28896.2</v>
      </c>
      <c r="M802" s="8" t="s">
        <v>52</v>
      </c>
      <c r="N802" s="2" t="s">
        <v>885</v>
      </c>
      <c r="O802" s="2" t="s">
        <v>415</v>
      </c>
      <c r="P802" s="2" t="s">
        <v>60</v>
      </c>
      <c r="Q802" s="2" t="s">
        <v>60</v>
      </c>
      <c r="R802" s="2" t="s">
        <v>59</v>
      </c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2" t="s">
        <v>52</v>
      </c>
      <c r="AW802" s="2" t="s">
        <v>1712</v>
      </c>
      <c r="AX802" s="2" t="s">
        <v>52</v>
      </c>
      <c r="AY802" s="2" t="s">
        <v>52</v>
      </c>
    </row>
    <row r="803" spans="1:51" ht="30" customHeight="1" x14ac:dyDescent="0.3">
      <c r="A803" s="8" t="s">
        <v>421</v>
      </c>
      <c r="B803" s="8" t="s">
        <v>52</v>
      </c>
      <c r="C803" s="8" t="s">
        <v>52</v>
      </c>
      <c r="D803" s="9"/>
      <c r="E803" s="13"/>
      <c r="F803" s="14">
        <f>TRUNC(SUMIF(N802:N802, N801, F802:F802),0)</f>
        <v>0</v>
      </c>
      <c r="G803" s="13"/>
      <c r="H803" s="14">
        <f>TRUNC(SUMIF(N802:N802, N801, H802:H802),0)</f>
        <v>28896</v>
      </c>
      <c r="I803" s="13"/>
      <c r="J803" s="14">
        <f>TRUNC(SUMIF(N802:N802, N801, J802:J802),0)</f>
        <v>0</v>
      </c>
      <c r="K803" s="13"/>
      <c r="L803" s="14">
        <f>F803+H803+J803</f>
        <v>28896</v>
      </c>
      <c r="M803" s="8" t="s">
        <v>52</v>
      </c>
      <c r="N803" s="2" t="s">
        <v>68</v>
      </c>
      <c r="O803" s="2" t="s">
        <v>68</v>
      </c>
      <c r="P803" s="2" t="s">
        <v>52</v>
      </c>
      <c r="Q803" s="2" t="s">
        <v>52</v>
      </c>
      <c r="R803" s="2" t="s">
        <v>52</v>
      </c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2" t="s">
        <v>52</v>
      </c>
      <c r="AW803" s="2" t="s">
        <v>52</v>
      </c>
      <c r="AX803" s="2" t="s">
        <v>52</v>
      </c>
      <c r="AY803" s="2" t="s">
        <v>52</v>
      </c>
    </row>
    <row r="804" spans="1:51" ht="30" customHeight="1" x14ac:dyDescent="0.3">
      <c r="A804" s="9"/>
      <c r="B804" s="9"/>
      <c r="C804" s="9"/>
      <c r="D804" s="9"/>
      <c r="E804" s="13"/>
      <c r="F804" s="14"/>
      <c r="G804" s="13"/>
      <c r="H804" s="14"/>
      <c r="I804" s="13"/>
      <c r="J804" s="14"/>
      <c r="K804" s="13"/>
      <c r="L804" s="14"/>
      <c r="M804" s="9"/>
    </row>
    <row r="805" spans="1:51" ht="30" customHeight="1" x14ac:dyDescent="0.3">
      <c r="A805" s="190" t="s">
        <v>1713</v>
      </c>
      <c r="B805" s="190"/>
      <c r="C805" s="190"/>
      <c r="D805" s="190"/>
      <c r="E805" s="191"/>
      <c r="F805" s="192"/>
      <c r="G805" s="191"/>
      <c r="H805" s="192"/>
      <c r="I805" s="191"/>
      <c r="J805" s="192"/>
      <c r="K805" s="191"/>
      <c r="L805" s="192"/>
      <c r="M805" s="190"/>
      <c r="N805" s="1" t="s">
        <v>889</v>
      </c>
    </row>
    <row r="806" spans="1:51" ht="30" customHeight="1" x14ac:dyDescent="0.3">
      <c r="A806" s="8" t="s">
        <v>411</v>
      </c>
      <c r="B806" s="8" t="s">
        <v>412</v>
      </c>
      <c r="C806" s="8" t="s">
        <v>413</v>
      </c>
      <c r="D806" s="9">
        <v>0.1</v>
      </c>
      <c r="E806" s="13">
        <f>단가대비표!O145</f>
        <v>0</v>
      </c>
      <c r="F806" s="14">
        <f>TRUNC(E806*D806,1)</f>
        <v>0</v>
      </c>
      <c r="G806" s="13">
        <f>단가대비표!P145</f>
        <v>144481</v>
      </c>
      <c r="H806" s="14">
        <f>TRUNC(G806*D806,1)</f>
        <v>14448.1</v>
      </c>
      <c r="I806" s="13">
        <f>단가대비표!S145</f>
        <v>0</v>
      </c>
      <c r="J806" s="14">
        <f>TRUNC(I806*D806,1)</f>
        <v>0</v>
      </c>
      <c r="K806" s="13">
        <f>TRUNC(E806+G806+I806,1)</f>
        <v>144481</v>
      </c>
      <c r="L806" s="14">
        <f>TRUNC(F806+H806+J806,1)</f>
        <v>14448.1</v>
      </c>
      <c r="M806" s="8" t="s">
        <v>52</v>
      </c>
      <c r="N806" s="2" t="s">
        <v>889</v>
      </c>
      <c r="O806" s="2" t="s">
        <v>415</v>
      </c>
      <c r="P806" s="2" t="s">
        <v>60</v>
      </c>
      <c r="Q806" s="2" t="s">
        <v>60</v>
      </c>
      <c r="R806" s="2" t="s">
        <v>59</v>
      </c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2" t="s">
        <v>52</v>
      </c>
      <c r="AW806" s="2" t="s">
        <v>1715</v>
      </c>
      <c r="AX806" s="2" t="s">
        <v>52</v>
      </c>
      <c r="AY806" s="2" t="s">
        <v>52</v>
      </c>
    </row>
    <row r="807" spans="1:51" ht="30" customHeight="1" x14ac:dyDescent="0.3">
      <c r="A807" s="8" t="s">
        <v>421</v>
      </c>
      <c r="B807" s="8" t="s">
        <v>52</v>
      </c>
      <c r="C807" s="8" t="s">
        <v>52</v>
      </c>
      <c r="D807" s="9"/>
      <c r="E807" s="13"/>
      <c r="F807" s="14">
        <f>TRUNC(SUMIF(N806:N806, N805, F806:F806),0)</f>
        <v>0</v>
      </c>
      <c r="G807" s="13"/>
      <c r="H807" s="14">
        <f>TRUNC(SUMIF(N806:N806, N805, H806:H806),0)</f>
        <v>14448</v>
      </c>
      <c r="I807" s="13"/>
      <c r="J807" s="14">
        <f>TRUNC(SUMIF(N806:N806, N805, J806:J806),0)</f>
        <v>0</v>
      </c>
      <c r="K807" s="13"/>
      <c r="L807" s="14">
        <f>F807+H807+J807</f>
        <v>14448</v>
      </c>
      <c r="M807" s="8" t="s">
        <v>52</v>
      </c>
      <c r="N807" s="2" t="s">
        <v>68</v>
      </c>
      <c r="O807" s="2" t="s">
        <v>68</v>
      </c>
      <c r="P807" s="2" t="s">
        <v>52</v>
      </c>
      <c r="Q807" s="2" t="s">
        <v>52</v>
      </c>
      <c r="R807" s="2" t="s">
        <v>52</v>
      </c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2" t="s">
        <v>52</v>
      </c>
      <c r="AW807" s="2" t="s">
        <v>52</v>
      </c>
      <c r="AX807" s="2" t="s">
        <v>52</v>
      </c>
      <c r="AY807" s="2" t="s">
        <v>52</v>
      </c>
    </row>
    <row r="808" spans="1:51" ht="30" customHeight="1" x14ac:dyDescent="0.3">
      <c r="A808" s="9"/>
      <c r="B808" s="9"/>
      <c r="C808" s="9"/>
      <c r="D808" s="9"/>
      <c r="E808" s="13"/>
      <c r="F808" s="14"/>
      <c r="G808" s="13"/>
      <c r="H808" s="14"/>
      <c r="I808" s="13"/>
      <c r="J808" s="14"/>
      <c r="K808" s="13"/>
      <c r="L808" s="14"/>
      <c r="M808" s="9"/>
    </row>
    <row r="809" spans="1:51" ht="30" customHeight="1" x14ac:dyDescent="0.3">
      <c r="A809" s="190" t="s">
        <v>1716</v>
      </c>
      <c r="B809" s="190"/>
      <c r="C809" s="190"/>
      <c r="D809" s="190"/>
      <c r="E809" s="191"/>
      <c r="F809" s="192"/>
      <c r="G809" s="191"/>
      <c r="H809" s="192"/>
      <c r="I809" s="191"/>
      <c r="J809" s="192"/>
      <c r="K809" s="191"/>
      <c r="L809" s="192"/>
      <c r="M809" s="190"/>
      <c r="N809" s="1" t="s">
        <v>894</v>
      </c>
    </row>
    <row r="810" spans="1:51" ht="30" customHeight="1" x14ac:dyDescent="0.3">
      <c r="A810" s="8" t="s">
        <v>1298</v>
      </c>
      <c r="B810" s="8" t="s">
        <v>1299</v>
      </c>
      <c r="C810" s="8" t="s">
        <v>397</v>
      </c>
      <c r="D810" s="9">
        <v>220</v>
      </c>
      <c r="E810" s="13">
        <f>단가대비표!O66</f>
        <v>102.5</v>
      </c>
      <c r="F810" s="14">
        <f>TRUNC(E810*D810,1)</f>
        <v>22550</v>
      </c>
      <c r="G810" s="13">
        <f>단가대비표!P66</f>
        <v>0</v>
      </c>
      <c r="H810" s="14">
        <f>TRUNC(G810*D810,1)</f>
        <v>0</v>
      </c>
      <c r="I810" s="13">
        <f>단가대비표!S66</f>
        <v>0</v>
      </c>
      <c r="J810" s="14">
        <f>TRUNC(I810*D810,1)</f>
        <v>0</v>
      </c>
      <c r="K810" s="13">
        <f t="shared" ref="K810:L814" si="145">TRUNC(E810+G810+I810,1)</f>
        <v>102.5</v>
      </c>
      <c r="L810" s="14">
        <f t="shared" si="145"/>
        <v>22550</v>
      </c>
      <c r="M810" s="8" t="s">
        <v>52</v>
      </c>
      <c r="N810" s="2" t="s">
        <v>894</v>
      </c>
      <c r="O810" s="2" t="s">
        <v>1300</v>
      </c>
      <c r="P810" s="2" t="s">
        <v>60</v>
      </c>
      <c r="Q810" s="2" t="s">
        <v>60</v>
      </c>
      <c r="R810" s="2" t="s">
        <v>59</v>
      </c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2" t="s">
        <v>52</v>
      </c>
      <c r="AW810" s="2" t="s">
        <v>1719</v>
      </c>
      <c r="AX810" s="2" t="s">
        <v>52</v>
      </c>
      <c r="AY810" s="2" t="s">
        <v>52</v>
      </c>
    </row>
    <row r="811" spans="1:51" ht="30" customHeight="1" x14ac:dyDescent="0.3">
      <c r="A811" s="8" t="s">
        <v>187</v>
      </c>
      <c r="B811" s="8" t="s">
        <v>188</v>
      </c>
      <c r="C811" s="8" t="s">
        <v>75</v>
      </c>
      <c r="D811" s="9">
        <v>0.47</v>
      </c>
      <c r="E811" s="13">
        <f>단가대비표!O35</f>
        <v>30000</v>
      </c>
      <c r="F811" s="14">
        <f>TRUNC(E811*D811,1)</f>
        <v>14100</v>
      </c>
      <c r="G811" s="13">
        <f>단가대비표!P35</f>
        <v>0</v>
      </c>
      <c r="H811" s="14">
        <f>TRUNC(G811*D811,1)</f>
        <v>0</v>
      </c>
      <c r="I811" s="13">
        <f>단가대비표!S35</f>
        <v>0</v>
      </c>
      <c r="J811" s="14">
        <f>TRUNC(I811*D811,1)</f>
        <v>0</v>
      </c>
      <c r="K811" s="13">
        <f t="shared" si="145"/>
        <v>30000</v>
      </c>
      <c r="L811" s="14">
        <f t="shared" si="145"/>
        <v>14100</v>
      </c>
      <c r="M811" s="8" t="s">
        <v>52</v>
      </c>
      <c r="N811" s="2" t="s">
        <v>894</v>
      </c>
      <c r="O811" s="2" t="s">
        <v>189</v>
      </c>
      <c r="P811" s="2" t="s">
        <v>60</v>
      </c>
      <c r="Q811" s="2" t="s">
        <v>60</v>
      </c>
      <c r="R811" s="2" t="s">
        <v>59</v>
      </c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2" t="s">
        <v>52</v>
      </c>
      <c r="AW811" s="2" t="s">
        <v>1720</v>
      </c>
      <c r="AX811" s="2" t="s">
        <v>52</v>
      </c>
      <c r="AY811" s="2" t="s">
        <v>52</v>
      </c>
    </row>
    <row r="812" spans="1:51" ht="30" customHeight="1" x14ac:dyDescent="0.3">
      <c r="A812" s="8" t="s">
        <v>1721</v>
      </c>
      <c r="B812" s="8" t="s">
        <v>1722</v>
      </c>
      <c r="C812" s="8" t="s">
        <v>75</v>
      </c>
      <c r="D812" s="9">
        <v>0.94</v>
      </c>
      <c r="E812" s="13">
        <f>단가대비표!O32</f>
        <v>28000</v>
      </c>
      <c r="F812" s="14">
        <f>TRUNC(E812*D812,1)</f>
        <v>26320</v>
      </c>
      <c r="G812" s="13">
        <f>단가대비표!P32</f>
        <v>0</v>
      </c>
      <c r="H812" s="14">
        <f>TRUNC(G812*D812,1)</f>
        <v>0</v>
      </c>
      <c r="I812" s="13">
        <f>단가대비표!S32</f>
        <v>0</v>
      </c>
      <c r="J812" s="14">
        <f>TRUNC(I812*D812,1)</f>
        <v>0</v>
      </c>
      <c r="K812" s="13">
        <f t="shared" si="145"/>
        <v>28000</v>
      </c>
      <c r="L812" s="14">
        <f t="shared" si="145"/>
        <v>26320</v>
      </c>
      <c r="M812" s="8" t="s">
        <v>52</v>
      </c>
      <c r="N812" s="2" t="s">
        <v>894</v>
      </c>
      <c r="O812" s="2" t="s">
        <v>1723</v>
      </c>
      <c r="P812" s="2" t="s">
        <v>60</v>
      </c>
      <c r="Q812" s="2" t="s">
        <v>60</v>
      </c>
      <c r="R812" s="2" t="s">
        <v>59</v>
      </c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2" t="s">
        <v>52</v>
      </c>
      <c r="AW812" s="2" t="s">
        <v>1724</v>
      </c>
      <c r="AX812" s="2" t="s">
        <v>52</v>
      </c>
      <c r="AY812" s="2" t="s">
        <v>52</v>
      </c>
    </row>
    <row r="813" spans="1:51" ht="30" customHeight="1" x14ac:dyDescent="0.3">
      <c r="A813" s="8" t="s">
        <v>1153</v>
      </c>
      <c r="B813" s="8" t="s">
        <v>412</v>
      </c>
      <c r="C813" s="8" t="s">
        <v>413</v>
      </c>
      <c r="D813" s="9">
        <v>0.85</v>
      </c>
      <c r="E813" s="13">
        <f>단가대비표!O153</f>
        <v>0</v>
      </c>
      <c r="F813" s="14">
        <f>TRUNC(E813*D813,1)</f>
        <v>0</v>
      </c>
      <c r="G813" s="13">
        <f>단가대비표!P153</f>
        <v>220755</v>
      </c>
      <c r="H813" s="14">
        <f>TRUNC(G813*D813,1)</f>
        <v>187641.7</v>
      </c>
      <c r="I813" s="13">
        <f>단가대비표!S153</f>
        <v>0</v>
      </c>
      <c r="J813" s="14">
        <f>TRUNC(I813*D813,1)</f>
        <v>0</v>
      </c>
      <c r="K813" s="13">
        <f t="shared" si="145"/>
        <v>220755</v>
      </c>
      <c r="L813" s="14">
        <f t="shared" si="145"/>
        <v>187641.7</v>
      </c>
      <c r="M813" s="8" t="s">
        <v>52</v>
      </c>
      <c r="N813" s="2" t="s">
        <v>894</v>
      </c>
      <c r="O813" s="2" t="s">
        <v>1154</v>
      </c>
      <c r="P813" s="2" t="s">
        <v>60</v>
      </c>
      <c r="Q813" s="2" t="s">
        <v>60</v>
      </c>
      <c r="R813" s="2" t="s">
        <v>59</v>
      </c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2" t="s">
        <v>52</v>
      </c>
      <c r="AW813" s="2" t="s">
        <v>1725</v>
      </c>
      <c r="AX813" s="2" t="s">
        <v>52</v>
      </c>
      <c r="AY813" s="2" t="s">
        <v>52</v>
      </c>
    </row>
    <row r="814" spans="1:51" ht="30" customHeight="1" x14ac:dyDescent="0.3">
      <c r="A814" s="8" t="s">
        <v>411</v>
      </c>
      <c r="B814" s="8" t="s">
        <v>412</v>
      </c>
      <c r="C814" s="8" t="s">
        <v>413</v>
      </c>
      <c r="D814" s="9">
        <v>0.82</v>
      </c>
      <c r="E814" s="13">
        <f>단가대비표!O145</f>
        <v>0</v>
      </c>
      <c r="F814" s="14">
        <f>TRUNC(E814*D814,1)</f>
        <v>0</v>
      </c>
      <c r="G814" s="13">
        <f>단가대비표!P145</f>
        <v>144481</v>
      </c>
      <c r="H814" s="14">
        <f>TRUNC(G814*D814,1)</f>
        <v>118474.4</v>
      </c>
      <c r="I814" s="13">
        <f>단가대비표!S145</f>
        <v>0</v>
      </c>
      <c r="J814" s="14">
        <f>TRUNC(I814*D814,1)</f>
        <v>0</v>
      </c>
      <c r="K814" s="13">
        <f t="shared" si="145"/>
        <v>144481</v>
      </c>
      <c r="L814" s="14">
        <f t="shared" si="145"/>
        <v>118474.4</v>
      </c>
      <c r="M814" s="8" t="s">
        <v>52</v>
      </c>
      <c r="N814" s="2" t="s">
        <v>894</v>
      </c>
      <c r="O814" s="2" t="s">
        <v>415</v>
      </c>
      <c r="P814" s="2" t="s">
        <v>60</v>
      </c>
      <c r="Q814" s="2" t="s">
        <v>60</v>
      </c>
      <c r="R814" s="2" t="s">
        <v>59</v>
      </c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2" t="s">
        <v>52</v>
      </c>
      <c r="AW814" s="2" t="s">
        <v>1726</v>
      </c>
      <c r="AX814" s="2" t="s">
        <v>52</v>
      </c>
      <c r="AY814" s="2" t="s">
        <v>52</v>
      </c>
    </row>
    <row r="815" spans="1:51" ht="30" customHeight="1" x14ac:dyDescent="0.3">
      <c r="A815" s="8" t="s">
        <v>421</v>
      </c>
      <c r="B815" s="8" t="s">
        <v>52</v>
      </c>
      <c r="C815" s="8" t="s">
        <v>52</v>
      </c>
      <c r="D815" s="9"/>
      <c r="E815" s="13"/>
      <c r="F815" s="14">
        <f>TRUNC(SUMIF(N810:N814, N809, F810:F814),0)</f>
        <v>62970</v>
      </c>
      <c r="G815" s="13"/>
      <c r="H815" s="14">
        <f>TRUNC(SUMIF(N810:N814, N809, H810:H814),0)</f>
        <v>306116</v>
      </c>
      <c r="I815" s="13"/>
      <c r="J815" s="14">
        <f>TRUNC(SUMIF(N810:N814, N809, J810:J814),0)</f>
        <v>0</v>
      </c>
      <c r="K815" s="13"/>
      <c r="L815" s="14">
        <f>F815+H815+J815</f>
        <v>369086</v>
      </c>
      <c r="M815" s="8" t="s">
        <v>52</v>
      </c>
      <c r="N815" s="2" t="s">
        <v>68</v>
      </c>
      <c r="O815" s="2" t="s">
        <v>68</v>
      </c>
      <c r="P815" s="2" t="s">
        <v>52</v>
      </c>
      <c r="Q815" s="2" t="s">
        <v>52</v>
      </c>
      <c r="R815" s="2" t="s">
        <v>52</v>
      </c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2" t="s">
        <v>52</v>
      </c>
      <c r="AW815" s="2" t="s">
        <v>52</v>
      </c>
      <c r="AX815" s="2" t="s">
        <v>52</v>
      </c>
      <c r="AY815" s="2" t="s">
        <v>52</v>
      </c>
    </row>
    <row r="816" spans="1:51" ht="30" customHeight="1" x14ac:dyDescent="0.3">
      <c r="A816" s="9"/>
      <c r="B816" s="9"/>
      <c r="C816" s="9"/>
      <c r="D816" s="9"/>
      <c r="E816" s="13"/>
      <c r="F816" s="14"/>
      <c r="G816" s="13"/>
      <c r="H816" s="14"/>
      <c r="I816" s="13"/>
      <c r="J816" s="14"/>
      <c r="K816" s="13"/>
      <c r="L816" s="14"/>
      <c r="M816" s="9"/>
    </row>
    <row r="817" spans="1:51" ht="30" customHeight="1" x14ac:dyDescent="0.3">
      <c r="A817" s="190" t="s">
        <v>1727</v>
      </c>
      <c r="B817" s="190"/>
      <c r="C817" s="190"/>
      <c r="D817" s="190"/>
      <c r="E817" s="191"/>
      <c r="F817" s="192"/>
      <c r="G817" s="191"/>
      <c r="H817" s="192"/>
      <c r="I817" s="191"/>
      <c r="J817" s="192"/>
      <c r="K817" s="191"/>
      <c r="L817" s="192"/>
      <c r="M817" s="190"/>
      <c r="N817" s="1" t="s">
        <v>925</v>
      </c>
    </row>
    <row r="818" spans="1:51" ht="30" customHeight="1" x14ac:dyDescent="0.3">
      <c r="A818" s="8" t="s">
        <v>411</v>
      </c>
      <c r="B818" s="8" t="s">
        <v>412</v>
      </c>
      <c r="C818" s="8" t="s">
        <v>413</v>
      </c>
      <c r="D818" s="9">
        <v>1.6E-2</v>
      </c>
      <c r="E818" s="13">
        <f>단가대비표!O145</f>
        <v>0</v>
      </c>
      <c r="F818" s="14">
        <f>TRUNC(E818*D818,1)</f>
        <v>0</v>
      </c>
      <c r="G818" s="13">
        <f>단가대비표!P145</f>
        <v>144481</v>
      </c>
      <c r="H818" s="14">
        <f>TRUNC(G818*D818,1)</f>
        <v>2311.6</v>
      </c>
      <c r="I818" s="13">
        <f>단가대비표!S145</f>
        <v>0</v>
      </c>
      <c r="J818" s="14">
        <f>TRUNC(I818*D818,1)</f>
        <v>0</v>
      </c>
      <c r="K818" s="13">
        <f t="shared" ref="K818:L820" si="146">TRUNC(E818+G818+I818,1)</f>
        <v>144481</v>
      </c>
      <c r="L818" s="14">
        <f t="shared" si="146"/>
        <v>2311.6</v>
      </c>
      <c r="M818" s="8" t="s">
        <v>52</v>
      </c>
      <c r="N818" s="2" t="s">
        <v>925</v>
      </c>
      <c r="O818" s="2" t="s">
        <v>415</v>
      </c>
      <c r="P818" s="2" t="s">
        <v>60</v>
      </c>
      <c r="Q818" s="2" t="s">
        <v>60</v>
      </c>
      <c r="R818" s="2" t="s">
        <v>59</v>
      </c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2" t="s">
        <v>52</v>
      </c>
      <c r="AW818" s="2" t="s">
        <v>1729</v>
      </c>
      <c r="AX818" s="2" t="s">
        <v>52</v>
      </c>
      <c r="AY818" s="2" t="s">
        <v>52</v>
      </c>
    </row>
    <row r="819" spans="1:51" ht="30" customHeight="1" x14ac:dyDescent="0.3">
      <c r="A819" s="8" t="s">
        <v>847</v>
      </c>
      <c r="B819" s="8" t="s">
        <v>848</v>
      </c>
      <c r="C819" s="8" t="s">
        <v>448</v>
      </c>
      <c r="D819" s="9">
        <v>6.3E-2</v>
      </c>
      <c r="E819" s="13">
        <f>일위대가목록!E82</f>
        <v>7936</v>
      </c>
      <c r="F819" s="14">
        <f>TRUNC(E819*D819,1)</f>
        <v>499.9</v>
      </c>
      <c r="G819" s="13">
        <f>일위대가목록!F82</f>
        <v>44965</v>
      </c>
      <c r="H819" s="14">
        <f>TRUNC(G819*D819,1)</f>
        <v>2832.7</v>
      </c>
      <c r="I819" s="13">
        <f>일위대가목록!G82</f>
        <v>12510</v>
      </c>
      <c r="J819" s="14">
        <f>TRUNC(I819*D819,1)</f>
        <v>788.1</v>
      </c>
      <c r="K819" s="13">
        <f t="shared" si="146"/>
        <v>65411</v>
      </c>
      <c r="L819" s="14">
        <f t="shared" si="146"/>
        <v>4120.7</v>
      </c>
      <c r="M819" s="8" t="s">
        <v>52</v>
      </c>
      <c r="N819" s="2" t="s">
        <v>925</v>
      </c>
      <c r="O819" s="2" t="s">
        <v>849</v>
      </c>
      <c r="P819" s="2" t="s">
        <v>59</v>
      </c>
      <c r="Q819" s="2" t="s">
        <v>60</v>
      </c>
      <c r="R819" s="2" t="s">
        <v>60</v>
      </c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2" t="s">
        <v>52</v>
      </c>
      <c r="AW819" s="2" t="s">
        <v>1730</v>
      </c>
      <c r="AX819" s="2" t="s">
        <v>52</v>
      </c>
      <c r="AY819" s="2" t="s">
        <v>52</v>
      </c>
    </row>
    <row r="820" spans="1:51" ht="30" customHeight="1" x14ac:dyDescent="0.3">
      <c r="A820" s="8" t="s">
        <v>1350</v>
      </c>
      <c r="B820" s="8" t="s">
        <v>1351</v>
      </c>
      <c r="C820" s="8" t="s">
        <v>448</v>
      </c>
      <c r="D820" s="9">
        <v>7.3999999999999996E-2</v>
      </c>
      <c r="E820" s="13">
        <f>일위대가목록!E83</f>
        <v>3261</v>
      </c>
      <c r="F820" s="14">
        <f>TRUNC(E820*D820,1)</f>
        <v>241.3</v>
      </c>
      <c r="G820" s="13">
        <f>일위대가목록!F83</f>
        <v>29192</v>
      </c>
      <c r="H820" s="14">
        <f>TRUNC(G820*D820,1)</f>
        <v>2160.1999999999998</v>
      </c>
      <c r="I820" s="13">
        <f>일위대가목록!G83</f>
        <v>1712</v>
      </c>
      <c r="J820" s="14">
        <f>TRUNC(I820*D820,1)</f>
        <v>126.6</v>
      </c>
      <c r="K820" s="13">
        <f t="shared" si="146"/>
        <v>34165</v>
      </c>
      <c r="L820" s="14">
        <f t="shared" si="146"/>
        <v>2528.1</v>
      </c>
      <c r="M820" s="8" t="s">
        <v>52</v>
      </c>
      <c r="N820" s="2" t="s">
        <v>925</v>
      </c>
      <c r="O820" s="2" t="s">
        <v>1352</v>
      </c>
      <c r="P820" s="2" t="s">
        <v>59</v>
      </c>
      <c r="Q820" s="2" t="s">
        <v>60</v>
      </c>
      <c r="R820" s="2" t="s">
        <v>60</v>
      </c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2" t="s">
        <v>52</v>
      </c>
      <c r="AW820" s="2" t="s">
        <v>1731</v>
      </c>
      <c r="AX820" s="2" t="s">
        <v>52</v>
      </c>
      <c r="AY820" s="2" t="s">
        <v>52</v>
      </c>
    </row>
    <row r="821" spans="1:51" ht="30" customHeight="1" x14ac:dyDescent="0.3">
      <c r="A821" s="8" t="s">
        <v>421</v>
      </c>
      <c r="B821" s="8" t="s">
        <v>52</v>
      </c>
      <c r="C821" s="8" t="s">
        <v>52</v>
      </c>
      <c r="D821" s="9"/>
      <c r="E821" s="13"/>
      <c r="F821" s="14">
        <f>TRUNC(SUMIF(N818:N820, N817, F818:F820),0)</f>
        <v>741</v>
      </c>
      <c r="G821" s="13"/>
      <c r="H821" s="14">
        <f>TRUNC(SUMIF(N818:N820, N817, H818:H820),0)</f>
        <v>7304</v>
      </c>
      <c r="I821" s="13"/>
      <c r="J821" s="14">
        <f>TRUNC(SUMIF(N818:N820, N817, J818:J820),0)</f>
        <v>914</v>
      </c>
      <c r="K821" s="13"/>
      <c r="L821" s="14">
        <f>F821+H821+J821</f>
        <v>8959</v>
      </c>
      <c r="M821" s="8" t="s">
        <v>52</v>
      </c>
      <c r="N821" s="2" t="s">
        <v>68</v>
      </c>
      <c r="O821" s="2" t="s">
        <v>68</v>
      </c>
      <c r="P821" s="2" t="s">
        <v>52</v>
      </c>
      <c r="Q821" s="2" t="s">
        <v>52</v>
      </c>
      <c r="R821" s="2" t="s">
        <v>52</v>
      </c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2" t="s">
        <v>52</v>
      </c>
      <c r="AW821" s="2" t="s">
        <v>52</v>
      </c>
      <c r="AX821" s="2" t="s">
        <v>52</v>
      </c>
      <c r="AY821" s="2" t="s">
        <v>52</v>
      </c>
    </row>
    <row r="822" spans="1:51" ht="30" customHeight="1" x14ac:dyDescent="0.3">
      <c r="A822" s="114"/>
      <c r="B822" s="114"/>
      <c r="C822" s="114"/>
      <c r="D822" s="114"/>
      <c r="E822" s="115"/>
      <c r="F822" s="116"/>
      <c r="G822" s="115"/>
      <c r="H822" s="116"/>
      <c r="I822" s="115"/>
      <c r="J822" s="116"/>
      <c r="K822" s="115"/>
      <c r="L822" s="116"/>
      <c r="M822" s="114"/>
    </row>
    <row r="823" spans="1:51" ht="30" customHeight="1" x14ac:dyDescent="0.3">
      <c r="A823" s="190" t="s">
        <v>2449</v>
      </c>
      <c r="B823" s="190"/>
      <c r="C823" s="190"/>
      <c r="D823" s="190"/>
      <c r="E823" s="191"/>
      <c r="F823" s="192"/>
      <c r="G823" s="191"/>
      <c r="H823" s="192"/>
      <c r="I823" s="191"/>
      <c r="J823" s="192"/>
      <c r="K823" s="191"/>
      <c r="L823" s="192"/>
      <c r="M823" s="190"/>
      <c r="N823" s="113" t="s">
        <v>2429</v>
      </c>
    </row>
    <row r="824" spans="1:51" ht="30" customHeight="1" x14ac:dyDescent="0.3">
      <c r="A824" s="8" t="s">
        <v>2426</v>
      </c>
      <c r="B824" s="8" t="s">
        <v>2427</v>
      </c>
      <c r="C824" s="8" t="s">
        <v>965</v>
      </c>
      <c r="D824" s="114">
        <v>0.37080000000000002</v>
      </c>
      <c r="E824" s="115">
        <v>0</v>
      </c>
      <c r="F824" s="116">
        <f>TRUNC(E824*D824,1)</f>
        <v>0</v>
      </c>
      <c r="G824" s="115">
        <v>0</v>
      </c>
      <c r="H824" s="116">
        <f>TRUNC(G824*D824,1)</f>
        <v>0</v>
      </c>
      <c r="I824" s="115">
        <f>+단가대비표!S166</f>
        <v>1455</v>
      </c>
      <c r="J824" s="116">
        <f>TRUNC(I824*D824,1)</f>
        <v>539.5</v>
      </c>
      <c r="K824" s="115">
        <f t="shared" ref="K824:L827" si="147">TRUNC(E824+G824+I824,1)</f>
        <v>1455</v>
      </c>
      <c r="L824" s="116">
        <f t="shared" si="147"/>
        <v>539.5</v>
      </c>
      <c r="M824" s="8" t="s">
        <v>966</v>
      </c>
      <c r="N824" s="2" t="s">
        <v>2429</v>
      </c>
      <c r="O824" s="2" t="s">
        <v>2425</v>
      </c>
      <c r="P824" s="2" t="s">
        <v>60</v>
      </c>
      <c r="Q824" s="2" t="s">
        <v>60</v>
      </c>
      <c r="R824" s="2" t="s">
        <v>59</v>
      </c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2" t="s">
        <v>52</v>
      </c>
      <c r="AW824" s="2" t="s">
        <v>2430</v>
      </c>
      <c r="AX824" s="2" t="s">
        <v>52</v>
      </c>
      <c r="AY824" s="2" t="s">
        <v>52</v>
      </c>
    </row>
    <row r="825" spans="1:51" ht="30" customHeight="1" x14ac:dyDescent="0.3">
      <c r="A825" s="8" t="s">
        <v>1097</v>
      </c>
      <c r="B825" s="8" t="s">
        <v>1098</v>
      </c>
      <c r="C825" s="8" t="s">
        <v>549</v>
      </c>
      <c r="D825" s="114">
        <v>1</v>
      </c>
      <c r="E825" s="115">
        <f>+단가대비표!O40</f>
        <v>1498.2</v>
      </c>
      <c r="F825" s="116">
        <f>TRUNC(E825*D825,1)</f>
        <v>1498.2</v>
      </c>
      <c r="G825" s="115">
        <v>0</v>
      </c>
      <c r="H825" s="116">
        <f>TRUNC(G825*D825,1)</f>
        <v>0</v>
      </c>
      <c r="I825" s="115">
        <v>0</v>
      </c>
      <c r="J825" s="116">
        <f>TRUNC(I825*D825,1)</f>
        <v>0</v>
      </c>
      <c r="K825" s="115">
        <f t="shared" si="147"/>
        <v>1498.2</v>
      </c>
      <c r="L825" s="116">
        <f t="shared" si="147"/>
        <v>1498.2</v>
      </c>
      <c r="M825" s="8" t="s">
        <v>52</v>
      </c>
      <c r="N825" s="2" t="s">
        <v>2429</v>
      </c>
      <c r="O825" s="2" t="s">
        <v>2431</v>
      </c>
      <c r="P825" s="2" t="s">
        <v>60</v>
      </c>
      <c r="Q825" s="2" t="s">
        <v>60</v>
      </c>
      <c r="R825" s="2" t="s">
        <v>59</v>
      </c>
      <c r="S825" s="3"/>
      <c r="T825" s="3"/>
      <c r="U825" s="3"/>
      <c r="V825" s="3">
        <v>1</v>
      </c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2" t="s">
        <v>52</v>
      </c>
      <c r="AW825" s="2" t="s">
        <v>2432</v>
      </c>
      <c r="AX825" s="2" t="s">
        <v>52</v>
      </c>
      <c r="AY825" s="2" t="s">
        <v>52</v>
      </c>
    </row>
    <row r="826" spans="1:51" ht="30" customHeight="1" x14ac:dyDescent="0.3">
      <c r="A826" s="8" t="s">
        <v>559</v>
      </c>
      <c r="B826" s="8" t="s">
        <v>1328</v>
      </c>
      <c r="C826" s="8" t="s">
        <v>327</v>
      </c>
      <c r="D826" s="114">
        <v>1</v>
      </c>
      <c r="E826" s="115">
        <f>TRUNC(SUMIF(V824:V827, RIGHTB(O826, 1), F824:F827)*U826, 2)</f>
        <v>299.64</v>
      </c>
      <c r="F826" s="116">
        <f>TRUNC(E826*D826,1)</f>
        <v>299.60000000000002</v>
      </c>
      <c r="G826" s="115">
        <v>0</v>
      </c>
      <c r="H826" s="116">
        <f>TRUNC(G826*D826,1)</f>
        <v>0</v>
      </c>
      <c r="I826" s="115">
        <v>0</v>
      </c>
      <c r="J826" s="116">
        <f>TRUNC(I826*D826,1)</f>
        <v>0</v>
      </c>
      <c r="K826" s="115">
        <f t="shared" si="147"/>
        <v>299.60000000000002</v>
      </c>
      <c r="L826" s="116">
        <f t="shared" si="147"/>
        <v>299.60000000000002</v>
      </c>
      <c r="M826" s="8" t="s">
        <v>52</v>
      </c>
      <c r="N826" s="2" t="s">
        <v>2429</v>
      </c>
      <c r="O826" s="2" t="s">
        <v>2433</v>
      </c>
      <c r="P826" s="2" t="s">
        <v>60</v>
      </c>
      <c r="Q826" s="2" t="s">
        <v>60</v>
      </c>
      <c r="R826" s="2" t="s">
        <v>60</v>
      </c>
      <c r="S826" s="3">
        <v>0</v>
      </c>
      <c r="T826" s="3">
        <v>0</v>
      </c>
      <c r="U826" s="3">
        <v>0.2</v>
      </c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2" t="s">
        <v>52</v>
      </c>
      <c r="AW826" s="2" t="s">
        <v>2434</v>
      </c>
      <c r="AX826" s="2" t="s">
        <v>52</v>
      </c>
      <c r="AY826" s="2" t="s">
        <v>52</v>
      </c>
    </row>
    <row r="827" spans="1:51" ht="30" customHeight="1" x14ac:dyDescent="0.3">
      <c r="A827" s="8" t="s">
        <v>1103</v>
      </c>
      <c r="B827" s="8" t="s">
        <v>412</v>
      </c>
      <c r="C827" s="8" t="s">
        <v>413</v>
      </c>
      <c r="D827" s="114">
        <v>1</v>
      </c>
      <c r="E827" s="115">
        <v>0</v>
      </c>
      <c r="F827" s="116">
        <f>TRUNC(E827*D827,1)</f>
        <v>0</v>
      </c>
      <c r="G827" s="115">
        <f>TRUNC(단가대비표!P162*1/8*16/12*25/20, 1)</f>
        <v>29192.5</v>
      </c>
      <c r="H827" s="116">
        <f>TRUNC(G827*D827,1)</f>
        <v>29192.5</v>
      </c>
      <c r="I827" s="115">
        <f>TRUNC([161]단가대비표!S650*1/8*16/12*25/20, 1)</f>
        <v>0</v>
      </c>
      <c r="J827" s="116">
        <f>TRUNC(I827*D827,1)</f>
        <v>0</v>
      </c>
      <c r="K827" s="115">
        <f t="shared" si="147"/>
        <v>29192.5</v>
      </c>
      <c r="L827" s="116">
        <f t="shared" si="147"/>
        <v>29192.5</v>
      </c>
      <c r="M827" s="8" t="s">
        <v>52</v>
      </c>
      <c r="N827" s="2" t="s">
        <v>2429</v>
      </c>
      <c r="O827" s="2" t="s">
        <v>2435</v>
      </c>
      <c r="P827" s="2" t="s">
        <v>60</v>
      </c>
      <c r="Q827" s="2" t="s">
        <v>60</v>
      </c>
      <c r="R827" s="2" t="s">
        <v>59</v>
      </c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2" t="s">
        <v>52</v>
      </c>
      <c r="AW827" s="2" t="s">
        <v>2436</v>
      </c>
      <c r="AX827" s="2" t="s">
        <v>59</v>
      </c>
      <c r="AY827" s="2" t="s">
        <v>52</v>
      </c>
    </row>
    <row r="828" spans="1:51" ht="30" customHeight="1" x14ac:dyDescent="0.3">
      <c r="A828" s="8" t="s">
        <v>421</v>
      </c>
      <c r="B828" s="8" t="s">
        <v>52</v>
      </c>
      <c r="C828" s="8" t="s">
        <v>52</v>
      </c>
      <c r="D828" s="114"/>
      <c r="E828" s="115"/>
      <c r="F828" s="116">
        <f>TRUNC(SUMIF(N824:N827, N823, F824:F827),0)</f>
        <v>1797</v>
      </c>
      <c r="G828" s="115"/>
      <c r="H828" s="116">
        <f>TRUNC(SUMIF(N824:N827, N823, H824:H827),0)</f>
        <v>29192</v>
      </c>
      <c r="I828" s="115"/>
      <c r="J828" s="116">
        <f>TRUNC(SUMIF(N824:N827, N823, J824:J827),0)</f>
        <v>539</v>
      </c>
      <c r="K828" s="115"/>
      <c r="L828" s="116">
        <f>F828+H828+J828</f>
        <v>31528</v>
      </c>
      <c r="M828" s="8" t="s">
        <v>52</v>
      </c>
      <c r="N828" s="2" t="s">
        <v>68</v>
      </c>
      <c r="O828" s="2" t="s">
        <v>68</v>
      </c>
      <c r="P828" s="2" t="s">
        <v>52</v>
      </c>
      <c r="Q828" s="2" t="s">
        <v>52</v>
      </c>
      <c r="R828" s="2" t="s">
        <v>52</v>
      </c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2" t="s">
        <v>52</v>
      </c>
      <c r="AW828" s="2" t="s">
        <v>52</v>
      </c>
      <c r="AX828" s="2" t="s">
        <v>52</v>
      </c>
      <c r="AY828" s="2" t="s">
        <v>52</v>
      </c>
    </row>
    <row r="829" spans="1:51" ht="30" customHeight="1" x14ac:dyDescent="0.3">
      <c r="A829" s="114"/>
      <c r="B829" s="114"/>
      <c r="C829" s="114"/>
      <c r="D829" s="114"/>
      <c r="E829" s="115"/>
      <c r="F829" s="116"/>
      <c r="G829" s="115"/>
      <c r="H829" s="116"/>
      <c r="I829" s="115"/>
      <c r="J829" s="116"/>
      <c r="K829" s="115"/>
      <c r="L829" s="116"/>
      <c r="M829" s="114"/>
    </row>
    <row r="830" spans="1:51" ht="30" customHeight="1" x14ac:dyDescent="0.3">
      <c r="A830" s="190" t="s">
        <v>2450</v>
      </c>
      <c r="B830" s="190"/>
      <c r="C830" s="190"/>
      <c r="D830" s="190"/>
      <c r="E830" s="191"/>
      <c r="F830" s="192"/>
      <c r="G830" s="191"/>
      <c r="H830" s="192"/>
      <c r="I830" s="191"/>
      <c r="J830" s="192"/>
      <c r="K830" s="191"/>
      <c r="L830" s="192"/>
      <c r="M830" s="190"/>
      <c r="N830" s="113" t="s">
        <v>2445</v>
      </c>
    </row>
    <row r="831" spans="1:51" ht="30" customHeight="1" x14ac:dyDescent="0.3">
      <c r="A831" s="8" t="s">
        <v>1182</v>
      </c>
      <c r="B831" s="8" t="s">
        <v>412</v>
      </c>
      <c r="C831" s="8" t="s">
        <v>413</v>
      </c>
      <c r="D831" s="114">
        <v>12.54</v>
      </c>
      <c r="E831" s="115">
        <v>0</v>
      </c>
      <c r="F831" s="116">
        <f>TRUNC(E831*D831,1)</f>
        <v>0</v>
      </c>
      <c r="G831" s="115">
        <f>+단가대비표!P150</f>
        <v>202032</v>
      </c>
      <c r="H831" s="116">
        <f>TRUNC(G831*D831,1)</f>
        <v>2533481.2000000002</v>
      </c>
      <c r="I831" s="115">
        <f>[161]단가대비표!S592</f>
        <v>0</v>
      </c>
      <c r="J831" s="116">
        <f>TRUNC(I831*D831,1)</f>
        <v>0</v>
      </c>
      <c r="K831" s="115">
        <f>TRUNC(E831+G831+I831,1)</f>
        <v>202032</v>
      </c>
      <c r="L831" s="116">
        <f>TRUNC(F831+H831+J831,1)</f>
        <v>2533481.2000000002</v>
      </c>
      <c r="M831" s="8" t="s">
        <v>52</v>
      </c>
      <c r="N831" s="2" t="s">
        <v>2445</v>
      </c>
      <c r="O831" s="2" t="s">
        <v>2446</v>
      </c>
      <c r="P831" s="2" t="s">
        <v>60</v>
      </c>
      <c r="Q831" s="2" t="s">
        <v>60</v>
      </c>
      <c r="R831" s="2" t="s">
        <v>59</v>
      </c>
      <c r="S831" s="3"/>
      <c r="T831" s="3"/>
      <c r="U831" s="3"/>
      <c r="V831" s="3">
        <v>1</v>
      </c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2" t="s">
        <v>52</v>
      </c>
      <c r="AW831" s="2" t="s">
        <v>2447</v>
      </c>
      <c r="AX831" s="2" t="s">
        <v>52</v>
      </c>
      <c r="AY831" s="2" t="s">
        <v>52</v>
      </c>
    </row>
    <row r="832" spans="1:51" ht="30" customHeight="1" x14ac:dyDescent="0.3">
      <c r="A832" s="8" t="s">
        <v>844</v>
      </c>
      <c r="B832" s="8" t="s">
        <v>1246</v>
      </c>
      <c r="C832" s="8" t="s">
        <v>327</v>
      </c>
      <c r="D832" s="114">
        <v>1</v>
      </c>
      <c r="E832" s="115">
        <v>0</v>
      </c>
      <c r="F832" s="116">
        <f>TRUNC(E832*D832,1)</f>
        <v>0</v>
      </c>
      <c r="G832" s="115">
        <v>0</v>
      </c>
      <c r="H832" s="116">
        <f>TRUNC(G832*D832,1)</f>
        <v>0</v>
      </c>
      <c r="I832" s="115">
        <f>TRUNC(SUMIF(V831:V832, RIGHTB(O832, 1), H831:H832)*U832, 2)</f>
        <v>76004.429999999993</v>
      </c>
      <c r="J832" s="116">
        <f>TRUNC(I832*D832,1)</f>
        <v>76004.399999999994</v>
      </c>
      <c r="K832" s="115">
        <f>TRUNC(E832+G832+I832,1)</f>
        <v>76004.399999999994</v>
      </c>
      <c r="L832" s="116">
        <f>TRUNC(F832+H832+J832,1)</f>
        <v>76004.399999999994</v>
      </c>
      <c r="M832" s="8" t="s">
        <v>52</v>
      </c>
      <c r="N832" s="2" t="s">
        <v>2445</v>
      </c>
      <c r="O832" s="2" t="s">
        <v>2433</v>
      </c>
      <c r="P832" s="2" t="s">
        <v>60</v>
      </c>
      <c r="Q832" s="2" t="s">
        <v>60</v>
      </c>
      <c r="R832" s="2" t="s">
        <v>60</v>
      </c>
      <c r="S832" s="3">
        <v>1</v>
      </c>
      <c r="T832" s="3">
        <v>2</v>
      </c>
      <c r="U832" s="3">
        <v>0.03</v>
      </c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2" t="s">
        <v>52</v>
      </c>
      <c r="AW832" s="2" t="s">
        <v>2448</v>
      </c>
      <c r="AX832" s="2" t="s">
        <v>52</v>
      </c>
      <c r="AY832" s="2" t="s">
        <v>52</v>
      </c>
    </row>
    <row r="833" spans="1:51" ht="30" customHeight="1" x14ac:dyDescent="0.3">
      <c r="A833" s="8" t="s">
        <v>421</v>
      </c>
      <c r="B833" s="8" t="s">
        <v>52</v>
      </c>
      <c r="C833" s="8" t="s">
        <v>52</v>
      </c>
      <c r="D833" s="114"/>
      <c r="E833" s="115"/>
      <c r="F833" s="116">
        <f>TRUNC(SUMIF(N831:N832, N830, F831:F832),0)</f>
        <v>0</v>
      </c>
      <c r="G833" s="115"/>
      <c r="H833" s="116">
        <f>TRUNC(SUMIF(N831:N832, N830, H831:H832),0)</f>
        <v>2533481</v>
      </c>
      <c r="I833" s="115"/>
      <c r="J833" s="116">
        <f>TRUNC(SUMIF(N831:N832, N830, J831:J832),0)</f>
        <v>76004</v>
      </c>
      <c r="K833" s="115"/>
      <c r="L833" s="116">
        <f>F833+H833+J833</f>
        <v>2609485</v>
      </c>
      <c r="M833" s="8" t="s">
        <v>52</v>
      </c>
      <c r="N833" s="2" t="s">
        <v>68</v>
      </c>
      <c r="O833" s="2" t="s">
        <v>68</v>
      </c>
      <c r="P833" s="2" t="s">
        <v>52</v>
      </c>
      <c r="Q833" s="2" t="s">
        <v>52</v>
      </c>
      <c r="R833" s="2" t="s">
        <v>52</v>
      </c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2" t="s">
        <v>52</v>
      </c>
      <c r="AW833" s="2" t="s">
        <v>52</v>
      </c>
      <c r="AX833" s="2" t="s">
        <v>52</v>
      </c>
      <c r="AY833" s="2" t="s">
        <v>52</v>
      </c>
    </row>
    <row r="834" spans="1:51" ht="30" customHeight="1" x14ac:dyDescent="0.3">
      <c r="A834" s="114"/>
      <c r="B834" s="114"/>
      <c r="C834" s="114"/>
      <c r="D834" s="114"/>
      <c r="E834" s="115"/>
      <c r="F834" s="116"/>
      <c r="G834" s="115"/>
      <c r="H834" s="116"/>
      <c r="I834" s="115"/>
      <c r="J834" s="116"/>
      <c r="K834" s="115"/>
      <c r="L834" s="116"/>
      <c r="M834" s="114"/>
    </row>
    <row r="835" spans="1:51" ht="30" customHeight="1" x14ac:dyDescent="0.3">
      <c r="A835" s="190" t="s">
        <v>2460</v>
      </c>
      <c r="B835" s="190"/>
      <c r="C835" s="190"/>
      <c r="D835" s="190"/>
      <c r="E835" s="191"/>
      <c r="F835" s="192"/>
      <c r="G835" s="191"/>
      <c r="H835" s="192"/>
      <c r="I835" s="191"/>
      <c r="J835" s="192"/>
      <c r="K835" s="191"/>
      <c r="L835" s="192"/>
      <c r="M835" s="190"/>
      <c r="N835" s="113" t="s">
        <v>2457</v>
      </c>
    </row>
    <row r="836" spans="1:51" ht="30" customHeight="1" x14ac:dyDescent="0.3">
      <c r="A836" s="8" t="s">
        <v>847</v>
      </c>
      <c r="B836" s="8" t="s">
        <v>447</v>
      </c>
      <c r="C836" s="8" t="s">
        <v>448</v>
      </c>
      <c r="D836" s="114">
        <v>8.9999999999999993E-3</v>
      </c>
      <c r="E836" s="115">
        <f>+일위대가목록!E46</f>
        <v>16323</v>
      </c>
      <c r="F836" s="116">
        <f>TRUNC(E836*D836,1)</f>
        <v>146.9</v>
      </c>
      <c r="G836" s="115">
        <f>+일위대가목록!F46</f>
        <v>44965</v>
      </c>
      <c r="H836" s="116">
        <f>TRUNC(G836*D836,1)</f>
        <v>404.6</v>
      </c>
      <c r="I836" s="115">
        <f>+일위대가목록!G46</f>
        <v>20718</v>
      </c>
      <c r="J836" s="116">
        <f>TRUNC(I836*D836,1)</f>
        <v>186.4</v>
      </c>
      <c r="K836" s="115">
        <f>TRUNC(E836+G836+I836,1)</f>
        <v>82006</v>
      </c>
      <c r="L836" s="116">
        <f>TRUNC(F836+H836+J836,1)</f>
        <v>737.9</v>
      </c>
      <c r="M836" s="8" t="s">
        <v>52</v>
      </c>
      <c r="N836" s="2" t="s">
        <v>2457</v>
      </c>
      <c r="O836" s="2" t="s">
        <v>2458</v>
      </c>
      <c r="P836" s="2" t="s">
        <v>59</v>
      </c>
      <c r="Q836" s="2" t="s">
        <v>60</v>
      </c>
      <c r="R836" s="2" t="s">
        <v>60</v>
      </c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2" t="s">
        <v>52</v>
      </c>
      <c r="AW836" s="2" t="s">
        <v>2459</v>
      </c>
      <c r="AX836" s="2" t="s">
        <v>52</v>
      </c>
      <c r="AY836" s="2" t="s">
        <v>52</v>
      </c>
    </row>
    <row r="837" spans="1:51" ht="30" customHeight="1" x14ac:dyDescent="0.3">
      <c r="A837" s="8" t="s">
        <v>421</v>
      </c>
      <c r="B837" s="8" t="s">
        <v>52</v>
      </c>
      <c r="C837" s="8" t="s">
        <v>52</v>
      </c>
      <c r="D837" s="114"/>
      <c r="E837" s="115"/>
      <c r="F837" s="116">
        <f>TRUNC(SUMIF(N836:N836, N835, F836:F836),0)</f>
        <v>146</v>
      </c>
      <c r="G837" s="115"/>
      <c r="H837" s="116">
        <f>TRUNC(SUMIF(N836:N836, N835, H836:H836),0)</f>
        <v>404</v>
      </c>
      <c r="I837" s="115"/>
      <c r="J837" s="116">
        <f>TRUNC(SUMIF(N836:N836, N835, J836:J836),0)</f>
        <v>186</v>
      </c>
      <c r="K837" s="115"/>
      <c r="L837" s="116">
        <f>F837+H837+J837</f>
        <v>736</v>
      </c>
      <c r="M837" s="8" t="s">
        <v>52</v>
      </c>
      <c r="N837" s="2" t="s">
        <v>68</v>
      </c>
      <c r="O837" s="2" t="s">
        <v>68</v>
      </c>
      <c r="P837" s="2" t="s">
        <v>52</v>
      </c>
      <c r="Q837" s="2" t="s">
        <v>52</v>
      </c>
      <c r="R837" s="2" t="s">
        <v>52</v>
      </c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2" t="s">
        <v>52</v>
      </c>
      <c r="AW837" s="2" t="s">
        <v>52</v>
      </c>
      <c r="AX837" s="2" t="s">
        <v>52</v>
      </c>
      <c r="AY837" s="2" t="s">
        <v>52</v>
      </c>
    </row>
  </sheetData>
  <mergeCells count="168">
    <mergeCell ref="A823:M823"/>
    <mergeCell ref="A830:M830"/>
    <mergeCell ref="A835:M835"/>
    <mergeCell ref="A797:M797"/>
    <mergeCell ref="A801:M801"/>
    <mergeCell ref="A805:M805"/>
    <mergeCell ref="A809:M809"/>
    <mergeCell ref="A817:M817"/>
    <mergeCell ref="A748:M748"/>
    <mergeCell ref="A761:M761"/>
    <mergeCell ref="A774:M774"/>
    <mergeCell ref="A780:M780"/>
    <mergeCell ref="A788:M788"/>
    <mergeCell ref="A792:M792"/>
    <mergeCell ref="A711:M711"/>
    <mergeCell ref="A715:M715"/>
    <mergeCell ref="A719:M719"/>
    <mergeCell ref="A725:M725"/>
    <mergeCell ref="A731:M731"/>
    <mergeCell ref="A741:M741"/>
    <mergeCell ref="A678:M678"/>
    <mergeCell ref="A684:M684"/>
    <mergeCell ref="A689:M689"/>
    <mergeCell ref="A694:M694"/>
    <mergeCell ref="A700:M700"/>
    <mergeCell ref="A706:M706"/>
    <mergeCell ref="A640:M640"/>
    <mergeCell ref="A645:M645"/>
    <mergeCell ref="A650:M650"/>
    <mergeCell ref="A656:M656"/>
    <mergeCell ref="A666:M666"/>
    <mergeCell ref="A672:M672"/>
    <mergeCell ref="A597:M597"/>
    <mergeCell ref="A604:M604"/>
    <mergeCell ref="A611:M611"/>
    <mergeCell ref="A616:M616"/>
    <mergeCell ref="A621:M621"/>
    <mergeCell ref="A626:M626"/>
    <mergeCell ref="A555:M555"/>
    <mergeCell ref="A562:M562"/>
    <mergeCell ref="A569:M569"/>
    <mergeCell ref="A576:M576"/>
    <mergeCell ref="A584:M584"/>
    <mergeCell ref="A590:M590"/>
    <mergeCell ref="A520:M520"/>
    <mergeCell ref="A526:M526"/>
    <mergeCell ref="A532:M532"/>
    <mergeCell ref="A538:M538"/>
    <mergeCell ref="A543:M543"/>
    <mergeCell ref="A549:M549"/>
    <mergeCell ref="A480:M480"/>
    <mergeCell ref="A487:M487"/>
    <mergeCell ref="A494:M494"/>
    <mergeCell ref="A500:M500"/>
    <mergeCell ref="A506:M506"/>
    <mergeCell ref="A513:M513"/>
    <mergeCell ref="A430:M430"/>
    <mergeCell ref="A437:M437"/>
    <mergeCell ref="A443:M443"/>
    <mergeCell ref="A456:M456"/>
    <mergeCell ref="A469:M469"/>
    <mergeCell ref="A473:M473"/>
    <mergeCell ref="A396:M396"/>
    <mergeCell ref="A401:M401"/>
    <mergeCell ref="A408:M408"/>
    <mergeCell ref="A413:M413"/>
    <mergeCell ref="A418:M418"/>
    <mergeCell ref="A424:M424"/>
    <mergeCell ref="A357:M357"/>
    <mergeCell ref="A364:M364"/>
    <mergeCell ref="A371:M371"/>
    <mergeCell ref="A378:M378"/>
    <mergeCell ref="A382:M382"/>
    <mergeCell ref="A389:M389"/>
    <mergeCell ref="A315:M315"/>
    <mergeCell ref="A322:M322"/>
    <mergeCell ref="A329:M329"/>
    <mergeCell ref="A336:M336"/>
    <mergeCell ref="A343:M343"/>
    <mergeCell ref="A350:M350"/>
    <mergeCell ref="A282:M282"/>
    <mergeCell ref="A289:M289"/>
    <mergeCell ref="A296:M296"/>
    <mergeCell ref="A300:M300"/>
    <mergeCell ref="A307:M307"/>
    <mergeCell ref="A311:M311"/>
    <mergeCell ref="A235:M235"/>
    <mergeCell ref="A242:M242"/>
    <mergeCell ref="A256:M256"/>
    <mergeCell ref="A263:M263"/>
    <mergeCell ref="A268:M268"/>
    <mergeCell ref="A275:M275"/>
    <mergeCell ref="A186:M186"/>
    <mergeCell ref="A208:M208"/>
    <mergeCell ref="A214:M214"/>
    <mergeCell ref="A219:M219"/>
    <mergeCell ref="A227:M227"/>
    <mergeCell ref="A231:M231"/>
    <mergeCell ref="A128:M128"/>
    <mergeCell ref="A140:M140"/>
    <mergeCell ref="A152:M152"/>
    <mergeCell ref="A160:M160"/>
    <mergeCell ref="A167:M167"/>
    <mergeCell ref="A173:M173"/>
    <mergeCell ref="A86:M86"/>
    <mergeCell ref="A95:M95"/>
    <mergeCell ref="A104:M104"/>
    <mergeCell ref="A113:M113"/>
    <mergeCell ref="A118:M118"/>
    <mergeCell ref="A123:M123"/>
    <mergeCell ref="A46:M46"/>
    <mergeCell ref="A53:M53"/>
    <mergeCell ref="A58:M58"/>
    <mergeCell ref="A63:M63"/>
    <mergeCell ref="A68:M68"/>
    <mergeCell ref="A77:M77"/>
    <mergeCell ref="A4:M4"/>
    <mergeCell ref="A12:M12"/>
    <mergeCell ref="A19:M19"/>
    <mergeCell ref="A24:M24"/>
    <mergeCell ref="A29:M29"/>
    <mergeCell ref="A41:M41"/>
    <mergeCell ref="AR2:AR3"/>
    <mergeCell ref="AS2:AS3"/>
    <mergeCell ref="AT2:AT3"/>
    <mergeCell ref="AU2:AU3"/>
    <mergeCell ref="AV2:AV3"/>
    <mergeCell ref="AW2:AW3"/>
    <mergeCell ref="AL2:AL3"/>
    <mergeCell ref="AM2:AM3"/>
    <mergeCell ref="AN2:AN3"/>
    <mergeCell ref="AO2:AO3"/>
    <mergeCell ref="AP2:AP3"/>
    <mergeCell ref="AQ2:AQ3"/>
    <mergeCell ref="AF2:AF3"/>
    <mergeCell ref="AG2:AG3"/>
    <mergeCell ref="AH2:AH3"/>
    <mergeCell ref="AI2:AI3"/>
    <mergeCell ref="AJ2:AJ3"/>
    <mergeCell ref="AK2:AK3"/>
    <mergeCell ref="Z2:Z3"/>
    <mergeCell ref="AA2:AA3"/>
    <mergeCell ref="AB2:AB3"/>
    <mergeCell ref="AC2:AC3"/>
    <mergeCell ref="AD2:AD3"/>
    <mergeCell ref="AE2:AE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</mergeCells>
  <phoneticPr fontId="1" type="noConversion"/>
  <pageMargins left="0.78740157480314954" right="0" top="0.39370078740157477" bottom="0.39370078740157477" header="0" footer="0"/>
  <pageSetup paperSize="9" scale="64" fitToHeight="0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view="pageBreakPreview" topLeftCell="B1" zoomScale="85" zoomScaleNormal="100" zoomScaleSheetLayoutView="85" workbookViewId="0">
      <selection activeCell="F25" sqref="F25"/>
    </sheetView>
  </sheetViews>
  <sheetFormatPr defaultRowHeight="16.5" x14ac:dyDescent="0.3"/>
  <cols>
    <col min="1" max="1" width="11.625" style="18" hidden="1" customWidth="1"/>
    <col min="2" max="3" width="30.625" style="18" customWidth="1"/>
    <col min="4" max="4" width="4.625" style="18" customWidth="1"/>
    <col min="5" max="8" width="13.625" style="18" customWidth="1"/>
    <col min="9" max="9" width="8.625" style="18" customWidth="1"/>
    <col min="10" max="10" width="12.625" style="18" customWidth="1"/>
    <col min="11" max="11" width="11.625" style="18" hidden="1" customWidth="1"/>
    <col min="12" max="16384" width="9" style="18"/>
  </cols>
  <sheetData>
    <row r="1" spans="1:11" ht="29.1" customHeight="1" x14ac:dyDescent="0.3">
      <c r="A1" s="202" t="s">
        <v>1732</v>
      </c>
      <c r="B1" s="202"/>
      <c r="C1" s="202"/>
      <c r="D1" s="202"/>
      <c r="E1" s="202"/>
      <c r="F1" s="202"/>
      <c r="G1" s="202"/>
      <c r="H1" s="202"/>
      <c r="I1" s="202"/>
      <c r="J1" s="202"/>
    </row>
    <row r="2" spans="1:11" ht="29.1" customHeight="1" x14ac:dyDescent="0.3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</row>
    <row r="3" spans="1:11" ht="29.1" customHeight="1" x14ac:dyDescent="0.3">
      <c r="A3" s="19" t="s">
        <v>374</v>
      </c>
      <c r="B3" s="19" t="s">
        <v>2</v>
      </c>
      <c r="C3" s="19" t="s">
        <v>3</v>
      </c>
      <c r="D3" s="19" t="s">
        <v>4</v>
      </c>
      <c r="E3" s="19" t="s">
        <v>375</v>
      </c>
      <c r="F3" s="19" t="s">
        <v>376</v>
      </c>
      <c r="G3" s="19" t="s">
        <v>377</v>
      </c>
      <c r="H3" s="19" t="s">
        <v>378</v>
      </c>
      <c r="I3" s="19" t="s">
        <v>379</v>
      </c>
      <c r="J3" s="19" t="s">
        <v>1733</v>
      </c>
      <c r="K3" s="20" t="s">
        <v>1734</v>
      </c>
    </row>
    <row r="4" spans="1:11" ht="27" customHeight="1" x14ac:dyDescent="0.3">
      <c r="A4" s="21" t="s">
        <v>76</v>
      </c>
      <c r="B4" s="21" t="s">
        <v>73</v>
      </c>
      <c r="C4" s="21" t="s">
        <v>74</v>
      </c>
      <c r="D4" s="21" t="s">
        <v>75</v>
      </c>
      <c r="E4" s="55" t="str">
        <f>+단가산출!CX4</f>
        <v>7,607</v>
      </c>
      <c r="F4" s="55" t="str">
        <f>+단가산출!CY4</f>
        <v>25,724</v>
      </c>
      <c r="G4" s="55" t="str">
        <f>+단가산출!CZ4</f>
        <v>13,911</v>
      </c>
      <c r="H4" s="55">
        <f>+단가산출!DA4</f>
        <v>47242</v>
      </c>
      <c r="I4" s="21" t="s">
        <v>1737</v>
      </c>
      <c r="J4" s="21" t="s">
        <v>52</v>
      </c>
      <c r="K4" s="20" t="s">
        <v>76</v>
      </c>
    </row>
    <row r="5" spans="1:11" ht="27" customHeight="1" x14ac:dyDescent="0.3">
      <c r="A5" s="21" t="s">
        <v>81</v>
      </c>
      <c r="B5" s="21" t="s">
        <v>78</v>
      </c>
      <c r="C5" s="21" t="s">
        <v>79</v>
      </c>
      <c r="D5" s="21" t="s">
        <v>80</v>
      </c>
      <c r="E5" s="55">
        <f>+단가산출!CX48</f>
        <v>206</v>
      </c>
      <c r="F5" s="55">
        <f>+단가산출!CY48</f>
        <v>1385</v>
      </c>
      <c r="G5" s="55">
        <f>+단가산출!CZ48</f>
        <v>331</v>
      </c>
      <c r="H5" s="55">
        <f>+단가산출!DA48</f>
        <v>1922</v>
      </c>
      <c r="I5" s="21" t="s">
        <v>1739</v>
      </c>
      <c r="J5" s="21" t="s">
        <v>52</v>
      </c>
      <c r="K5" s="20" t="s">
        <v>81</v>
      </c>
    </row>
    <row r="6" spans="1:11" ht="27" customHeight="1" x14ac:dyDescent="0.3">
      <c r="A6" s="21" t="s">
        <v>85</v>
      </c>
      <c r="B6" s="21" t="s">
        <v>83</v>
      </c>
      <c r="C6" s="21" t="s">
        <v>84</v>
      </c>
      <c r="D6" s="21" t="s">
        <v>80</v>
      </c>
      <c r="E6" s="55">
        <f>+단가산출!CX92</f>
        <v>20</v>
      </c>
      <c r="F6" s="55">
        <f>+단가산출!CY92</f>
        <v>630</v>
      </c>
      <c r="G6" s="55">
        <f>+단가산출!CZ92</f>
        <v>46</v>
      </c>
      <c r="H6" s="55">
        <f>+단가산출!DA92</f>
        <v>696</v>
      </c>
      <c r="I6" s="21" t="s">
        <v>1740</v>
      </c>
      <c r="J6" s="21" t="s">
        <v>52</v>
      </c>
      <c r="K6" s="20" t="s">
        <v>85</v>
      </c>
    </row>
    <row r="7" spans="1:11" ht="27" customHeight="1" x14ac:dyDescent="0.3">
      <c r="A7" s="21" t="s">
        <v>95</v>
      </c>
      <c r="B7" s="21" t="s">
        <v>93</v>
      </c>
      <c r="C7" s="21" t="s">
        <v>94</v>
      </c>
      <c r="D7" s="21" t="s">
        <v>75</v>
      </c>
      <c r="E7" s="55" t="str">
        <f>+단가산출!CX130</f>
        <v>328</v>
      </c>
      <c r="F7" s="55" t="str">
        <f>+단가산출!CY130</f>
        <v>470</v>
      </c>
      <c r="G7" s="55" t="str">
        <f>+단가산출!CZ130</f>
        <v>276</v>
      </c>
      <c r="H7" s="55">
        <f>+단가산출!DA130</f>
        <v>1074</v>
      </c>
      <c r="I7" s="21" t="s">
        <v>1741</v>
      </c>
      <c r="J7" s="21" t="s">
        <v>52</v>
      </c>
      <c r="K7" s="20" t="s">
        <v>95</v>
      </c>
    </row>
    <row r="8" spans="1:11" ht="27" customHeight="1" x14ac:dyDescent="0.3">
      <c r="A8" s="21" t="s">
        <v>99</v>
      </c>
      <c r="B8" s="21" t="s">
        <v>97</v>
      </c>
      <c r="C8" s="21" t="s">
        <v>98</v>
      </c>
      <c r="D8" s="21" t="s">
        <v>75</v>
      </c>
      <c r="E8" s="55">
        <f>+단가산출!CX154</f>
        <v>222</v>
      </c>
      <c r="F8" s="55">
        <f>+단가산출!CY154</f>
        <v>337</v>
      </c>
      <c r="G8" s="55">
        <f>+단가산출!CZ154</f>
        <v>310</v>
      </c>
      <c r="H8" s="55">
        <f>+단가산출!DA154</f>
        <v>869</v>
      </c>
      <c r="I8" s="21" t="s">
        <v>1742</v>
      </c>
      <c r="J8" s="21" t="s">
        <v>52</v>
      </c>
      <c r="K8" s="20" t="s">
        <v>99</v>
      </c>
    </row>
    <row r="9" spans="1:11" ht="27" customHeight="1" x14ac:dyDescent="0.3">
      <c r="A9" s="21" t="s">
        <v>103</v>
      </c>
      <c r="B9" s="21" t="s">
        <v>101</v>
      </c>
      <c r="C9" s="21" t="s">
        <v>102</v>
      </c>
      <c r="D9" s="21" t="s">
        <v>75</v>
      </c>
      <c r="E9" s="55">
        <f>+단가산출!CX175</f>
        <v>395</v>
      </c>
      <c r="F9" s="55">
        <f>+단가산출!CY175</f>
        <v>1043</v>
      </c>
      <c r="G9" s="55">
        <f>+단가산출!CZ175</f>
        <v>382</v>
      </c>
      <c r="H9" s="55">
        <f>+단가산출!DA175</f>
        <v>1820</v>
      </c>
      <c r="I9" s="21" t="s">
        <v>1743</v>
      </c>
      <c r="J9" s="21" t="s">
        <v>52</v>
      </c>
      <c r="K9" s="20" t="s">
        <v>103</v>
      </c>
    </row>
    <row r="10" spans="1:11" ht="27" customHeight="1" x14ac:dyDescent="0.3">
      <c r="A10" s="21" t="s">
        <v>107</v>
      </c>
      <c r="B10" s="21" t="s">
        <v>105</v>
      </c>
      <c r="C10" s="21" t="s">
        <v>106</v>
      </c>
      <c r="D10" s="21" t="s">
        <v>75</v>
      </c>
      <c r="E10" s="55" t="str">
        <f>+단가산출!CX256</f>
        <v>316</v>
      </c>
      <c r="F10" s="55" t="str">
        <f>+단가산출!CY256</f>
        <v>762</v>
      </c>
      <c r="G10" s="55" t="str">
        <f>+단가산출!CZ256</f>
        <v>369</v>
      </c>
      <c r="H10" s="55">
        <f>+단가산출!DA256</f>
        <v>1447</v>
      </c>
      <c r="I10" s="21" t="s">
        <v>1744</v>
      </c>
      <c r="J10" s="21" t="s">
        <v>52</v>
      </c>
      <c r="K10" s="20" t="s">
        <v>107</v>
      </c>
    </row>
    <row r="11" spans="1:11" ht="27" customHeight="1" x14ac:dyDescent="0.3">
      <c r="A11" s="21" t="s">
        <v>111</v>
      </c>
      <c r="B11" s="21" t="s">
        <v>109</v>
      </c>
      <c r="C11" s="21" t="s">
        <v>2439</v>
      </c>
      <c r="D11" s="21" t="s">
        <v>75</v>
      </c>
      <c r="E11" s="55" t="str">
        <f>+단가산출!CX280</f>
        <v>430</v>
      </c>
      <c r="F11" s="55" t="str">
        <f>+단가산출!CY280</f>
        <v>3,799</v>
      </c>
      <c r="G11" s="55" t="str">
        <f>+단가산출!CZ280</f>
        <v>329</v>
      </c>
      <c r="H11" s="55">
        <f>+단가산출!DA280</f>
        <v>4558</v>
      </c>
      <c r="I11" s="21" t="s">
        <v>1745</v>
      </c>
      <c r="J11" s="21" t="s">
        <v>52</v>
      </c>
      <c r="K11" s="20" t="s">
        <v>111</v>
      </c>
    </row>
    <row r="12" spans="1:11" ht="27" customHeight="1" x14ac:dyDescent="0.3">
      <c r="A12" s="21" t="s">
        <v>115</v>
      </c>
      <c r="B12" s="21" t="s">
        <v>113</v>
      </c>
      <c r="C12" s="21" t="s">
        <v>114</v>
      </c>
      <c r="D12" s="21" t="s">
        <v>75</v>
      </c>
      <c r="E12" s="55" t="str">
        <f>+단가산출!CX319</f>
        <v>2,501</v>
      </c>
      <c r="F12" s="55" t="str">
        <f>+단가산출!CY319</f>
        <v>3,094</v>
      </c>
      <c r="G12" s="55" t="str">
        <f>+단가산출!CZ319</f>
        <v>1,792</v>
      </c>
      <c r="H12" s="55">
        <f>+단가산출!DA319</f>
        <v>7387</v>
      </c>
      <c r="I12" s="21" t="s">
        <v>1746</v>
      </c>
      <c r="J12" s="21" t="s">
        <v>52</v>
      </c>
      <c r="K12" s="20" t="s">
        <v>115</v>
      </c>
    </row>
    <row r="13" spans="1:11" ht="27" customHeight="1" x14ac:dyDescent="0.3">
      <c r="A13" s="21" t="s">
        <v>120</v>
      </c>
      <c r="B13" s="21" t="s">
        <v>117</v>
      </c>
      <c r="C13" s="21" t="s">
        <v>118</v>
      </c>
      <c r="D13" s="21" t="s">
        <v>119</v>
      </c>
      <c r="E13" s="55" t="str">
        <f>+단가산출!CX374</f>
        <v>76</v>
      </c>
      <c r="F13" s="55" t="str">
        <f>+단가산출!CY374</f>
        <v>90</v>
      </c>
      <c r="G13" s="55" t="str">
        <f>+단가산출!CZ374</f>
        <v>59</v>
      </c>
      <c r="H13" s="55">
        <f>+단가산출!DA374</f>
        <v>225</v>
      </c>
      <c r="I13" s="21" t="s">
        <v>1747</v>
      </c>
      <c r="J13" s="21" t="s">
        <v>52</v>
      </c>
      <c r="K13" s="20" t="s">
        <v>120</v>
      </c>
    </row>
    <row r="14" spans="1:11" ht="27" customHeight="1" x14ac:dyDescent="0.3">
      <c r="A14" s="21" t="s">
        <v>173</v>
      </c>
      <c r="B14" s="21" t="s">
        <v>172</v>
      </c>
      <c r="C14" s="21" t="s">
        <v>52</v>
      </c>
      <c r="D14" s="21" t="s">
        <v>119</v>
      </c>
      <c r="E14" s="55" t="str">
        <f>+단가산출!CX418</f>
        <v>3,516</v>
      </c>
      <c r="F14" s="55" t="str">
        <f>+단가산출!CY418</f>
        <v>28,575</v>
      </c>
      <c r="G14" s="55" t="str">
        <f>+단가산출!CZ418</f>
        <v>2,104</v>
      </c>
      <c r="H14" s="55">
        <f>+단가산출!DA418</f>
        <v>34195</v>
      </c>
      <c r="I14" s="21" t="s">
        <v>1748</v>
      </c>
      <c r="J14" s="21" t="s">
        <v>52</v>
      </c>
      <c r="K14" s="20" t="s">
        <v>173</v>
      </c>
    </row>
    <row r="15" spans="1:11" ht="27" customHeight="1" x14ac:dyDescent="0.3">
      <c r="A15" s="21" t="s">
        <v>271</v>
      </c>
      <c r="B15" s="21" t="s">
        <v>268</v>
      </c>
      <c r="C15" s="21" t="s">
        <v>269</v>
      </c>
      <c r="D15" s="21" t="s">
        <v>270</v>
      </c>
      <c r="E15" s="55" t="str">
        <f>+단가산출!CX456</f>
        <v>0</v>
      </c>
      <c r="F15" s="55" t="str">
        <f>+단가산출!CY456</f>
        <v>0</v>
      </c>
      <c r="G15" s="55" t="str">
        <f>+단가산출!CZ456</f>
        <v>119,228</v>
      </c>
      <c r="H15" s="55">
        <f>+단가산출!DA456</f>
        <v>119228</v>
      </c>
      <c r="I15" s="21" t="s">
        <v>1749</v>
      </c>
      <c r="J15" s="21" t="s">
        <v>52</v>
      </c>
      <c r="K15" s="20" t="s">
        <v>271</v>
      </c>
    </row>
    <row r="16" spans="1:11" ht="27" customHeight="1" x14ac:dyDescent="0.3">
      <c r="A16" s="21" t="s">
        <v>503</v>
      </c>
      <c r="B16" s="21" t="s">
        <v>501</v>
      </c>
      <c r="C16" s="21" t="s">
        <v>502</v>
      </c>
      <c r="D16" s="21" t="s">
        <v>75</v>
      </c>
      <c r="E16" s="55" t="str">
        <f>+단가산출!CX473</f>
        <v>985</v>
      </c>
      <c r="F16" s="55" t="str">
        <f>+단가산출!CY473</f>
        <v>2,220</v>
      </c>
      <c r="G16" s="55" t="str">
        <f>+단가산출!CZ473</f>
        <v>1,104</v>
      </c>
      <c r="H16" s="55">
        <f>+단가산출!DA473</f>
        <v>4309</v>
      </c>
      <c r="I16" s="21" t="s">
        <v>1750</v>
      </c>
      <c r="J16" s="21" t="s">
        <v>52</v>
      </c>
      <c r="K16" s="20" t="s">
        <v>503</v>
      </c>
    </row>
    <row r="17" spans="1:11" ht="27" customHeight="1" x14ac:dyDescent="0.3">
      <c r="A17" s="21" t="s">
        <v>517</v>
      </c>
      <c r="B17" s="21" t="s">
        <v>515</v>
      </c>
      <c r="C17" s="21" t="s">
        <v>516</v>
      </c>
      <c r="D17" s="21" t="s">
        <v>75</v>
      </c>
      <c r="E17" s="55" t="str">
        <f>+단가산출!CX515</f>
        <v>1,148</v>
      </c>
      <c r="F17" s="55" t="str">
        <f>+단가산출!CY515</f>
        <v>3,706</v>
      </c>
      <c r="G17" s="55" t="str">
        <f>+단가산출!CZ515</f>
        <v>2,156</v>
      </c>
      <c r="H17" s="55">
        <f>+단가산출!DA515</f>
        <v>7010</v>
      </c>
      <c r="I17" s="21" t="s">
        <v>1751</v>
      </c>
      <c r="J17" s="21" t="s">
        <v>52</v>
      </c>
      <c r="K17" s="20" t="s">
        <v>517</v>
      </c>
    </row>
    <row r="18" spans="1:11" ht="27" customHeight="1" x14ac:dyDescent="0.3">
      <c r="A18" s="21" t="s">
        <v>563</v>
      </c>
      <c r="B18" s="21" t="s">
        <v>155</v>
      </c>
      <c r="C18" s="21" t="s">
        <v>562</v>
      </c>
      <c r="D18" s="21" t="s">
        <v>119</v>
      </c>
      <c r="E18" s="55" t="str">
        <f>+단가산출!CX561</f>
        <v>328</v>
      </c>
      <c r="F18" s="55" t="str">
        <f>+단가산출!CY561</f>
        <v>3,561</v>
      </c>
      <c r="G18" s="55" t="str">
        <f>+단가산출!CZ561</f>
        <v>477</v>
      </c>
      <c r="H18" s="55">
        <f>+단가산출!DA561</f>
        <v>4366</v>
      </c>
      <c r="I18" s="21" t="s">
        <v>1752</v>
      </c>
      <c r="J18" s="21" t="s">
        <v>52</v>
      </c>
      <c r="K18" s="20" t="s">
        <v>563</v>
      </c>
    </row>
    <row r="19" spans="1:11" ht="27" customHeight="1" x14ac:dyDescent="0.3">
      <c r="A19" s="21" t="s">
        <v>573</v>
      </c>
      <c r="B19" s="21" t="s">
        <v>155</v>
      </c>
      <c r="C19" s="21" t="s">
        <v>572</v>
      </c>
      <c r="D19" s="21" t="s">
        <v>119</v>
      </c>
      <c r="E19" s="55" t="str">
        <f>+단가산출!CX608</f>
        <v>164</v>
      </c>
      <c r="F19" s="55" t="str">
        <f>+단가산출!CY608</f>
        <v>1,780</v>
      </c>
      <c r="G19" s="55" t="str">
        <f>+단가산출!CZ608</f>
        <v>238</v>
      </c>
      <c r="H19" s="55">
        <f>+단가산출!DA608</f>
        <v>2182</v>
      </c>
      <c r="I19" s="21" t="s">
        <v>1753</v>
      </c>
      <c r="J19" s="21" t="s">
        <v>52</v>
      </c>
      <c r="K19" s="20" t="s">
        <v>573</v>
      </c>
    </row>
    <row r="20" spans="1:11" ht="27" customHeight="1" x14ac:dyDescent="0.3">
      <c r="A20" s="21" t="s">
        <v>582</v>
      </c>
      <c r="B20" s="21" t="s">
        <v>155</v>
      </c>
      <c r="C20" s="21" t="s">
        <v>581</v>
      </c>
      <c r="D20" s="21" t="s">
        <v>119</v>
      </c>
      <c r="E20" s="55" t="str">
        <f>+단가산출!CX655</f>
        <v>431</v>
      </c>
      <c r="F20" s="55" t="str">
        <f>+단가산출!CY655</f>
        <v>4,686</v>
      </c>
      <c r="G20" s="55" t="str">
        <f>+단가산출!CZ655</f>
        <v>628</v>
      </c>
      <c r="H20" s="55">
        <f>+단가산출!DA655</f>
        <v>5745</v>
      </c>
      <c r="I20" s="21" t="s">
        <v>1754</v>
      </c>
      <c r="J20" s="21" t="s">
        <v>52</v>
      </c>
      <c r="K20" s="20" t="s">
        <v>582</v>
      </c>
    </row>
    <row r="21" spans="1:11" ht="27" customHeight="1" x14ac:dyDescent="0.3">
      <c r="A21" s="21" t="s">
        <v>592</v>
      </c>
      <c r="B21" s="21" t="s">
        <v>155</v>
      </c>
      <c r="C21" s="21" t="s">
        <v>591</v>
      </c>
      <c r="D21" s="21" t="s">
        <v>119</v>
      </c>
      <c r="E21" s="55" t="str">
        <f>+단가산출!CX702</f>
        <v>911</v>
      </c>
      <c r="F21" s="55" t="str">
        <f>+단가산출!CY702</f>
        <v>9,892</v>
      </c>
      <c r="G21" s="55" t="str">
        <f>+단가산출!CZ702</f>
        <v>1,327</v>
      </c>
      <c r="H21" s="55">
        <f>+단가산출!DA702</f>
        <v>12130</v>
      </c>
      <c r="I21" s="21" t="s">
        <v>1755</v>
      </c>
      <c r="J21" s="21" t="s">
        <v>52</v>
      </c>
      <c r="K21" s="20" t="s">
        <v>592</v>
      </c>
    </row>
    <row r="22" spans="1:11" ht="27" customHeight="1" x14ac:dyDescent="0.3">
      <c r="A22" s="21" t="s">
        <v>612</v>
      </c>
      <c r="B22" s="21" t="s">
        <v>610</v>
      </c>
      <c r="C22" s="21" t="s">
        <v>611</v>
      </c>
      <c r="D22" s="21" t="s">
        <v>64</v>
      </c>
      <c r="E22" s="55">
        <f>+단가산출!CX749</f>
        <v>0</v>
      </c>
      <c r="F22" s="55" t="str">
        <f>+단가산출!CY749</f>
        <v>5,634</v>
      </c>
      <c r="G22" s="55" t="str">
        <f>+단가산출!CZ749</f>
        <v>281</v>
      </c>
      <c r="H22" s="55">
        <f>+단가산출!DA749</f>
        <v>5915</v>
      </c>
      <c r="I22" s="21" t="s">
        <v>1756</v>
      </c>
      <c r="J22" s="21" t="s">
        <v>52</v>
      </c>
      <c r="K22" s="20" t="s">
        <v>612</v>
      </c>
    </row>
  </sheetData>
  <mergeCells count="2">
    <mergeCell ref="A1:J1"/>
    <mergeCell ref="A2:J2"/>
  </mergeCells>
  <phoneticPr fontId="1" type="noConversion"/>
  <pageMargins left="0.78740157480314954" right="0" top="0.39370078740157477" bottom="0.39370078740157477" header="0" footer="0"/>
  <pageSetup paperSize="9" scale="89" fitToHeight="0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B773"/>
  <sheetViews>
    <sheetView view="pageBreakPreview" zoomScale="115" zoomScaleNormal="115" zoomScaleSheetLayoutView="115" workbookViewId="0">
      <pane ySplit="3" topLeftCell="A475" activePane="bottomLeft" state="frozen"/>
      <selection pane="bottomLeft" activeCell="BF497" sqref="BF497"/>
    </sheetView>
  </sheetViews>
  <sheetFormatPr defaultRowHeight="12.75" x14ac:dyDescent="0.2"/>
  <cols>
    <col min="1" max="1" width="0.625" style="25" customWidth="1"/>
    <col min="2" max="101" width="0.75" style="25" customWidth="1"/>
    <col min="102" max="104" width="8.625" style="25" customWidth="1"/>
    <col min="105" max="105" width="9.75" style="25" customWidth="1"/>
    <col min="106" max="255" width="9" style="25"/>
    <col min="256" max="256" width="0.625" style="25" customWidth="1"/>
    <col min="257" max="257" width="9.125" style="25" customWidth="1"/>
    <col min="258" max="357" width="0.75" style="25" customWidth="1"/>
    <col min="358" max="358" width="9.75" style="25" customWidth="1"/>
    <col min="359" max="359" width="8.625" style="25" customWidth="1"/>
    <col min="360" max="361" width="8.125" style="25" customWidth="1"/>
    <col min="362" max="511" width="9" style="25"/>
    <col min="512" max="512" width="0.625" style="25" customWidth="1"/>
    <col min="513" max="513" width="9.125" style="25" customWidth="1"/>
    <col min="514" max="613" width="0.75" style="25" customWidth="1"/>
    <col min="614" max="614" width="9.75" style="25" customWidth="1"/>
    <col min="615" max="615" width="8.625" style="25" customWidth="1"/>
    <col min="616" max="617" width="8.125" style="25" customWidth="1"/>
    <col min="618" max="767" width="9" style="25"/>
    <col min="768" max="768" width="0.625" style="25" customWidth="1"/>
    <col min="769" max="769" width="9.125" style="25" customWidth="1"/>
    <col min="770" max="869" width="0.75" style="25" customWidth="1"/>
    <col min="870" max="870" width="9.75" style="25" customWidth="1"/>
    <col min="871" max="871" width="8.625" style="25" customWidth="1"/>
    <col min="872" max="873" width="8.125" style="25" customWidth="1"/>
    <col min="874" max="1023" width="9" style="25"/>
    <col min="1024" max="1024" width="0.625" style="25" customWidth="1"/>
    <col min="1025" max="1025" width="9.125" style="25" customWidth="1"/>
    <col min="1026" max="1125" width="0.75" style="25" customWidth="1"/>
    <col min="1126" max="1126" width="9.75" style="25" customWidth="1"/>
    <col min="1127" max="1127" width="8.625" style="25" customWidth="1"/>
    <col min="1128" max="1129" width="8.125" style="25" customWidth="1"/>
    <col min="1130" max="1279" width="9" style="25"/>
    <col min="1280" max="1280" width="0.625" style="25" customWidth="1"/>
    <col min="1281" max="1281" width="9.125" style="25" customWidth="1"/>
    <col min="1282" max="1381" width="0.75" style="25" customWidth="1"/>
    <col min="1382" max="1382" width="9.75" style="25" customWidth="1"/>
    <col min="1383" max="1383" width="8.625" style="25" customWidth="1"/>
    <col min="1384" max="1385" width="8.125" style="25" customWidth="1"/>
    <col min="1386" max="1535" width="9" style="25"/>
    <col min="1536" max="1536" width="0.625" style="25" customWidth="1"/>
    <col min="1537" max="1537" width="9.125" style="25" customWidth="1"/>
    <col min="1538" max="1637" width="0.75" style="25" customWidth="1"/>
    <col min="1638" max="1638" width="9.75" style="25" customWidth="1"/>
    <col min="1639" max="1639" width="8.625" style="25" customWidth="1"/>
    <col min="1640" max="1641" width="8.125" style="25" customWidth="1"/>
    <col min="1642" max="1791" width="9" style="25"/>
    <col min="1792" max="1792" width="0.625" style="25" customWidth="1"/>
    <col min="1793" max="1793" width="9.125" style="25" customWidth="1"/>
    <col min="1794" max="1893" width="0.75" style="25" customWidth="1"/>
    <col min="1894" max="1894" width="9.75" style="25" customWidth="1"/>
    <col min="1895" max="1895" width="8.625" style="25" customWidth="1"/>
    <col min="1896" max="1897" width="8.125" style="25" customWidth="1"/>
    <col min="1898" max="2047" width="9" style="25"/>
    <col min="2048" max="2048" width="0.625" style="25" customWidth="1"/>
    <col min="2049" max="2049" width="9.125" style="25" customWidth="1"/>
    <col min="2050" max="2149" width="0.75" style="25" customWidth="1"/>
    <col min="2150" max="2150" width="9.75" style="25" customWidth="1"/>
    <col min="2151" max="2151" width="8.625" style="25" customWidth="1"/>
    <col min="2152" max="2153" width="8.125" style="25" customWidth="1"/>
    <col min="2154" max="2303" width="9" style="25"/>
    <col min="2304" max="2304" width="0.625" style="25" customWidth="1"/>
    <col min="2305" max="2305" width="9.125" style="25" customWidth="1"/>
    <col min="2306" max="2405" width="0.75" style="25" customWidth="1"/>
    <col min="2406" max="2406" width="9.75" style="25" customWidth="1"/>
    <col min="2407" max="2407" width="8.625" style="25" customWidth="1"/>
    <col min="2408" max="2409" width="8.125" style="25" customWidth="1"/>
    <col min="2410" max="2559" width="9" style="25"/>
    <col min="2560" max="2560" width="0.625" style="25" customWidth="1"/>
    <col min="2561" max="2561" width="9.125" style="25" customWidth="1"/>
    <col min="2562" max="2661" width="0.75" style="25" customWidth="1"/>
    <col min="2662" max="2662" width="9.75" style="25" customWidth="1"/>
    <col min="2663" max="2663" width="8.625" style="25" customWidth="1"/>
    <col min="2664" max="2665" width="8.125" style="25" customWidth="1"/>
    <col min="2666" max="2815" width="9" style="25"/>
    <col min="2816" max="2816" width="0.625" style="25" customWidth="1"/>
    <col min="2817" max="2817" width="9.125" style="25" customWidth="1"/>
    <col min="2818" max="2917" width="0.75" style="25" customWidth="1"/>
    <col min="2918" max="2918" width="9.75" style="25" customWidth="1"/>
    <col min="2919" max="2919" width="8.625" style="25" customWidth="1"/>
    <col min="2920" max="2921" width="8.125" style="25" customWidth="1"/>
    <col min="2922" max="3071" width="9" style="25"/>
    <col min="3072" max="3072" width="0.625" style="25" customWidth="1"/>
    <col min="3073" max="3073" width="9.125" style="25" customWidth="1"/>
    <col min="3074" max="3173" width="0.75" style="25" customWidth="1"/>
    <col min="3174" max="3174" width="9.75" style="25" customWidth="1"/>
    <col min="3175" max="3175" width="8.625" style="25" customWidth="1"/>
    <col min="3176" max="3177" width="8.125" style="25" customWidth="1"/>
    <col min="3178" max="3327" width="9" style="25"/>
    <col min="3328" max="3328" width="0.625" style="25" customWidth="1"/>
    <col min="3329" max="3329" width="9.125" style="25" customWidth="1"/>
    <col min="3330" max="3429" width="0.75" style="25" customWidth="1"/>
    <col min="3430" max="3430" width="9.75" style="25" customWidth="1"/>
    <col min="3431" max="3431" width="8.625" style="25" customWidth="1"/>
    <col min="3432" max="3433" width="8.125" style="25" customWidth="1"/>
    <col min="3434" max="3583" width="9" style="25"/>
    <col min="3584" max="3584" width="0.625" style="25" customWidth="1"/>
    <col min="3585" max="3585" width="9.125" style="25" customWidth="1"/>
    <col min="3586" max="3685" width="0.75" style="25" customWidth="1"/>
    <col min="3686" max="3686" width="9.75" style="25" customWidth="1"/>
    <col min="3687" max="3687" width="8.625" style="25" customWidth="1"/>
    <col min="3688" max="3689" width="8.125" style="25" customWidth="1"/>
    <col min="3690" max="3839" width="9" style="25"/>
    <col min="3840" max="3840" width="0.625" style="25" customWidth="1"/>
    <col min="3841" max="3841" width="9.125" style="25" customWidth="1"/>
    <col min="3842" max="3941" width="0.75" style="25" customWidth="1"/>
    <col min="3942" max="3942" width="9.75" style="25" customWidth="1"/>
    <col min="3943" max="3943" width="8.625" style="25" customWidth="1"/>
    <col min="3944" max="3945" width="8.125" style="25" customWidth="1"/>
    <col min="3946" max="4095" width="9" style="25"/>
    <col min="4096" max="4096" width="0.625" style="25" customWidth="1"/>
    <col min="4097" max="4097" width="9.125" style="25" customWidth="1"/>
    <col min="4098" max="4197" width="0.75" style="25" customWidth="1"/>
    <col min="4198" max="4198" width="9.75" style="25" customWidth="1"/>
    <col min="4199" max="4199" width="8.625" style="25" customWidth="1"/>
    <col min="4200" max="4201" width="8.125" style="25" customWidth="1"/>
    <col min="4202" max="4351" width="9" style="25"/>
    <col min="4352" max="4352" width="0.625" style="25" customWidth="1"/>
    <col min="4353" max="4353" width="9.125" style="25" customWidth="1"/>
    <col min="4354" max="4453" width="0.75" style="25" customWidth="1"/>
    <col min="4454" max="4454" width="9.75" style="25" customWidth="1"/>
    <col min="4455" max="4455" width="8.625" style="25" customWidth="1"/>
    <col min="4456" max="4457" width="8.125" style="25" customWidth="1"/>
    <col min="4458" max="4607" width="9" style="25"/>
    <col min="4608" max="4608" width="0.625" style="25" customWidth="1"/>
    <col min="4609" max="4609" width="9.125" style="25" customWidth="1"/>
    <col min="4610" max="4709" width="0.75" style="25" customWidth="1"/>
    <col min="4710" max="4710" width="9.75" style="25" customWidth="1"/>
    <col min="4711" max="4711" width="8.625" style="25" customWidth="1"/>
    <col min="4712" max="4713" width="8.125" style="25" customWidth="1"/>
    <col min="4714" max="4863" width="9" style="25"/>
    <col min="4864" max="4864" width="0.625" style="25" customWidth="1"/>
    <col min="4865" max="4865" width="9.125" style="25" customWidth="1"/>
    <col min="4866" max="4965" width="0.75" style="25" customWidth="1"/>
    <col min="4966" max="4966" width="9.75" style="25" customWidth="1"/>
    <col min="4967" max="4967" width="8.625" style="25" customWidth="1"/>
    <col min="4968" max="4969" width="8.125" style="25" customWidth="1"/>
    <col min="4970" max="5119" width="9" style="25"/>
    <col min="5120" max="5120" width="0.625" style="25" customWidth="1"/>
    <col min="5121" max="5121" width="9.125" style="25" customWidth="1"/>
    <col min="5122" max="5221" width="0.75" style="25" customWidth="1"/>
    <col min="5222" max="5222" width="9.75" style="25" customWidth="1"/>
    <col min="5223" max="5223" width="8.625" style="25" customWidth="1"/>
    <col min="5224" max="5225" width="8.125" style="25" customWidth="1"/>
    <col min="5226" max="5375" width="9" style="25"/>
    <col min="5376" max="5376" width="0.625" style="25" customWidth="1"/>
    <col min="5377" max="5377" width="9.125" style="25" customWidth="1"/>
    <col min="5378" max="5477" width="0.75" style="25" customWidth="1"/>
    <col min="5478" max="5478" width="9.75" style="25" customWidth="1"/>
    <col min="5479" max="5479" width="8.625" style="25" customWidth="1"/>
    <col min="5480" max="5481" width="8.125" style="25" customWidth="1"/>
    <col min="5482" max="5631" width="9" style="25"/>
    <col min="5632" max="5632" width="0.625" style="25" customWidth="1"/>
    <col min="5633" max="5633" width="9.125" style="25" customWidth="1"/>
    <col min="5634" max="5733" width="0.75" style="25" customWidth="1"/>
    <col min="5734" max="5734" width="9.75" style="25" customWidth="1"/>
    <col min="5735" max="5735" width="8.625" style="25" customWidth="1"/>
    <col min="5736" max="5737" width="8.125" style="25" customWidth="1"/>
    <col min="5738" max="5887" width="9" style="25"/>
    <col min="5888" max="5888" width="0.625" style="25" customWidth="1"/>
    <col min="5889" max="5889" width="9.125" style="25" customWidth="1"/>
    <col min="5890" max="5989" width="0.75" style="25" customWidth="1"/>
    <col min="5990" max="5990" width="9.75" style="25" customWidth="1"/>
    <col min="5991" max="5991" width="8.625" style="25" customWidth="1"/>
    <col min="5992" max="5993" width="8.125" style="25" customWidth="1"/>
    <col min="5994" max="6143" width="9" style="25"/>
    <col min="6144" max="6144" width="0.625" style="25" customWidth="1"/>
    <col min="6145" max="6145" width="9.125" style="25" customWidth="1"/>
    <col min="6146" max="6245" width="0.75" style="25" customWidth="1"/>
    <col min="6246" max="6246" width="9.75" style="25" customWidth="1"/>
    <col min="6247" max="6247" width="8.625" style="25" customWidth="1"/>
    <col min="6248" max="6249" width="8.125" style="25" customWidth="1"/>
    <col min="6250" max="6399" width="9" style="25"/>
    <col min="6400" max="6400" width="0.625" style="25" customWidth="1"/>
    <col min="6401" max="6401" width="9.125" style="25" customWidth="1"/>
    <col min="6402" max="6501" width="0.75" style="25" customWidth="1"/>
    <col min="6502" max="6502" width="9.75" style="25" customWidth="1"/>
    <col min="6503" max="6503" width="8.625" style="25" customWidth="1"/>
    <col min="6504" max="6505" width="8.125" style="25" customWidth="1"/>
    <col min="6506" max="6655" width="9" style="25"/>
    <col min="6656" max="6656" width="0.625" style="25" customWidth="1"/>
    <col min="6657" max="6657" width="9.125" style="25" customWidth="1"/>
    <col min="6658" max="6757" width="0.75" style="25" customWidth="1"/>
    <col min="6758" max="6758" width="9.75" style="25" customWidth="1"/>
    <col min="6759" max="6759" width="8.625" style="25" customWidth="1"/>
    <col min="6760" max="6761" width="8.125" style="25" customWidth="1"/>
    <col min="6762" max="6911" width="9" style="25"/>
    <col min="6912" max="6912" width="0.625" style="25" customWidth="1"/>
    <col min="6913" max="6913" width="9.125" style="25" customWidth="1"/>
    <col min="6914" max="7013" width="0.75" style="25" customWidth="1"/>
    <col min="7014" max="7014" width="9.75" style="25" customWidth="1"/>
    <col min="7015" max="7015" width="8.625" style="25" customWidth="1"/>
    <col min="7016" max="7017" width="8.125" style="25" customWidth="1"/>
    <col min="7018" max="7167" width="9" style="25"/>
    <col min="7168" max="7168" width="0.625" style="25" customWidth="1"/>
    <col min="7169" max="7169" width="9.125" style="25" customWidth="1"/>
    <col min="7170" max="7269" width="0.75" style="25" customWidth="1"/>
    <col min="7270" max="7270" width="9.75" style="25" customWidth="1"/>
    <col min="7271" max="7271" width="8.625" style="25" customWidth="1"/>
    <col min="7272" max="7273" width="8.125" style="25" customWidth="1"/>
    <col min="7274" max="7423" width="9" style="25"/>
    <col min="7424" max="7424" width="0.625" style="25" customWidth="1"/>
    <col min="7425" max="7425" width="9.125" style="25" customWidth="1"/>
    <col min="7426" max="7525" width="0.75" style="25" customWidth="1"/>
    <col min="7526" max="7526" width="9.75" style="25" customWidth="1"/>
    <col min="7527" max="7527" width="8.625" style="25" customWidth="1"/>
    <col min="7528" max="7529" width="8.125" style="25" customWidth="1"/>
    <col min="7530" max="7679" width="9" style="25"/>
    <col min="7680" max="7680" width="0.625" style="25" customWidth="1"/>
    <col min="7681" max="7681" width="9.125" style="25" customWidth="1"/>
    <col min="7682" max="7781" width="0.75" style="25" customWidth="1"/>
    <col min="7782" max="7782" width="9.75" style="25" customWidth="1"/>
    <col min="7783" max="7783" width="8.625" style="25" customWidth="1"/>
    <col min="7784" max="7785" width="8.125" style="25" customWidth="1"/>
    <col min="7786" max="7935" width="9" style="25"/>
    <col min="7936" max="7936" width="0.625" style="25" customWidth="1"/>
    <col min="7937" max="7937" width="9.125" style="25" customWidth="1"/>
    <col min="7938" max="8037" width="0.75" style="25" customWidth="1"/>
    <col min="8038" max="8038" width="9.75" style="25" customWidth="1"/>
    <col min="8039" max="8039" width="8.625" style="25" customWidth="1"/>
    <col min="8040" max="8041" width="8.125" style="25" customWidth="1"/>
    <col min="8042" max="8191" width="9" style="25"/>
    <col min="8192" max="8192" width="0.625" style="25" customWidth="1"/>
    <col min="8193" max="8193" width="9.125" style="25" customWidth="1"/>
    <col min="8194" max="8293" width="0.75" style="25" customWidth="1"/>
    <col min="8294" max="8294" width="9.75" style="25" customWidth="1"/>
    <col min="8295" max="8295" width="8.625" style="25" customWidth="1"/>
    <col min="8296" max="8297" width="8.125" style="25" customWidth="1"/>
    <col min="8298" max="8447" width="9" style="25"/>
    <col min="8448" max="8448" width="0.625" style="25" customWidth="1"/>
    <col min="8449" max="8449" width="9.125" style="25" customWidth="1"/>
    <col min="8450" max="8549" width="0.75" style="25" customWidth="1"/>
    <col min="8550" max="8550" width="9.75" style="25" customWidth="1"/>
    <col min="8551" max="8551" width="8.625" style="25" customWidth="1"/>
    <col min="8552" max="8553" width="8.125" style="25" customWidth="1"/>
    <col min="8554" max="8703" width="9" style="25"/>
    <col min="8704" max="8704" width="0.625" style="25" customWidth="1"/>
    <col min="8705" max="8705" width="9.125" style="25" customWidth="1"/>
    <col min="8706" max="8805" width="0.75" style="25" customWidth="1"/>
    <col min="8806" max="8806" width="9.75" style="25" customWidth="1"/>
    <col min="8807" max="8807" width="8.625" style="25" customWidth="1"/>
    <col min="8808" max="8809" width="8.125" style="25" customWidth="1"/>
    <col min="8810" max="8959" width="9" style="25"/>
    <col min="8960" max="8960" width="0.625" style="25" customWidth="1"/>
    <col min="8961" max="8961" width="9.125" style="25" customWidth="1"/>
    <col min="8962" max="9061" width="0.75" style="25" customWidth="1"/>
    <col min="9062" max="9062" width="9.75" style="25" customWidth="1"/>
    <col min="9063" max="9063" width="8.625" style="25" customWidth="1"/>
    <col min="9064" max="9065" width="8.125" style="25" customWidth="1"/>
    <col min="9066" max="9215" width="9" style="25"/>
    <col min="9216" max="9216" width="0.625" style="25" customWidth="1"/>
    <col min="9217" max="9217" width="9.125" style="25" customWidth="1"/>
    <col min="9218" max="9317" width="0.75" style="25" customWidth="1"/>
    <col min="9318" max="9318" width="9.75" style="25" customWidth="1"/>
    <col min="9319" max="9319" width="8.625" style="25" customWidth="1"/>
    <col min="9320" max="9321" width="8.125" style="25" customWidth="1"/>
    <col min="9322" max="9471" width="9" style="25"/>
    <col min="9472" max="9472" width="0.625" style="25" customWidth="1"/>
    <col min="9473" max="9473" width="9.125" style="25" customWidth="1"/>
    <col min="9474" max="9573" width="0.75" style="25" customWidth="1"/>
    <col min="9574" max="9574" width="9.75" style="25" customWidth="1"/>
    <col min="9575" max="9575" width="8.625" style="25" customWidth="1"/>
    <col min="9576" max="9577" width="8.125" style="25" customWidth="1"/>
    <col min="9578" max="9727" width="9" style="25"/>
    <col min="9728" max="9728" width="0.625" style="25" customWidth="1"/>
    <col min="9729" max="9729" width="9.125" style="25" customWidth="1"/>
    <col min="9730" max="9829" width="0.75" style="25" customWidth="1"/>
    <col min="9830" max="9830" width="9.75" style="25" customWidth="1"/>
    <col min="9831" max="9831" width="8.625" style="25" customWidth="1"/>
    <col min="9832" max="9833" width="8.125" style="25" customWidth="1"/>
    <col min="9834" max="9983" width="9" style="25"/>
    <col min="9984" max="9984" width="0.625" style="25" customWidth="1"/>
    <col min="9985" max="9985" width="9.125" style="25" customWidth="1"/>
    <col min="9986" max="10085" width="0.75" style="25" customWidth="1"/>
    <col min="10086" max="10086" width="9.75" style="25" customWidth="1"/>
    <col min="10087" max="10087" width="8.625" style="25" customWidth="1"/>
    <col min="10088" max="10089" width="8.125" style="25" customWidth="1"/>
    <col min="10090" max="10239" width="9" style="25"/>
    <col min="10240" max="10240" width="0.625" style="25" customWidth="1"/>
    <col min="10241" max="10241" width="9.125" style="25" customWidth="1"/>
    <col min="10242" max="10341" width="0.75" style="25" customWidth="1"/>
    <col min="10342" max="10342" width="9.75" style="25" customWidth="1"/>
    <col min="10343" max="10343" width="8.625" style="25" customWidth="1"/>
    <col min="10344" max="10345" width="8.125" style="25" customWidth="1"/>
    <col min="10346" max="10495" width="9" style="25"/>
    <col min="10496" max="10496" width="0.625" style="25" customWidth="1"/>
    <col min="10497" max="10497" width="9.125" style="25" customWidth="1"/>
    <col min="10498" max="10597" width="0.75" style="25" customWidth="1"/>
    <col min="10598" max="10598" width="9.75" style="25" customWidth="1"/>
    <col min="10599" max="10599" width="8.625" style="25" customWidth="1"/>
    <col min="10600" max="10601" width="8.125" style="25" customWidth="1"/>
    <col min="10602" max="10751" width="9" style="25"/>
    <col min="10752" max="10752" width="0.625" style="25" customWidth="1"/>
    <col min="10753" max="10753" width="9.125" style="25" customWidth="1"/>
    <col min="10754" max="10853" width="0.75" style="25" customWidth="1"/>
    <col min="10854" max="10854" width="9.75" style="25" customWidth="1"/>
    <col min="10855" max="10855" width="8.625" style="25" customWidth="1"/>
    <col min="10856" max="10857" width="8.125" style="25" customWidth="1"/>
    <col min="10858" max="11007" width="9" style="25"/>
    <col min="11008" max="11008" width="0.625" style="25" customWidth="1"/>
    <col min="11009" max="11009" width="9.125" style="25" customWidth="1"/>
    <col min="11010" max="11109" width="0.75" style="25" customWidth="1"/>
    <col min="11110" max="11110" width="9.75" style="25" customWidth="1"/>
    <col min="11111" max="11111" width="8.625" style="25" customWidth="1"/>
    <col min="11112" max="11113" width="8.125" style="25" customWidth="1"/>
    <col min="11114" max="11263" width="9" style="25"/>
    <col min="11264" max="11264" width="0.625" style="25" customWidth="1"/>
    <col min="11265" max="11265" width="9.125" style="25" customWidth="1"/>
    <col min="11266" max="11365" width="0.75" style="25" customWidth="1"/>
    <col min="11366" max="11366" width="9.75" style="25" customWidth="1"/>
    <col min="11367" max="11367" width="8.625" style="25" customWidth="1"/>
    <col min="11368" max="11369" width="8.125" style="25" customWidth="1"/>
    <col min="11370" max="11519" width="9" style="25"/>
    <col min="11520" max="11520" width="0.625" style="25" customWidth="1"/>
    <col min="11521" max="11521" width="9.125" style="25" customWidth="1"/>
    <col min="11522" max="11621" width="0.75" style="25" customWidth="1"/>
    <col min="11622" max="11622" width="9.75" style="25" customWidth="1"/>
    <col min="11623" max="11623" width="8.625" style="25" customWidth="1"/>
    <col min="11624" max="11625" width="8.125" style="25" customWidth="1"/>
    <col min="11626" max="11775" width="9" style="25"/>
    <col min="11776" max="11776" width="0.625" style="25" customWidth="1"/>
    <col min="11777" max="11777" width="9.125" style="25" customWidth="1"/>
    <col min="11778" max="11877" width="0.75" style="25" customWidth="1"/>
    <col min="11878" max="11878" width="9.75" style="25" customWidth="1"/>
    <col min="11879" max="11879" width="8.625" style="25" customWidth="1"/>
    <col min="11880" max="11881" width="8.125" style="25" customWidth="1"/>
    <col min="11882" max="12031" width="9" style="25"/>
    <col min="12032" max="12032" width="0.625" style="25" customWidth="1"/>
    <col min="12033" max="12033" width="9.125" style="25" customWidth="1"/>
    <col min="12034" max="12133" width="0.75" style="25" customWidth="1"/>
    <col min="12134" max="12134" width="9.75" style="25" customWidth="1"/>
    <col min="12135" max="12135" width="8.625" style="25" customWidth="1"/>
    <col min="12136" max="12137" width="8.125" style="25" customWidth="1"/>
    <col min="12138" max="12287" width="9" style="25"/>
    <col min="12288" max="12288" width="0.625" style="25" customWidth="1"/>
    <col min="12289" max="12289" width="9.125" style="25" customWidth="1"/>
    <col min="12290" max="12389" width="0.75" style="25" customWidth="1"/>
    <col min="12390" max="12390" width="9.75" style="25" customWidth="1"/>
    <col min="12391" max="12391" width="8.625" style="25" customWidth="1"/>
    <col min="12392" max="12393" width="8.125" style="25" customWidth="1"/>
    <col min="12394" max="12543" width="9" style="25"/>
    <col min="12544" max="12544" width="0.625" style="25" customWidth="1"/>
    <col min="12545" max="12545" width="9.125" style="25" customWidth="1"/>
    <col min="12546" max="12645" width="0.75" style="25" customWidth="1"/>
    <col min="12646" max="12646" width="9.75" style="25" customWidth="1"/>
    <col min="12647" max="12647" width="8.625" style="25" customWidth="1"/>
    <col min="12648" max="12649" width="8.125" style="25" customWidth="1"/>
    <col min="12650" max="12799" width="9" style="25"/>
    <col min="12800" max="12800" width="0.625" style="25" customWidth="1"/>
    <col min="12801" max="12801" width="9.125" style="25" customWidth="1"/>
    <col min="12802" max="12901" width="0.75" style="25" customWidth="1"/>
    <col min="12902" max="12902" width="9.75" style="25" customWidth="1"/>
    <col min="12903" max="12903" width="8.625" style="25" customWidth="1"/>
    <col min="12904" max="12905" width="8.125" style="25" customWidth="1"/>
    <col min="12906" max="13055" width="9" style="25"/>
    <col min="13056" max="13056" width="0.625" style="25" customWidth="1"/>
    <col min="13057" max="13057" width="9.125" style="25" customWidth="1"/>
    <col min="13058" max="13157" width="0.75" style="25" customWidth="1"/>
    <col min="13158" max="13158" width="9.75" style="25" customWidth="1"/>
    <col min="13159" max="13159" width="8.625" style="25" customWidth="1"/>
    <col min="13160" max="13161" width="8.125" style="25" customWidth="1"/>
    <col min="13162" max="13311" width="9" style="25"/>
    <col min="13312" max="13312" width="0.625" style="25" customWidth="1"/>
    <col min="13313" max="13313" width="9.125" style="25" customWidth="1"/>
    <col min="13314" max="13413" width="0.75" style="25" customWidth="1"/>
    <col min="13414" max="13414" width="9.75" style="25" customWidth="1"/>
    <col min="13415" max="13415" width="8.625" style="25" customWidth="1"/>
    <col min="13416" max="13417" width="8.125" style="25" customWidth="1"/>
    <col min="13418" max="13567" width="9" style="25"/>
    <col min="13568" max="13568" width="0.625" style="25" customWidth="1"/>
    <col min="13569" max="13569" width="9.125" style="25" customWidth="1"/>
    <col min="13570" max="13669" width="0.75" style="25" customWidth="1"/>
    <col min="13670" max="13670" width="9.75" style="25" customWidth="1"/>
    <col min="13671" max="13671" width="8.625" style="25" customWidth="1"/>
    <col min="13672" max="13673" width="8.125" style="25" customWidth="1"/>
    <col min="13674" max="13823" width="9" style="25"/>
    <col min="13824" max="13824" width="0.625" style="25" customWidth="1"/>
    <col min="13825" max="13825" width="9.125" style="25" customWidth="1"/>
    <col min="13826" max="13925" width="0.75" style="25" customWidth="1"/>
    <col min="13926" max="13926" width="9.75" style="25" customWidth="1"/>
    <col min="13927" max="13927" width="8.625" style="25" customWidth="1"/>
    <col min="13928" max="13929" width="8.125" style="25" customWidth="1"/>
    <col min="13930" max="14079" width="9" style="25"/>
    <col min="14080" max="14080" width="0.625" style="25" customWidth="1"/>
    <col min="14081" max="14081" width="9.125" style="25" customWidth="1"/>
    <col min="14082" max="14181" width="0.75" style="25" customWidth="1"/>
    <col min="14182" max="14182" width="9.75" style="25" customWidth="1"/>
    <col min="14183" max="14183" width="8.625" style="25" customWidth="1"/>
    <col min="14184" max="14185" width="8.125" style="25" customWidth="1"/>
    <col min="14186" max="14335" width="9" style="25"/>
    <col min="14336" max="14336" width="0.625" style="25" customWidth="1"/>
    <col min="14337" max="14337" width="9.125" style="25" customWidth="1"/>
    <col min="14338" max="14437" width="0.75" style="25" customWidth="1"/>
    <col min="14438" max="14438" width="9.75" style="25" customWidth="1"/>
    <col min="14439" max="14439" width="8.625" style="25" customWidth="1"/>
    <col min="14440" max="14441" width="8.125" style="25" customWidth="1"/>
    <col min="14442" max="14591" width="9" style="25"/>
    <col min="14592" max="14592" width="0.625" style="25" customWidth="1"/>
    <col min="14593" max="14593" width="9.125" style="25" customWidth="1"/>
    <col min="14594" max="14693" width="0.75" style="25" customWidth="1"/>
    <col min="14694" max="14694" width="9.75" style="25" customWidth="1"/>
    <col min="14695" max="14695" width="8.625" style="25" customWidth="1"/>
    <col min="14696" max="14697" width="8.125" style="25" customWidth="1"/>
    <col min="14698" max="14847" width="9" style="25"/>
    <col min="14848" max="14848" width="0.625" style="25" customWidth="1"/>
    <col min="14849" max="14849" width="9.125" style="25" customWidth="1"/>
    <col min="14850" max="14949" width="0.75" style="25" customWidth="1"/>
    <col min="14950" max="14950" width="9.75" style="25" customWidth="1"/>
    <col min="14951" max="14951" width="8.625" style="25" customWidth="1"/>
    <col min="14952" max="14953" width="8.125" style="25" customWidth="1"/>
    <col min="14954" max="15103" width="9" style="25"/>
    <col min="15104" max="15104" width="0.625" style="25" customWidth="1"/>
    <col min="15105" max="15105" width="9.125" style="25" customWidth="1"/>
    <col min="15106" max="15205" width="0.75" style="25" customWidth="1"/>
    <col min="15206" max="15206" width="9.75" style="25" customWidth="1"/>
    <col min="15207" max="15207" width="8.625" style="25" customWidth="1"/>
    <col min="15208" max="15209" width="8.125" style="25" customWidth="1"/>
    <col min="15210" max="15359" width="9" style="25"/>
    <col min="15360" max="15360" width="0.625" style="25" customWidth="1"/>
    <col min="15361" max="15361" width="9.125" style="25" customWidth="1"/>
    <col min="15362" max="15461" width="0.75" style="25" customWidth="1"/>
    <col min="15462" max="15462" width="9.75" style="25" customWidth="1"/>
    <col min="15463" max="15463" width="8.625" style="25" customWidth="1"/>
    <col min="15464" max="15465" width="8.125" style="25" customWidth="1"/>
    <col min="15466" max="15615" width="9" style="25"/>
    <col min="15616" max="15616" width="0.625" style="25" customWidth="1"/>
    <col min="15617" max="15617" width="9.125" style="25" customWidth="1"/>
    <col min="15618" max="15717" width="0.75" style="25" customWidth="1"/>
    <col min="15718" max="15718" width="9.75" style="25" customWidth="1"/>
    <col min="15719" max="15719" width="8.625" style="25" customWidth="1"/>
    <col min="15720" max="15721" width="8.125" style="25" customWidth="1"/>
    <col min="15722" max="15871" width="9" style="25"/>
    <col min="15872" max="15872" width="0.625" style="25" customWidth="1"/>
    <col min="15873" max="15873" width="9.125" style="25" customWidth="1"/>
    <col min="15874" max="15973" width="0.75" style="25" customWidth="1"/>
    <col min="15974" max="15974" width="9.75" style="25" customWidth="1"/>
    <col min="15975" max="15975" width="8.625" style="25" customWidth="1"/>
    <col min="15976" max="15977" width="8.125" style="25" customWidth="1"/>
    <col min="15978" max="16127" width="9" style="25"/>
    <col min="16128" max="16128" width="0.625" style="25" customWidth="1"/>
    <col min="16129" max="16129" width="9.125" style="25" customWidth="1"/>
    <col min="16130" max="16229" width="0.75" style="25" customWidth="1"/>
    <col min="16230" max="16230" width="9.75" style="25" customWidth="1"/>
    <col min="16231" max="16231" width="8.625" style="25" customWidth="1"/>
    <col min="16232" max="16233" width="8.125" style="25" customWidth="1"/>
    <col min="16234" max="16384" width="9" style="25"/>
  </cols>
  <sheetData>
    <row r="1" spans="2:106" ht="24.95" customHeight="1" x14ac:dyDescent="0.2"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  <c r="CL1" s="204"/>
      <c r="CM1" s="204"/>
      <c r="CN1" s="204"/>
      <c r="CO1" s="204"/>
      <c r="CP1" s="204"/>
      <c r="CQ1" s="204"/>
      <c r="CR1" s="204"/>
      <c r="CS1" s="204"/>
      <c r="CT1" s="204"/>
      <c r="CU1" s="204"/>
      <c r="CV1" s="204"/>
      <c r="CW1" s="204"/>
      <c r="CX1" s="204"/>
      <c r="CY1" s="204"/>
      <c r="CZ1" s="204"/>
      <c r="DA1" s="204"/>
    </row>
    <row r="2" spans="2:106" ht="9.9499999999999993" customHeight="1" x14ac:dyDescent="0.2"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</row>
    <row r="3" spans="2:106" ht="27.95" customHeight="1" x14ac:dyDescent="0.2">
      <c r="B3" s="206" t="s">
        <v>2122</v>
      </c>
      <c r="C3" s="206" t="s">
        <v>378</v>
      </c>
      <c r="D3" s="206" t="s">
        <v>2123</v>
      </c>
      <c r="E3" s="206" t="s">
        <v>2124</v>
      </c>
      <c r="F3" s="207" t="s">
        <v>377</v>
      </c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6" t="s">
        <v>2124</v>
      </c>
      <c r="CY3" s="26" t="s">
        <v>2123</v>
      </c>
      <c r="CZ3" s="27" t="s">
        <v>377</v>
      </c>
      <c r="DA3" s="27" t="s">
        <v>378</v>
      </c>
    </row>
    <row r="4" spans="2:106" ht="11.25" customHeight="1" x14ac:dyDescent="0.2">
      <c r="B4" s="28" t="s">
        <v>2125</v>
      </c>
      <c r="C4" s="29"/>
      <c r="D4" s="29"/>
      <c r="E4" s="29"/>
      <c r="F4" s="30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31" t="str">
        <f>CX46</f>
        <v>7,607</v>
      </c>
      <c r="CY4" s="31" t="str">
        <f>CY46</f>
        <v>25,724</v>
      </c>
      <c r="CZ4" s="32" t="str">
        <f>CZ46</f>
        <v>13,911</v>
      </c>
      <c r="DA4" s="32">
        <f>DA46</f>
        <v>47242</v>
      </c>
      <c r="DB4" s="33"/>
    </row>
    <row r="5" spans="2:106" ht="11.25" customHeight="1" x14ac:dyDescent="0.2">
      <c r="B5" s="34"/>
      <c r="C5" s="34"/>
      <c r="D5" s="34"/>
      <c r="E5" s="34"/>
      <c r="F5" s="35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6"/>
      <c r="CY5" s="36"/>
      <c r="CZ5" s="37"/>
      <c r="DA5" s="37"/>
      <c r="DB5" s="33"/>
    </row>
    <row r="6" spans="2:106" ht="11.25" customHeight="1" x14ac:dyDescent="0.2">
      <c r="B6" s="34"/>
      <c r="C6" s="34"/>
      <c r="D6" s="34" t="s">
        <v>2126</v>
      </c>
      <c r="E6" s="34"/>
      <c r="F6" s="35"/>
      <c r="G6" s="34" t="s">
        <v>2127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 t="s">
        <v>2128</v>
      </c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6"/>
      <c r="CY6" s="36"/>
      <c r="CZ6" s="37"/>
      <c r="DA6" s="37"/>
      <c r="DB6" s="33"/>
    </row>
    <row r="7" spans="2:106" ht="11.25" customHeight="1" x14ac:dyDescent="0.2">
      <c r="B7" s="34"/>
      <c r="C7" s="34"/>
      <c r="D7" s="34"/>
      <c r="E7" s="34"/>
      <c r="F7" s="35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6"/>
      <c r="CY7" s="36"/>
      <c r="CZ7" s="37"/>
      <c r="DA7" s="37"/>
      <c r="DB7" s="33"/>
    </row>
    <row r="8" spans="2:106" ht="11.25" customHeight="1" x14ac:dyDescent="0.2">
      <c r="B8" s="34"/>
      <c r="C8" s="34"/>
      <c r="D8" s="34"/>
      <c r="E8" s="34" t="s">
        <v>2129</v>
      </c>
      <c r="F8" s="35"/>
      <c r="G8" s="34" t="s">
        <v>2130</v>
      </c>
      <c r="H8" s="34"/>
      <c r="I8" s="34" t="s">
        <v>2131</v>
      </c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6"/>
      <c r="CY8" s="36"/>
      <c r="CZ8" s="37"/>
      <c r="DA8" s="37"/>
      <c r="DB8" s="33"/>
    </row>
    <row r="9" spans="2:106" ht="11.25" customHeight="1" x14ac:dyDescent="0.2">
      <c r="B9" s="34"/>
      <c r="C9" s="34"/>
      <c r="D9" s="34"/>
      <c r="E9" s="34"/>
      <c r="F9" s="35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6"/>
      <c r="CY9" s="36"/>
      <c r="CZ9" s="37"/>
      <c r="DA9" s="37"/>
      <c r="DB9" s="33"/>
    </row>
    <row r="10" spans="2:106" ht="11.25" customHeight="1" x14ac:dyDescent="0.2">
      <c r="B10" s="34"/>
      <c r="C10" s="34"/>
      <c r="D10" s="34"/>
      <c r="E10" s="34"/>
      <c r="F10" s="35"/>
      <c r="G10" s="34" t="s">
        <v>2132</v>
      </c>
      <c r="H10" s="34"/>
      <c r="I10" s="34" t="s">
        <v>2133</v>
      </c>
      <c r="J10" s="34"/>
      <c r="K10" s="34" t="s">
        <v>2134</v>
      </c>
      <c r="L10" s="34" t="str">
        <f>TEXT(1.6,"#,##0.#######")</f>
        <v>1.6</v>
      </c>
      <c r="M10" s="34"/>
      <c r="N10" s="34"/>
      <c r="O10" s="34"/>
      <c r="P10" s="34" t="s">
        <v>2135</v>
      </c>
      <c r="Q10" s="34"/>
      <c r="R10" s="34" t="str">
        <f>TEXT(3.3,"#,##0.#######")</f>
        <v>3.3</v>
      </c>
      <c r="S10" s="34"/>
      <c r="T10" s="34"/>
      <c r="U10" s="34" t="s">
        <v>2136</v>
      </c>
      <c r="V10" s="34"/>
      <c r="W10" s="34" t="s">
        <v>2137</v>
      </c>
      <c r="X10" s="34"/>
      <c r="Y10" s="34"/>
      <c r="Z10" s="34" t="str">
        <f>TEXT(2,"#,##0.#######")</f>
        <v>2.</v>
      </c>
      <c r="AA10" s="34"/>
      <c r="AB10" s="34" t="s">
        <v>2133</v>
      </c>
      <c r="AC10" s="34"/>
      <c r="AD10" s="34" t="str">
        <f>TEXT(ROUND((L10+R10)/Z10,2),"#,##0.#######")</f>
        <v>2.45</v>
      </c>
      <c r="AE10" s="34"/>
      <c r="AF10" s="34"/>
      <c r="AG10" s="34"/>
      <c r="AH10" s="34"/>
      <c r="AI10" s="34"/>
      <c r="AJ10" s="34"/>
      <c r="AK10" s="34" t="s">
        <v>2138</v>
      </c>
      <c r="AL10" s="34"/>
      <c r="AM10" s="34" t="s">
        <v>2139</v>
      </c>
      <c r="AN10" s="34" t="s">
        <v>2140</v>
      </c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6"/>
      <c r="CY10" s="36"/>
      <c r="CZ10" s="37"/>
      <c r="DA10" s="37"/>
      <c r="DB10" s="33"/>
    </row>
    <row r="11" spans="2:106" ht="11.25" customHeight="1" x14ac:dyDescent="0.2">
      <c r="B11" s="34"/>
      <c r="C11" s="34"/>
      <c r="D11" s="34"/>
      <c r="E11" s="34"/>
      <c r="F11" s="35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6"/>
      <c r="CY11" s="36"/>
      <c r="CZ11" s="37"/>
      <c r="DA11" s="37"/>
      <c r="DB11" s="33"/>
    </row>
    <row r="12" spans="2:106" ht="11.25" customHeight="1" x14ac:dyDescent="0.2">
      <c r="B12" s="34"/>
      <c r="C12" s="34"/>
      <c r="D12" s="34"/>
      <c r="E12" s="34"/>
      <c r="F12" s="35"/>
      <c r="G12" s="34" t="s">
        <v>2123</v>
      </c>
      <c r="H12" s="34"/>
      <c r="I12" s="34"/>
      <c r="J12" s="34"/>
      <c r="K12" s="34"/>
      <c r="L12" s="34"/>
      <c r="M12" s="34"/>
      <c r="N12" s="34" t="s">
        <v>2141</v>
      </c>
      <c r="O12" s="34"/>
      <c r="P12" s="34">
        <f>+[162]일위대가목록!E33</f>
        <v>0</v>
      </c>
      <c r="Q12" s="34"/>
      <c r="R12" s="34"/>
      <c r="S12" s="34"/>
      <c r="T12" s="34"/>
      <c r="U12" s="34"/>
      <c r="V12" s="34"/>
      <c r="W12" s="34"/>
      <c r="X12" s="34"/>
      <c r="Y12" s="34" t="s">
        <v>2137</v>
      </c>
      <c r="Z12" s="34"/>
      <c r="AA12" s="34"/>
      <c r="AB12" s="34" t="str">
        <f>TEXT(AD10,"#,##0.#######")</f>
        <v>2.45</v>
      </c>
      <c r="AC12" s="34"/>
      <c r="AD12" s="34"/>
      <c r="AE12" s="34"/>
      <c r="AF12" s="34"/>
      <c r="AG12" s="34"/>
      <c r="AH12" s="34"/>
      <c r="AI12" s="34" t="s">
        <v>2133</v>
      </c>
      <c r="AJ12" s="34"/>
      <c r="AK12" s="34" t="str">
        <f>TEXT(TRUNC(P12/AD10,1),"#,##0.#")</f>
        <v>0.</v>
      </c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6"/>
      <c r="CY12" s="36"/>
      <c r="CZ12" s="37"/>
      <c r="DA12" s="37"/>
      <c r="DB12" s="33"/>
    </row>
    <row r="13" spans="2:106" ht="11.25" customHeight="1" x14ac:dyDescent="0.2">
      <c r="B13" s="34"/>
      <c r="C13" s="34"/>
      <c r="D13" s="34"/>
      <c r="E13" s="34"/>
      <c r="F13" s="35"/>
      <c r="G13" s="34" t="s">
        <v>2124</v>
      </c>
      <c r="H13" s="34"/>
      <c r="I13" s="34"/>
      <c r="J13" s="34"/>
      <c r="K13" s="34"/>
      <c r="L13" s="34"/>
      <c r="M13" s="34"/>
      <c r="N13" s="34" t="s">
        <v>2141</v>
      </c>
      <c r="O13" s="34"/>
      <c r="P13" s="34">
        <f>+[162]일위대가목록!F36</f>
        <v>0</v>
      </c>
      <c r="Q13" s="34"/>
      <c r="R13" s="34"/>
      <c r="S13" s="34"/>
      <c r="T13" s="34"/>
      <c r="U13" s="34"/>
      <c r="V13" s="34"/>
      <c r="W13" s="34"/>
      <c r="X13" s="34"/>
      <c r="Y13" s="34" t="s">
        <v>2137</v>
      </c>
      <c r="Z13" s="34"/>
      <c r="AA13" s="34"/>
      <c r="AB13" s="34" t="str">
        <f>TEXT(AD10,"#,##0.#######")</f>
        <v>2.45</v>
      </c>
      <c r="AC13" s="34"/>
      <c r="AD13" s="34"/>
      <c r="AE13" s="34"/>
      <c r="AF13" s="34"/>
      <c r="AG13" s="34"/>
      <c r="AH13" s="34"/>
      <c r="AI13" s="34" t="s">
        <v>2133</v>
      </c>
      <c r="AJ13" s="34"/>
      <c r="AK13" s="34"/>
      <c r="AL13" s="34" t="str">
        <f>TEXT(TRUNC(P13/AD10,1),"#,##0.#")</f>
        <v>0.</v>
      </c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6"/>
      <c r="CY13" s="36"/>
      <c r="CZ13" s="37"/>
      <c r="DA13" s="37"/>
      <c r="DB13" s="33"/>
    </row>
    <row r="14" spans="2:106" ht="11.25" customHeight="1" x14ac:dyDescent="0.2">
      <c r="B14" s="34"/>
      <c r="C14" s="34"/>
      <c r="D14" s="34"/>
      <c r="E14" s="34"/>
      <c r="F14" s="35"/>
      <c r="G14" s="34" t="s">
        <v>2142</v>
      </c>
      <c r="H14" s="34"/>
      <c r="I14" s="34"/>
      <c r="J14" s="34"/>
      <c r="K14" s="34" t="s">
        <v>2143</v>
      </c>
      <c r="L14" s="34"/>
      <c r="M14" s="34"/>
      <c r="N14" s="34" t="s">
        <v>2141</v>
      </c>
      <c r="O14" s="34"/>
      <c r="P14" s="34" t="str">
        <f>TEXT([162]일위대가목록!G33,"#,###.##")</f>
        <v>10,073.</v>
      </c>
      <c r="Q14" s="34"/>
      <c r="R14" s="34"/>
      <c r="S14" s="34"/>
      <c r="T14" s="34"/>
      <c r="U14" s="34"/>
      <c r="V14" s="34"/>
      <c r="W14" s="34"/>
      <c r="X14" s="34"/>
      <c r="Y14" s="34" t="s">
        <v>2137</v>
      </c>
      <c r="Z14" s="34"/>
      <c r="AA14" s="34"/>
      <c r="AB14" s="34" t="str">
        <f>TEXT(AD10,"#,##0.#######")</f>
        <v>2.45</v>
      </c>
      <c r="AC14" s="34"/>
      <c r="AD14" s="34"/>
      <c r="AE14" s="34"/>
      <c r="AF14" s="34"/>
      <c r="AG14" s="34"/>
      <c r="AH14" s="34"/>
      <c r="AI14" s="34" t="s">
        <v>2133</v>
      </c>
      <c r="AJ14" s="34"/>
      <c r="AK14" s="34" t="str">
        <f>TEXT(TRUNC(P14/AD10,1),"#,##0.#")</f>
        <v>4,111.4</v>
      </c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6"/>
      <c r="CY14" s="36"/>
      <c r="CZ14" s="37"/>
      <c r="DA14" s="37"/>
      <c r="DB14" s="33"/>
    </row>
    <row r="15" spans="2:106" ht="11.25" customHeight="1" x14ac:dyDescent="0.2">
      <c r="B15" s="34"/>
      <c r="C15" s="34"/>
      <c r="D15" s="34"/>
      <c r="E15" s="34"/>
      <c r="F15" s="35"/>
      <c r="G15" s="34" t="s">
        <v>2144</v>
      </c>
      <c r="H15" s="34"/>
      <c r="I15" s="34"/>
      <c r="J15" s="34"/>
      <c r="K15" s="34" t="s">
        <v>2145</v>
      </c>
      <c r="L15" s="34"/>
      <c r="M15" s="34"/>
      <c r="N15" s="34" t="s">
        <v>2141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 t="str">
        <f>TEXT(AK12+AL13+AK14,"#,##0.#######")</f>
        <v>4,111.4</v>
      </c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6" t="str">
        <f>TEXT(AL13,"#,###.0")</f>
        <v>.0</v>
      </c>
      <c r="CY15" s="36" t="str">
        <f>TEXT(AK12,"#,###.0")</f>
        <v>.0</v>
      </c>
      <c r="CZ15" s="37" t="str">
        <f>TEXT(AK14,"#,###.0")</f>
        <v>4,111.4</v>
      </c>
      <c r="DA15" s="37">
        <f>CY15+CX15+CZ15</f>
        <v>4111.3999999999996</v>
      </c>
      <c r="DB15" s="33"/>
    </row>
    <row r="16" spans="2:106" ht="11.25" customHeight="1" x14ac:dyDescent="0.2">
      <c r="B16" s="34"/>
      <c r="C16" s="34"/>
      <c r="D16" s="34"/>
      <c r="E16" s="34"/>
      <c r="F16" s="35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6"/>
      <c r="CY16" s="36"/>
      <c r="CZ16" s="37"/>
      <c r="DA16" s="37"/>
      <c r="DB16" s="33"/>
    </row>
    <row r="17" spans="2:106" ht="11.25" customHeight="1" x14ac:dyDescent="0.2">
      <c r="B17" s="34"/>
      <c r="C17" s="34"/>
      <c r="D17" s="34"/>
      <c r="E17" s="34" t="s">
        <v>2146</v>
      </c>
      <c r="F17" s="35"/>
      <c r="G17" s="34" t="s">
        <v>2130</v>
      </c>
      <c r="H17" s="34"/>
      <c r="I17" s="34" t="s">
        <v>2147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6"/>
      <c r="CY17" s="36"/>
      <c r="CZ17" s="37"/>
      <c r="DA17" s="37"/>
      <c r="DB17" s="33"/>
    </row>
    <row r="18" spans="2:106" ht="11.25" customHeight="1" x14ac:dyDescent="0.2">
      <c r="B18" s="34"/>
      <c r="C18" s="34"/>
      <c r="D18" s="34"/>
      <c r="E18" s="34"/>
      <c r="F18" s="35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6"/>
      <c r="CY18" s="36"/>
      <c r="CZ18" s="37"/>
      <c r="DA18" s="37"/>
      <c r="DB18" s="33"/>
    </row>
    <row r="19" spans="2:106" ht="11.25" customHeight="1" x14ac:dyDescent="0.2">
      <c r="B19" s="34"/>
      <c r="C19" s="34"/>
      <c r="D19" s="34"/>
      <c r="E19" s="34"/>
      <c r="F19" s="35"/>
      <c r="G19" s="34" t="s">
        <v>2132</v>
      </c>
      <c r="H19" s="34"/>
      <c r="I19" s="34" t="s">
        <v>2133</v>
      </c>
      <c r="J19" s="34"/>
      <c r="K19" s="34" t="s">
        <v>2134</v>
      </c>
      <c r="L19" s="34" t="str">
        <f>TEXT(1.6,"#,##0.#######")</f>
        <v>1.6</v>
      </c>
      <c r="M19" s="34"/>
      <c r="N19" s="34"/>
      <c r="O19" s="34"/>
      <c r="P19" s="34" t="s">
        <v>2135</v>
      </c>
      <c r="Q19" s="34"/>
      <c r="R19" s="34" t="str">
        <f>TEXT(3.3,"#,##0.#######")</f>
        <v>3.3</v>
      </c>
      <c r="S19" s="34"/>
      <c r="T19" s="34"/>
      <c r="U19" s="34" t="s">
        <v>2136</v>
      </c>
      <c r="V19" s="34"/>
      <c r="W19" s="34" t="s">
        <v>2137</v>
      </c>
      <c r="X19" s="34"/>
      <c r="Y19" s="34"/>
      <c r="Z19" s="34" t="str">
        <f>TEXT(2,"#,##0.#######")</f>
        <v>2.</v>
      </c>
      <c r="AA19" s="34"/>
      <c r="AB19" s="34" t="s">
        <v>2133</v>
      </c>
      <c r="AC19" s="34"/>
      <c r="AD19" s="34" t="str">
        <f>TEXT(ROUND((L19+R19)/Z19,2),"#,##0.#######")</f>
        <v>2.45</v>
      </c>
      <c r="AE19" s="34"/>
      <c r="AF19" s="34"/>
      <c r="AG19" s="34"/>
      <c r="AH19" s="34"/>
      <c r="AI19" s="34"/>
      <c r="AJ19" s="34"/>
      <c r="AK19" s="34" t="s">
        <v>2138</v>
      </c>
      <c r="AL19" s="34"/>
      <c r="AM19" s="34" t="s">
        <v>2139</v>
      </c>
      <c r="AN19" s="34" t="s">
        <v>2140</v>
      </c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6"/>
      <c r="CY19" s="36"/>
      <c r="CZ19" s="37"/>
      <c r="DA19" s="37"/>
      <c r="DB19" s="33"/>
    </row>
    <row r="20" spans="2:106" ht="11.25" customHeight="1" x14ac:dyDescent="0.2">
      <c r="B20" s="34"/>
      <c r="C20" s="34"/>
      <c r="D20" s="34"/>
      <c r="E20" s="34"/>
      <c r="F20" s="35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6"/>
      <c r="CY20" s="36"/>
      <c r="CZ20" s="37"/>
      <c r="DA20" s="37"/>
      <c r="DB20" s="33"/>
    </row>
    <row r="21" spans="2:106" ht="11.25" customHeight="1" x14ac:dyDescent="0.2">
      <c r="B21" s="34"/>
      <c r="C21" s="34"/>
      <c r="D21" s="34"/>
      <c r="E21" s="34"/>
      <c r="F21" s="35"/>
      <c r="G21" s="34" t="s">
        <v>2123</v>
      </c>
      <c r="H21" s="34"/>
      <c r="I21" s="34"/>
      <c r="J21" s="34"/>
      <c r="K21" s="34"/>
      <c r="L21" s="34"/>
      <c r="M21" s="34"/>
      <c r="N21" s="34" t="s">
        <v>2141</v>
      </c>
      <c r="O21" s="34"/>
      <c r="P21" s="34" t="str">
        <f>TEXT([162]일위대가목록!F34,"#,##0.#######")</f>
        <v>44,965.</v>
      </c>
      <c r="Q21" s="34"/>
      <c r="R21" s="34"/>
      <c r="S21" s="34"/>
      <c r="T21" s="34"/>
      <c r="U21" s="34"/>
      <c r="V21" s="34"/>
      <c r="W21" s="34"/>
      <c r="X21" s="34"/>
      <c r="Y21" s="34" t="s">
        <v>2137</v>
      </c>
      <c r="Z21" s="34"/>
      <c r="AA21" s="34"/>
      <c r="AB21" s="34" t="str">
        <f>TEXT(AD19,"#,##0.#######")</f>
        <v>2.45</v>
      </c>
      <c r="AC21" s="34"/>
      <c r="AD21" s="34"/>
      <c r="AE21" s="34"/>
      <c r="AF21" s="34"/>
      <c r="AG21" s="34"/>
      <c r="AH21" s="34"/>
      <c r="AI21" s="34" t="s">
        <v>2133</v>
      </c>
      <c r="AJ21" s="34"/>
      <c r="AK21" s="34" t="str">
        <f>TEXT(TRUNC(P21/AD19,1),"#,##0.#")</f>
        <v>18,353.</v>
      </c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6"/>
      <c r="CY21" s="36"/>
      <c r="CZ21" s="37"/>
      <c r="DA21" s="37"/>
      <c r="DB21" s="33"/>
    </row>
    <row r="22" spans="2:106" ht="11.25" customHeight="1" x14ac:dyDescent="0.2">
      <c r="B22" s="34"/>
      <c r="C22" s="34"/>
      <c r="D22" s="34"/>
      <c r="E22" s="34"/>
      <c r="F22" s="35"/>
      <c r="G22" s="34" t="s">
        <v>2124</v>
      </c>
      <c r="H22" s="34"/>
      <c r="I22" s="34"/>
      <c r="J22" s="34"/>
      <c r="K22" s="34"/>
      <c r="L22" s="34"/>
      <c r="M22" s="34"/>
      <c r="N22" s="34" t="s">
        <v>2141</v>
      </c>
      <c r="O22" s="34"/>
      <c r="P22" s="34" t="str">
        <f>TEXT([162]일위대가목록!E34,"#,##0.#######")</f>
        <v>18,638.</v>
      </c>
      <c r="Q22" s="34"/>
      <c r="R22" s="34"/>
      <c r="S22" s="34"/>
      <c r="T22" s="34"/>
      <c r="U22" s="34"/>
      <c r="V22" s="34"/>
      <c r="W22" s="34"/>
      <c r="X22" s="34"/>
      <c r="Y22" s="34" t="s">
        <v>2137</v>
      </c>
      <c r="Z22" s="34"/>
      <c r="AA22" s="34"/>
      <c r="AB22" s="34" t="str">
        <f>TEXT(AD19,"#,##0.#######")</f>
        <v>2.45</v>
      </c>
      <c r="AC22" s="34"/>
      <c r="AD22" s="34"/>
      <c r="AE22" s="34"/>
      <c r="AF22" s="34"/>
      <c r="AG22" s="34"/>
      <c r="AH22" s="34"/>
      <c r="AI22" s="34" t="s">
        <v>2133</v>
      </c>
      <c r="AJ22" s="34"/>
      <c r="AK22" s="34"/>
      <c r="AL22" s="34" t="str">
        <f>TEXT(TRUNC(P22/AD19,1),"#,##0.#")</f>
        <v>7,607.3</v>
      </c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6"/>
      <c r="CY22" s="36"/>
      <c r="CZ22" s="37"/>
      <c r="DA22" s="37"/>
      <c r="DB22" s="33"/>
    </row>
    <row r="23" spans="2:106" ht="11.25" customHeight="1" x14ac:dyDescent="0.2">
      <c r="B23" s="34"/>
      <c r="C23" s="34"/>
      <c r="D23" s="34"/>
      <c r="E23" s="34"/>
      <c r="F23" s="35"/>
      <c r="G23" s="34" t="s">
        <v>2142</v>
      </c>
      <c r="H23" s="34"/>
      <c r="I23" s="34"/>
      <c r="J23" s="34"/>
      <c r="K23" s="34" t="s">
        <v>2143</v>
      </c>
      <c r="L23" s="34"/>
      <c r="M23" s="34"/>
      <c r="N23" s="34" t="s">
        <v>2141</v>
      </c>
      <c r="O23" s="34"/>
      <c r="P23" s="34" t="str">
        <f>TEXT([162]일위대가목록!G34,"#,##0.#######")</f>
        <v>21,780.</v>
      </c>
      <c r="Q23" s="34"/>
      <c r="R23" s="34"/>
      <c r="S23" s="34"/>
      <c r="T23" s="34"/>
      <c r="U23" s="34"/>
      <c r="V23" s="34"/>
      <c r="W23" s="34"/>
      <c r="X23" s="34"/>
      <c r="Y23" s="34" t="s">
        <v>2137</v>
      </c>
      <c r="Z23" s="34"/>
      <c r="AA23" s="34"/>
      <c r="AB23" s="34" t="str">
        <f>TEXT(AD19,"#,##0.#######")</f>
        <v>2.45</v>
      </c>
      <c r="AC23" s="34"/>
      <c r="AD23" s="34"/>
      <c r="AE23" s="34"/>
      <c r="AF23" s="34"/>
      <c r="AG23" s="34"/>
      <c r="AH23" s="34"/>
      <c r="AI23" s="34" t="s">
        <v>2133</v>
      </c>
      <c r="AJ23" s="34"/>
      <c r="AK23" s="34" t="str">
        <f>TEXT(TRUNC(P23/AD19,1),"#,##0.#")</f>
        <v>8,889.7</v>
      </c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6"/>
      <c r="CY23" s="36"/>
      <c r="CZ23" s="37"/>
      <c r="DA23" s="37"/>
      <c r="DB23" s="33"/>
    </row>
    <row r="24" spans="2:106" ht="11.25" customHeight="1" x14ac:dyDescent="0.2">
      <c r="B24" s="34"/>
      <c r="C24" s="34"/>
      <c r="D24" s="34"/>
      <c r="E24" s="34"/>
      <c r="F24" s="35"/>
      <c r="G24" s="34" t="s">
        <v>2144</v>
      </c>
      <c r="H24" s="34"/>
      <c r="I24" s="34"/>
      <c r="J24" s="34"/>
      <c r="K24" s="34" t="s">
        <v>2145</v>
      </c>
      <c r="L24" s="34"/>
      <c r="M24" s="34"/>
      <c r="N24" s="34" t="s">
        <v>2141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 t="str">
        <f>TEXT(AK21+AL22+AK23,"#,##0.#######")</f>
        <v>34,850.</v>
      </c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6" t="str">
        <f>TEXT(AL22,"#,###.0")</f>
        <v>7,607.3</v>
      </c>
      <c r="CY24" s="36" t="str">
        <f>TEXT(AK21,"#,###.0")</f>
        <v>18,353.0</v>
      </c>
      <c r="CZ24" s="37" t="str">
        <f>TEXT(AK23,"#,###.0")</f>
        <v>8,889.7</v>
      </c>
      <c r="DA24" s="37">
        <f>CY24+CX24+CZ24</f>
        <v>34850</v>
      </c>
      <c r="DB24" s="33"/>
    </row>
    <row r="25" spans="2:106" ht="11.25" customHeight="1" x14ac:dyDescent="0.2">
      <c r="B25" s="34"/>
      <c r="C25" s="34"/>
      <c r="D25" s="34"/>
      <c r="E25" s="34"/>
      <c r="F25" s="35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6"/>
      <c r="CY25" s="36"/>
      <c r="CZ25" s="37"/>
      <c r="DA25" s="37"/>
      <c r="DB25" s="33"/>
    </row>
    <row r="26" spans="2:106" ht="11.25" customHeight="1" x14ac:dyDescent="0.2">
      <c r="B26" s="34"/>
      <c r="C26" s="34"/>
      <c r="D26" s="34"/>
      <c r="E26" s="34" t="s">
        <v>2148</v>
      </c>
      <c r="F26" s="35"/>
      <c r="G26" s="34" t="s">
        <v>2130</v>
      </c>
      <c r="H26" s="34"/>
      <c r="I26" s="34" t="s">
        <v>2149</v>
      </c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6"/>
      <c r="CY26" s="36"/>
      <c r="CZ26" s="37"/>
      <c r="DA26" s="37"/>
      <c r="DB26" s="33"/>
    </row>
    <row r="27" spans="2:106" ht="11.25" customHeight="1" x14ac:dyDescent="0.2">
      <c r="B27" s="34"/>
      <c r="C27" s="34"/>
      <c r="D27" s="34"/>
      <c r="E27" s="34"/>
      <c r="F27" s="35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6"/>
      <c r="CY27" s="36"/>
      <c r="CZ27" s="37"/>
      <c r="DA27" s="37"/>
      <c r="DB27" s="33"/>
    </row>
    <row r="28" spans="2:106" ht="11.25" customHeight="1" x14ac:dyDescent="0.2">
      <c r="B28" s="34"/>
      <c r="C28" s="34"/>
      <c r="D28" s="34"/>
      <c r="E28" s="34"/>
      <c r="F28" s="35"/>
      <c r="G28" s="34" t="s">
        <v>411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 t="s">
        <v>2141</v>
      </c>
      <c r="S28" s="34"/>
      <c r="T28" s="34" t="str">
        <f>TEXT([162]단가대비표!P126,"#,##0.#######")</f>
        <v>144,481.</v>
      </c>
      <c r="U28" s="34"/>
      <c r="V28" s="34"/>
      <c r="W28" s="34"/>
      <c r="X28" s="34"/>
      <c r="Y28" s="34"/>
      <c r="Z28" s="34"/>
      <c r="AA28" s="34"/>
      <c r="AB28" s="34"/>
      <c r="AC28" s="34"/>
      <c r="AD28" s="34" t="s">
        <v>2150</v>
      </c>
      <c r="AE28" s="34"/>
      <c r="AF28" s="34"/>
      <c r="AG28" s="34" t="str">
        <f>TEXT(1,"#,##0.#######")</f>
        <v>1.</v>
      </c>
      <c r="AH28" s="34" t="s">
        <v>413</v>
      </c>
      <c r="AI28" s="34"/>
      <c r="AJ28" s="34"/>
      <c r="AK28" s="34" t="s">
        <v>2137</v>
      </c>
      <c r="AL28" s="34"/>
      <c r="AM28" s="34"/>
      <c r="AN28" s="34" t="s">
        <v>2134</v>
      </c>
      <c r="AO28" s="34" t="str">
        <f>TEXT(8,"#,##0.#######")</f>
        <v>8.</v>
      </c>
      <c r="AP28" s="34" t="s">
        <v>2140</v>
      </c>
      <c r="AQ28" s="34"/>
      <c r="AR28" s="34"/>
      <c r="AS28" s="34" t="s">
        <v>2150</v>
      </c>
      <c r="AT28" s="34"/>
      <c r="AU28" s="34"/>
      <c r="AV28" s="34" t="str">
        <f>TEXT(AD10,"#,##0.#######")</f>
        <v>2.45</v>
      </c>
      <c r="AW28" s="34"/>
      <c r="AX28" s="34"/>
      <c r="AY28" s="34"/>
      <c r="AZ28" s="34"/>
      <c r="BA28" s="34"/>
      <c r="BB28" s="34" t="s">
        <v>2136</v>
      </c>
      <c r="BC28" s="34"/>
      <c r="BD28" s="34" t="s">
        <v>2133</v>
      </c>
      <c r="BE28" s="34"/>
      <c r="BF28" s="34" t="str">
        <f>TEXT(TRUNC(T28*AG28/(AO28*AD10),1),"#,##0.#")</f>
        <v>7,371.4</v>
      </c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6"/>
      <c r="CY28" s="36" t="str">
        <f>BF28</f>
        <v>7,371.4</v>
      </c>
      <c r="CZ28" s="37"/>
      <c r="DA28" s="37">
        <f>CY28+CX28+CZ28</f>
        <v>7371.4</v>
      </c>
      <c r="DB28" s="33"/>
    </row>
    <row r="29" spans="2:106" ht="11.25" customHeight="1" x14ac:dyDescent="0.2">
      <c r="B29" s="34"/>
      <c r="C29" s="34"/>
      <c r="D29" s="34"/>
      <c r="E29" s="34"/>
      <c r="F29" s="35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6"/>
      <c r="CY29" s="36"/>
      <c r="CZ29" s="37"/>
      <c r="DA29" s="37"/>
      <c r="DB29" s="33"/>
    </row>
    <row r="30" spans="2:106" ht="11.25" customHeight="1" x14ac:dyDescent="0.2">
      <c r="B30" s="34"/>
      <c r="C30" s="34"/>
      <c r="D30" s="34"/>
      <c r="E30" s="34" t="s">
        <v>2151</v>
      </c>
      <c r="F30" s="35"/>
      <c r="G30" s="34" t="s">
        <v>2130</v>
      </c>
      <c r="H30" s="34"/>
      <c r="I30" s="34" t="s">
        <v>2152</v>
      </c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6"/>
      <c r="CY30" s="36"/>
      <c r="CZ30" s="37"/>
      <c r="DA30" s="37"/>
      <c r="DB30" s="33"/>
    </row>
    <row r="31" spans="2:106" ht="11.25" customHeight="1" x14ac:dyDescent="0.2">
      <c r="B31" s="34"/>
      <c r="C31" s="34"/>
      <c r="D31" s="34"/>
      <c r="E31" s="34"/>
      <c r="F31" s="35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6"/>
      <c r="CY31" s="36"/>
      <c r="CZ31" s="37"/>
      <c r="DA31" s="37"/>
      <c r="DB31" s="33"/>
    </row>
    <row r="32" spans="2:106" ht="11.25" customHeight="1" x14ac:dyDescent="0.2">
      <c r="B32" s="34"/>
      <c r="C32" s="34"/>
      <c r="D32" s="34"/>
      <c r="E32" s="34"/>
      <c r="F32" s="35"/>
      <c r="G32" s="34" t="s">
        <v>2153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 t="str">
        <f>TEXT([162]단가대비표!V13,"#,##0.#######")</f>
        <v>223,000.</v>
      </c>
      <c r="V32" s="34"/>
      <c r="W32" s="34"/>
      <c r="X32" s="34"/>
      <c r="Y32" s="34"/>
      <c r="Z32" s="34"/>
      <c r="AA32" s="34"/>
      <c r="AB32" s="34"/>
      <c r="AC32" s="34"/>
      <c r="AD32" s="34"/>
      <c r="AE32" s="34" t="s">
        <v>2150</v>
      </c>
      <c r="AF32" s="34"/>
      <c r="AG32" s="34"/>
      <c r="AH32" s="34" t="str">
        <f>TEXT(0.01,"#,##0.#######")</f>
        <v>0.01</v>
      </c>
      <c r="AI32" s="34"/>
      <c r="AJ32" s="34"/>
      <c r="AK32" s="34"/>
      <c r="AL32" s="34" t="s">
        <v>618</v>
      </c>
      <c r="AM32" s="34"/>
      <c r="AN32" s="34"/>
      <c r="AO32" s="34" t="s">
        <v>2137</v>
      </c>
      <c r="AP32" s="34"/>
      <c r="AQ32" s="34"/>
      <c r="AR32" s="34" t="str">
        <f>TEXT(AD10,"#,##0.#######")</f>
        <v>2.45</v>
      </c>
      <c r="AS32" s="34"/>
      <c r="AT32" s="34"/>
      <c r="AU32" s="34"/>
      <c r="AV32" s="34"/>
      <c r="AW32" s="34"/>
      <c r="AX32" s="34"/>
      <c r="AY32" s="34" t="s">
        <v>2133</v>
      </c>
      <c r="AZ32" s="34"/>
      <c r="BA32" s="34" t="str">
        <f>TEXT(TRUNC(U32*AH32/AD10,1),"#,##0.#")</f>
        <v>910.2</v>
      </c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6"/>
      <c r="CY32" s="36"/>
      <c r="CZ32" s="37" t="str">
        <f>BA32</f>
        <v>910.2</v>
      </c>
      <c r="DA32" s="37">
        <f>CY32+CX32+CZ32</f>
        <v>910.2</v>
      </c>
      <c r="DB32" s="33"/>
    </row>
    <row r="33" spans="2:106" ht="11.25" customHeight="1" x14ac:dyDescent="0.2">
      <c r="B33" s="34"/>
      <c r="C33" s="34"/>
      <c r="D33" s="34"/>
      <c r="E33" s="34"/>
      <c r="F33" s="35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6"/>
      <c r="CY33" s="36"/>
      <c r="CZ33" s="37"/>
      <c r="DA33" s="37"/>
      <c r="DB33" s="33"/>
    </row>
    <row r="34" spans="2:106" ht="11.25" customHeight="1" x14ac:dyDescent="0.2">
      <c r="B34" s="34"/>
      <c r="C34" s="34"/>
      <c r="D34" s="34"/>
      <c r="E34" s="34" t="s">
        <v>2154</v>
      </c>
      <c r="F34" s="35"/>
      <c r="G34" s="34" t="s">
        <v>2130</v>
      </c>
      <c r="H34" s="34"/>
      <c r="I34" s="34" t="s">
        <v>2144</v>
      </c>
      <c r="J34" s="34"/>
      <c r="K34" s="34"/>
      <c r="L34" s="34" t="s">
        <v>2145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6"/>
      <c r="CY34" s="36"/>
      <c r="CZ34" s="37"/>
      <c r="DA34" s="37"/>
      <c r="DB34" s="33"/>
    </row>
    <row r="35" spans="2:106" ht="11.25" customHeight="1" x14ac:dyDescent="0.2">
      <c r="B35" s="34"/>
      <c r="C35" s="34"/>
      <c r="D35" s="34"/>
      <c r="E35" s="34"/>
      <c r="F35" s="35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6"/>
      <c r="CY35" s="36"/>
      <c r="CZ35" s="37"/>
      <c r="DA35" s="37"/>
      <c r="DB35" s="33"/>
    </row>
    <row r="36" spans="2:106" ht="11.25" customHeight="1" x14ac:dyDescent="0.2">
      <c r="B36" s="34"/>
      <c r="C36" s="34"/>
      <c r="D36" s="34"/>
      <c r="E36" s="34"/>
      <c r="F36" s="35"/>
      <c r="G36" s="34"/>
      <c r="H36" s="34"/>
      <c r="I36" s="34" t="s">
        <v>2124</v>
      </c>
      <c r="J36" s="34"/>
      <c r="K36" s="34"/>
      <c r="L36" s="34"/>
      <c r="M36" s="34"/>
      <c r="N36" s="34"/>
      <c r="O36" s="34"/>
      <c r="P36" s="34" t="s">
        <v>2141</v>
      </c>
      <c r="Q36" s="34"/>
      <c r="R36" s="34" t="str">
        <f>TEXT(CX24,"#,###.##")</f>
        <v>7,607.3</v>
      </c>
      <c r="S36" s="34"/>
      <c r="T36" s="34"/>
      <c r="U36" s="34"/>
      <c r="V36" s="34"/>
      <c r="W36" s="34"/>
      <c r="X36" s="34"/>
      <c r="Y36" s="38"/>
      <c r="Z36" s="34" t="s">
        <v>2135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 t="s">
        <v>2133</v>
      </c>
      <c r="AK36" s="34"/>
      <c r="AL36" s="34"/>
      <c r="AM36" s="34" t="str">
        <f>TEXT(TRUNC(CX24+CX32,1),"#,##0.#")</f>
        <v>7,607.3</v>
      </c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6"/>
      <c r="CY36" s="36"/>
      <c r="CZ36" s="37"/>
      <c r="DA36" s="37"/>
      <c r="DB36" s="33"/>
    </row>
    <row r="37" spans="2:106" ht="11.25" customHeight="1" x14ac:dyDescent="0.2">
      <c r="B37" s="34"/>
      <c r="C37" s="34"/>
      <c r="D37" s="34"/>
      <c r="E37" s="34"/>
      <c r="F37" s="35"/>
      <c r="G37" s="34"/>
      <c r="H37" s="34"/>
      <c r="I37" s="34" t="s">
        <v>2155</v>
      </c>
      <c r="J37" s="34"/>
      <c r="K37" s="34"/>
      <c r="L37" s="34"/>
      <c r="M37" s="34"/>
      <c r="N37" s="34"/>
      <c r="O37" s="34"/>
      <c r="P37" s="34" t="s">
        <v>2141</v>
      </c>
      <c r="Q37" s="34"/>
      <c r="R37" s="34" t="str">
        <f>TEXT(CY24,"#,###.##")</f>
        <v>18,353.</v>
      </c>
      <c r="S37" s="34"/>
      <c r="T37" s="34"/>
      <c r="U37" s="34"/>
      <c r="V37" s="34"/>
      <c r="W37" s="34"/>
      <c r="X37" s="34"/>
      <c r="Y37" s="34"/>
      <c r="Z37" s="34" t="s">
        <v>2135</v>
      </c>
      <c r="AA37" s="34"/>
      <c r="AB37" s="34" t="str">
        <f>TEXT(CY28,"#,###.##")</f>
        <v>7,371.4</v>
      </c>
      <c r="AC37" s="34"/>
      <c r="AD37" s="34"/>
      <c r="AE37" s="34"/>
      <c r="AF37" s="34"/>
      <c r="AG37" s="34"/>
      <c r="AH37" s="38"/>
      <c r="AI37" s="38"/>
      <c r="AJ37" s="34" t="s">
        <v>2133</v>
      </c>
      <c r="AK37" s="34"/>
      <c r="AL37" s="34"/>
      <c r="AM37" s="34" t="str">
        <f>TEXT(TRUNC(CY24+CY28,1),"#,##0.#")</f>
        <v>25,724.4</v>
      </c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6"/>
      <c r="CY37" s="36"/>
      <c r="CZ37" s="37"/>
      <c r="DA37" s="37"/>
      <c r="DB37" s="33"/>
    </row>
    <row r="38" spans="2:106" ht="11.25" customHeight="1" x14ac:dyDescent="0.2">
      <c r="B38" s="34"/>
      <c r="C38" s="34"/>
      <c r="D38" s="34"/>
      <c r="E38" s="34"/>
      <c r="F38" s="35"/>
      <c r="G38" s="34"/>
      <c r="H38" s="34"/>
      <c r="I38" s="34" t="s">
        <v>2142</v>
      </c>
      <c r="J38" s="34"/>
      <c r="K38" s="34"/>
      <c r="L38" s="34"/>
      <c r="M38" s="34" t="s">
        <v>2143</v>
      </c>
      <c r="N38" s="34"/>
      <c r="O38" s="34"/>
      <c r="P38" s="34" t="s">
        <v>2141</v>
      </c>
      <c r="Q38" s="34"/>
      <c r="R38" s="34" t="str">
        <f>CZ15</f>
        <v>4,111.4</v>
      </c>
      <c r="S38" s="34"/>
      <c r="T38" s="34"/>
      <c r="U38" s="34"/>
      <c r="V38" s="34"/>
      <c r="W38" s="34"/>
      <c r="X38" s="34"/>
      <c r="Y38" s="34"/>
      <c r="Z38" s="34" t="s">
        <v>2135</v>
      </c>
      <c r="AA38" s="34"/>
      <c r="AB38" s="34" t="str">
        <f>TEXT(CZ24,"#,###.##")</f>
        <v>8,889.7</v>
      </c>
      <c r="AC38" s="34"/>
      <c r="AD38" s="34"/>
      <c r="AE38" s="34"/>
      <c r="AF38" s="34"/>
      <c r="AG38" s="34"/>
      <c r="AH38" s="34"/>
      <c r="AI38" s="34"/>
      <c r="AJ38" s="34" t="s">
        <v>2135</v>
      </c>
      <c r="AK38" s="34"/>
      <c r="AL38" s="34" t="str">
        <f>TEXT(CZ32,"#,###.##")</f>
        <v>910.2</v>
      </c>
      <c r="AM38" s="34"/>
      <c r="AN38" s="34"/>
      <c r="AO38" s="38"/>
      <c r="AP38" s="38"/>
      <c r="AQ38" s="38"/>
      <c r="AR38" s="34" t="s">
        <v>2133</v>
      </c>
      <c r="AS38" s="34"/>
      <c r="AT38" s="34"/>
      <c r="AU38" s="34" t="str">
        <f>TEXT(TRUNC(CZ15+CZ24+CZ32,1),"#,##0.#")</f>
        <v>13,911.3</v>
      </c>
      <c r="AV38" s="34"/>
      <c r="AW38" s="34"/>
      <c r="AX38" s="34"/>
      <c r="AY38" s="34"/>
      <c r="AZ38" s="38"/>
      <c r="BA38" s="38"/>
      <c r="BB38" s="38"/>
      <c r="BC38" s="38"/>
      <c r="BD38" s="38"/>
      <c r="BE38" s="38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6"/>
      <c r="CY38" s="36"/>
      <c r="CZ38" s="37"/>
      <c r="DA38" s="37"/>
      <c r="DB38" s="33"/>
    </row>
    <row r="39" spans="2:106" ht="11.25" customHeight="1" x14ac:dyDescent="0.2">
      <c r="B39" s="34"/>
      <c r="C39" s="34"/>
      <c r="D39" s="34"/>
      <c r="E39" s="34"/>
      <c r="F39" s="35"/>
      <c r="G39" s="34"/>
      <c r="H39" s="34"/>
      <c r="I39" s="34"/>
      <c r="J39" s="34"/>
      <c r="K39" s="34" t="s">
        <v>2145</v>
      </c>
      <c r="L39" s="34"/>
      <c r="M39" s="34"/>
      <c r="N39" s="34"/>
      <c r="O39" s="34"/>
      <c r="P39" s="34" t="s">
        <v>2141</v>
      </c>
      <c r="Q39" s="34"/>
      <c r="R39" s="34"/>
      <c r="S39" s="34" t="str">
        <f>TEXT(AM36+AM37+AU38,"#,##0.#######")</f>
        <v>47,243.</v>
      </c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6" t="str">
        <f>TEXT(AM36,"#,###.0")</f>
        <v>7,607.3</v>
      </c>
      <c r="CY39" s="36" t="str">
        <f>TEXT(AM37,"#,###.0")</f>
        <v>25,724.4</v>
      </c>
      <c r="CZ39" s="37" t="str">
        <f>TEXT(AU38,"#,###.0")</f>
        <v>13,911.3</v>
      </c>
      <c r="DA39" s="37">
        <f>CY39+CX39+CZ39</f>
        <v>47243</v>
      </c>
      <c r="DB39" s="33"/>
    </row>
    <row r="40" spans="2:106" ht="11.25" customHeight="1" x14ac:dyDescent="0.2">
      <c r="B40" s="34"/>
      <c r="C40" s="34"/>
      <c r="D40" s="34"/>
      <c r="E40" s="34"/>
      <c r="F40" s="35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6"/>
      <c r="CY40" s="36"/>
      <c r="CZ40" s="37"/>
      <c r="DA40" s="37"/>
      <c r="DB40" s="33"/>
    </row>
    <row r="41" spans="2:106" ht="11.25" customHeight="1" x14ac:dyDescent="0.2">
      <c r="B41" s="34"/>
      <c r="C41" s="34"/>
      <c r="D41" s="34" t="s">
        <v>2156</v>
      </c>
      <c r="E41" s="34"/>
      <c r="F41" s="35"/>
      <c r="G41" s="34" t="s">
        <v>2157</v>
      </c>
      <c r="H41" s="34"/>
      <c r="I41" s="34"/>
      <c r="J41" s="34"/>
      <c r="K41" s="34"/>
      <c r="L41" s="34" t="s">
        <v>2145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6"/>
      <c r="CY41" s="36"/>
      <c r="CZ41" s="37"/>
      <c r="DA41" s="37"/>
      <c r="DB41" s="33"/>
    </row>
    <row r="42" spans="2:106" ht="11.25" customHeight="1" x14ac:dyDescent="0.2">
      <c r="B42" s="34"/>
      <c r="C42" s="34"/>
      <c r="D42" s="34"/>
      <c r="E42" s="34"/>
      <c r="F42" s="35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6"/>
      <c r="CY42" s="36"/>
      <c r="CZ42" s="37"/>
      <c r="DA42" s="37"/>
      <c r="DB42" s="33"/>
    </row>
    <row r="43" spans="2:106" ht="11.25" customHeight="1" x14ac:dyDescent="0.2">
      <c r="B43" s="34"/>
      <c r="C43" s="34"/>
      <c r="D43" s="34"/>
      <c r="E43" s="34"/>
      <c r="F43" s="35"/>
      <c r="G43" s="34"/>
      <c r="H43" s="34" t="s">
        <v>2123</v>
      </c>
      <c r="I43" s="34"/>
      <c r="J43" s="34"/>
      <c r="K43" s="34"/>
      <c r="L43" s="34"/>
      <c r="M43" s="34"/>
      <c r="N43" s="34"/>
      <c r="O43" s="34" t="s">
        <v>2141</v>
      </c>
      <c r="P43" s="34"/>
      <c r="Q43" s="34" t="str">
        <f>TEXT(TRUNC(CY39,0),"#,##0")</f>
        <v>25,724</v>
      </c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6"/>
      <c r="CY43" s="36"/>
      <c r="CZ43" s="37"/>
      <c r="DA43" s="37"/>
      <c r="DB43" s="33"/>
    </row>
    <row r="44" spans="2:106" ht="11.25" customHeight="1" x14ac:dyDescent="0.2">
      <c r="B44" s="34"/>
      <c r="C44" s="34"/>
      <c r="D44" s="34"/>
      <c r="E44" s="34"/>
      <c r="F44" s="35"/>
      <c r="G44" s="34"/>
      <c r="H44" s="34" t="s">
        <v>2124</v>
      </c>
      <c r="I44" s="34"/>
      <c r="J44" s="34"/>
      <c r="K44" s="34"/>
      <c r="L44" s="34"/>
      <c r="M44" s="34"/>
      <c r="N44" s="34"/>
      <c r="O44" s="34" t="s">
        <v>2141</v>
      </c>
      <c r="P44" s="34"/>
      <c r="Q44" s="34" t="str">
        <f>TEXT(TRUNC(CX39,0),"#,##0")</f>
        <v>7,607</v>
      </c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6"/>
      <c r="CY44" s="36"/>
      <c r="CZ44" s="37"/>
      <c r="DA44" s="37"/>
      <c r="DB44" s="33"/>
    </row>
    <row r="45" spans="2:106" ht="11.25" customHeight="1" x14ac:dyDescent="0.2">
      <c r="B45" s="34"/>
      <c r="C45" s="34"/>
      <c r="D45" s="34"/>
      <c r="E45" s="34"/>
      <c r="F45" s="35"/>
      <c r="G45" s="34"/>
      <c r="H45" s="34" t="s">
        <v>2142</v>
      </c>
      <c r="I45" s="34"/>
      <c r="J45" s="34"/>
      <c r="K45" s="34"/>
      <c r="L45" s="34" t="s">
        <v>2143</v>
      </c>
      <c r="M45" s="34"/>
      <c r="N45" s="34"/>
      <c r="O45" s="34" t="s">
        <v>2141</v>
      </c>
      <c r="P45" s="34"/>
      <c r="Q45" s="34" t="str">
        <f>TEXT(TRUNC(CZ39,0),"#,##0")</f>
        <v>13,911</v>
      </c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6"/>
      <c r="CY45" s="36"/>
      <c r="CZ45" s="37"/>
      <c r="DA45" s="37"/>
      <c r="DB45" s="33"/>
    </row>
    <row r="46" spans="2:106" ht="11.25" customHeight="1" x14ac:dyDescent="0.2">
      <c r="B46" s="34"/>
      <c r="C46" s="34"/>
      <c r="D46" s="34"/>
      <c r="E46" s="34"/>
      <c r="F46" s="35"/>
      <c r="G46" s="34"/>
      <c r="H46" s="34"/>
      <c r="I46" s="34"/>
      <c r="J46" s="34" t="s">
        <v>2145</v>
      </c>
      <c r="K46" s="34"/>
      <c r="L46" s="34"/>
      <c r="M46" s="34"/>
      <c r="N46" s="34"/>
      <c r="O46" s="34" t="s">
        <v>2141</v>
      </c>
      <c r="P46" s="34"/>
      <c r="Q46" s="34" t="str">
        <f>TEXT(Q43+Q44+Q45,"#,##0")</f>
        <v>47,242</v>
      </c>
      <c r="R46" s="38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6" t="str">
        <f>TEXT(Q44,"#,##0")</f>
        <v>7,607</v>
      </c>
      <c r="CY46" s="36" t="str">
        <f>TEXT(Q43,"#,##0")</f>
        <v>25,724</v>
      </c>
      <c r="CZ46" s="37" t="str">
        <f>TEXT(Q45,"#,##0")</f>
        <v>13,911</v>
      </c>
      <c r="DA46" s="39">
        <f>CY46+CX46+CZ46</f>
        <v>47242</v>
      </c>
      <c r="DB46" s="33"/>
    </row>
    <row r="47" spans="2:106" ht="11.25" customHeight="1" x14ac:dyDescent="0.2">
      <c r="B47" s="34"/>
      <c r="C47" s="34"/>
      <c r="D47" s="34"/>
      <c r="E47" s="34"/>
      <c r="F47" s="35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8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6"/>
      <c r="CY47" s="36"/>
      <c r="CZ47" s="37"/>
      <c r="DA47" s="39"/>
      <c r="DB47" s="33"/>
    </row>
    <row r="48" spans="2:106" ht="11.25" customHeight="1" x14ac:dyDescent="0.2">
      <c r="B48" s="40" t="s">
        <v>2158</v>
      </c>
      <c r="C48" s="34"/>
      <c r="D48" s="34"/>
      <c r="E48" s="34"/>
      <c r="F48" s="35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41">
        <f>INT(CX90)</f>
        <v>206</v>
      </c>
      <c r="CY48" s="41">
        <f>INT(CY90)</f>
        <v>1385</v>
      </c>
      <c r="CZ48" s="42">
        <f>INT(CZ90)</f>
        <v>331</v>
      </c>
      <c r="DA48" s="42">
        <f>SUM(CX48:CZ48)</f>
        <v>1922</v>
      </c>
      <c r="DB48" s="33"/>
    </row>
    <row r="49" spans="2:106" ht="11.25" customHeight="1" x14ac:dyDescent="0.2">
      <c r="B49" s="34"/>
      <c r="C49" s="34"/>
      <c r="D49" s="34"/>
      <c r="E49" s="34"/>
      <c r="F49" s="35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6"/>
      <c r="CY49" s="36"/>
      <c r="CZ49" s="37"/>
      <c r="DA49" s="37"/>
      <c r="DB49" s="33"/>
    </row>
    <row r="50" spans="2:106" ht="11.25" customHeight="1" x14ac:dyDescent="0.2">
      <c r="B50" s="34"/>
      <c r="C50" s="34"/>
      <c r="D50" s="34"/>
      <c r="E50" s="34" t="s">
        <v>2159</v>
      </c>
      <c r="F50" s="35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6"/>
      <c r="CY50" s="36"/>
      <c r="CZ50" s="37"/>
      <c r="DA50" s="37"/>
      <c r="DB50" s="33"/>
    </row>
    <row r="51" spans="2:106" ht="11.25" customHeight="1" x14ac:dyDescent="0.2">
      <c r="B51" s="34"/>
      <c r="C51" s="34"/>
      <c r="D51" s="34"/>
      <c r="E51" s="34"/>
      <c r="F51" s="35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6"/>
      <c r="CY51" s="36"/>
      <c r="CZ51" s="37"/>
      <c r="DA51" s="37"/>
      <c r="DB51" s="33"/>
    </row>
    <row r="52" spans="2:106" ht="11.25" customHeight="1" x14ac:dyDescent="0.2">
      <c r="B52" s="34"/>
      <c r="C52" s="34"/>
      <c r="D52" s="34" t="s">
        <v>2126</v>
      </c>
      <c r="E52" s="34"/>
      <c r="F52" s="35"/>
      <c r="G52" s="34" t="s">
        <v>2160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6"/>
      <c r="CY52" s="36"/>
      <c r="CZ52" s="37"/>
      <c r="DA52" s="37"/>
      <c r="DB52" s="33"/>
    </row>
    <row r="53" spans="2:106" ht="11.25" customHeight="1" x14ac:dyDescent="0.2">
      <c r="B53" s="34"/>
      <c r="C53" s="34"/>
      <c r="D53" s="34"/>
      <c r="E53" s="34"/>
      <c r="F53" s="35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6"/>
      <c r="CY53" s="36"/>
      <c r="CZ53" s="37"/>
      <c r="DA53" s="37"/>
      <c r="DB53" s="33"/>
    </row>
    <row r="54" spans="2:106" ht="11.25" customHeight="1" x14ac:dyDescent="0.2">
      <c r="B54" s="34"/>
      <c r="C54" s="34"/>
      <c r="D54" s="34"/>
      <c r="E54" s="34"/>
      <c r="F54" s="35"/>
      <c r="G54" s="34" t="s">
        <v>2161</v>
      </c>
      <c r="H54" s="34"/>
      <c r="I54" s="34"/>
      <c r="J54" s="34"/>
      <c r="K54" s="34" t="s">
        <v>2133</v>
      </c>
      <c r="L54" s="34"/>
      <c r="M54" s="34" t="str">
        <f>TEXT(840,"#,##0.#######")</f>
        <v>840.</v>
      </c>
      <c r="N54" s="34"/>
      <c r="O54" s="34"/>
      <c r="P54" s="34" t="s">
        <v>2162</v>
      </c>
      <c r="Q54" s="34" t="s">
        <v>2139</v>
      </c>
      <c r="R54" s="34" t="s">
        <v>2163</v>
      </c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6"/>
      <c r="CY54" s="36"/>
      <c r="CZ54" s="37"/>
      <c r="DA54" s="37"/>
      <c r="DB54" s="33"/>
    </row>
    <row r="55" spans="2:106" ht="11.25" customHeight="1" x14ac:dyDescent="0.2">
      <c r="B55" s="34"/>
      <c r="C55" s="34"/>
      <c r="D55" s="34"/>
      <c r="E55" s="34"/>
      <c r="F55" s="35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6"/>
      <c r="CY55" s="36"/>
      <c r="CZ55" s="37"/>
      <c r="DA55" s="37"/>
      <c r="DB55" s="33"/>
    </row>
    <row r="56" spans="2:106" ht="11.25" customHeight="1" x14ac:dyDescent="0.2">
      <c r="B56" s="34"/>
      <c r="C56" s="34"/>
      <c r="D56" s="34"/>
      <c r="E56" s="34" t="s">
        <v>2129</v>
      </c>
      <c r="F56" s="35"/>
      <c r="G56" s="34" t="s">
        <v>2130</v>
      </c>
      <c r="H56" s="34"/>
      <c r="I56" s="34" t="s">
        <v>2164</v>
      </c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6"/>
      <c r="CY56" s="36"/>
      <c r="CZ56" s="37"/>
      <c r="DA56" s="37"/>
      <c r="DB56" s="33"/>
    </row>
    <row r="57" spans="2:106" ht="11.25" customHeight="1" x14ac:dyDescent="0.2">
      <c r="B57" s="34"/>
      <c r="C57" s="34"/>
      <c r="D57" s="34"/>
      <c r="E57" s="34"/>
      <c r="F57" s="35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6"/>
      <c r="CY57" s="36"/>
      <c r="CZ57" s="37"/>
      <c r="DA57" s="37"/>
      <c r="DB57" s="33"/>
    </row>
    <row r="58" spans="2:106" ht="11.25" customHeight="1" x14ac:dyDescent="0.2">
      <c r="B58" s="34"/>
      <c r="C58" s="34"/>
      <c r="D58" s="34"/>
      <c r="E58" s="34"/>
      <c r="F58" s="35"/>
      <c r="G58" s="34" t="s">
        <v>826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 t="s">
        <v>2141</v>
      </c>
      <c r="S58" s="34"/>
      <c r="T58" s="34" t="str">
        <f>TEXT([162]단가대비표!P127,"#,##0")</f>
        <v>181,293</v>
      </c>
      <c r="U58" s="34"/>
      <c r="V58" s="34"/>
      <c r="W58" s="34"/>
      <c r="X58" s="34"/>
      <c r="Y58" s="34"/>
      <c r="Z58" s="34"/>
      <c r="AA58" s="34"/>
      <c r="AB58" s="34"/>
      <c r="AC58" s="34"/>
      <c r="AD58" s="34" t="s">
        <v>2150</v>
      </c>
      <c r="AE58" s="34"/>
      <c r="AF58" s="34"/>
      <c r="AG58" s="34" t="str">
        <f>TEXT(2,"#,##0.#######")</f>
        <v>2.</v>
      </c>
      <c r="AH58" s="34" t="s">
        <v>413</v>
      </c>
      <c r="AI58" s="34"/>
      <c r="AJ58" s="34"/>
      <c r="AK58" s="34" t="s">
        <v>2137</v>
      </c>
      <c r="AL58" s="34"/>
      <c r="AM58" s="34"/>
      <c r="AN58" s="34" t="s">
        <v>2161</v>
      </c>
      <c r="AO58" s="34"/>
      <c r="AP58" s="34"/>
      <c r="AQ58" s="34"/>
      <c r="AR58" s="34" t="s">
        <v>2133</v>
      </c>
      <c r="AS58" s="34"/>
      <c r="AT58" s="34" t="str">
        <f>TEXT(T58,"#,##0.#######")</f>
        <v>181,293.</v>
      </c>
      <c r="AU58" s="34"/>
      <c r="AV58" s="34"/>
      <c r="AW58" s="34"/>
      <c r="AX58" s="34"/>
      <c r="AY58" s="34"/>
      <c r="AZ58" s="34"/>
      <c r="BA58" s="34"/>
      <c r="BB58" s="34" t="s">
        <v>2150</v>
      </c>
      <c r="BC58" s="34"/>
      <c r="BD58" s="34"/>
      <c r="BE58" s="34" t="str">
        <f>TEXT(AG58,"#,##0.#######")</f>
        <v>2.</v>
      </c>
      <c r="BF58" s="34"/>
      <c r="BG58" s="34" t="s">
        <v>2137</v>
      </c>
      <c r="BH58" s="34"/>
      <c r="BI58" s="34"/>
      <c r="BJ58" s="34" t="str">
        <f>TEXT(M54,"#,##0.#######")</f>
        <v>840.</v>
      </c>
      <c r="BK58" s="34"/>
      <c r="BL58" s="34"/>
      <c r="BM58" s="34"/>
      <c r="BN58" s="34" t="s">
        <v>2133</v>
      </c>
      <c r="BO58" s="34"/>
      <c r="BP58" s="34" t="str">
        <f>TEXT(TRUNC(T58*AG58/M54,1),"#,##0.#######")</f>
        <v>431.6</v>
      </c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6"/>
      <c r="CY58" s="36"/>
      <c r="CZ58" s="37"/>
      <c r="DA58" s="37"/>
      <c r="DB58" s="33"/>
    </row>
    <row r="59" spans="2:106" ht="11.25" customHeight="1" x14ac:dyDescent="0.2">
      <c r="B59" s="34"/>
      <c r="C59" s="34"/>
      <c r="D59" s="34"/>
      <c r="E59" s="34"/>
      <c r="F59" s="35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6"/>
      <c r="CY59" s="36"/>
      <c r="CZ59" s="37"/>
      <c r="DA59" s="37"/>
      <c r="DB59" s="33"/>
    </row>
    <row r="60" spans="2:106" ht="11.25" customHeight="1" x14ac:dyDescent="0.2">
      <c r="B60" s="34"/>
      <c r="C60" s="34"/>
      <c r="D60" s="34"/>
      <c r="E60" s="34"/>
      <c r="F60" s="35"/>
      <c r="G60" s="34" t="s">
        <v>411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 t="s">
        <v>2141</v>
      </c>
      <c r="S60" s="34"/>
      <c r="T60" s="34" t="str">
        <f>TEXT([162]단가대비표!P126,"#,##0")</f>
        <v>144,481</v>
      </c>
      <c r="U60" s="34"/>
      <c r="V60" s="34"/>
      <c r="W60" s="34"/>
      <c r="X60" s="34"/>
      <c r="Y60" s="34"/>
      <c r="Z60" s="34"/>
      <c r="AA60" s="34"/>
      <c r="AB60" s="34"/>
      <c r="AC60" s="34"/>
      <c r="AD60" s="34" t="s">
        <v>2150</v>
      </c>
      <c r="AE60" s="34"/>
      <c r="AF60" s="34"/>
      <c r="AG60" s="34" t="str">
        <f>TEXT(1,"#,##0.#######")</f>
        <v>1.</v>
      </c>
      <c r="AH60" s="34" t="s">
        <v>413</v>
      </c>
      <c r="AI60" s="34"/>
      <c r="AJ60" s="34"/>
      <c r="AK60" s="34" t="s">
        <v>2137</v>
      </c>
      <c r="AL60" s="34"/>
      <c r="AM60" s="34"/>
      <c r="AN60" s="34" t="s">
        <v>2161</v>
      </c>
      <c r="AO60" s="34"/>
      <c r="AP60" s="34"/>
      <c r="AQ60" s="34"/>
      <c r="AR60" s="34" t="s">
        <v>2133</v>
      </c>
      <c r="AS60" s="34"/>
      <c r="AT60" s="34" t="str">
        <f>TEXT(T60,"#,##0.#######")</f>
        <v>144,481.</v>
      </c>
      <c r="AU60" s="34"/>
      <c r="AV60" s="34"/>
      <c r="AW60" s="34"/>
      <c r="AX60" s="34"/>
      <c r="AY60" s="34"/>
      <c r="AZ60" s="34"/>
      <c r="BA60" s="34"/>
      <c r="BB60" s="34" t="s">
        <v>2150</v>
      </c>
      <c r="BC60" s="34"/>
      <c r="BD60" s="34"/>
      <c r="BE60" s="34" t="str">
        <f>TEXT(AG60,"#,##0.#######")</f>
        <v>1.</v>
      </c>
      <c r="BF60" s="34"/>
      <c r="BG60" s="34" t="s">
        <v>2137</v>
      </c>
      <c r="BH60" s="34"/>
      <c r="BI60" s="34"/>
      <c r="BJ60" s="34" t="str">
        <f>TEXT(M54,"#,##0.#######")</f>
        <v>840.</v>
      </c>
      <c r="BK60" s="34"/>
      <c r="BL60" s="34"/>
      <c r="BM60" s="34"/>
      <c r="BN60" s="34" t="s">
        <v>2133</v>
      </c>
      <c r="BO60" s="34"/>
      <c r="BP60" s="34" t="str">
        <f>TEXT(TRUNC(T60*AG60/M54,1),"#,##0.#######")</f>
        <v>172.</v>
      </c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6"/>
      <c r="CY60" s="36"/>
      <c r="CZ60" s="37"/>
      <c r="DA60" s="37"/>
      <c r="DB60" s="33"/>
    </row>
    <row r="61" spans="2:106" ht="11.25" customHeight="1" x14ac:dyDescent="0.2">
      <c r="B61" s="34"/>
      <c r="C61" s="34"/>
      <c r="D61" s="34"/>
      <c r="E61" s="34"/>
      <c r="F61" s="35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6"/>
      <c r="CY61" s="36"/>
      <c r="CZ61" s="37"/>
      <c r="DA61" s="37"/>
      <c r="DB61" s="33"/>
    </row>
    <row r="62" spans="2:106" ht="11.25" customHeight="1" x14ac:dyDescent="0.2">
      <c r="B62" s="34"/>
      <c r="C62" s="34"/>
      <c r="D62" s="34"/>
      <c r="E62" s="34"/>
      <c r="F62" s="35"/>
      <c r="G62" s="34" t="s">
        <v>2165</v>
      </c>
      <c r="H62" s="34"/>
      <c r="I62" s="34"/>
      <c r="J62" s="34"/>
      <c r="K62" s="34"/>
      <c r="L62" s="34"/>
      <c r="M62" s="34"/>
      <c r="N62" s="34"/>
      <c r="O62" s="34"/>
      <c r="P62" s="34" t="s">
        <v>2141</v>
      </c>
      <c r="Q62" s="34"/>
      <c r="R62" s="34" t="str">
        <f>TEXT(TRUNC(BP58+BP60,1),"#,##0.#######")</f>
        <v>603.6</v>
      </c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6"/>
      <c r="CY62" s="36" t="str">
        <f>R62</f>
        <v>603.6</v>
      </c>
      <c r="CZ62" s="37"/>
      <c r="DA62" s="37"/>
      <c r="DB62" s="33"/>
    </row>
    <row r="63" spans="2:106" ht="11.25" customHeight="1" x14ac:dyDescent="0.2">
      <c r="B63" s="34"/>
      <c r="C63" s="34"/>
      <c r="D63" s="34"/>
      <c r="E63" s="34"/>
      <c r="F63" s="35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6"/>
      <c r="CY63" s="36"/>
      <c r="CZ63" s="37"/>
      <c r="DA63" s="37"/>
      <c r="DB63" s="33"/>
    </row>
    <row r="64" spans="2:106" ht="11.25" customHeight="1" x14ac:dyDescent="0.2">
      <c r="B64" s="34"/>
      <c r="C64" s="34"/>
      <c r="D64" s="34"/>
      <c r="E64" s="34" t="s">
        <v>2166</v>
      </c>
      <c r="F64" s="35"/>
      <c r="G64" s="34" t="s">
        <v>2130</v>
      </c>
      <c r="H64" s="34"/>
      <c r="I64" s="34" t="s">
        <v>2131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 t="s">
        <v>2167</v>
      </c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6"/>
      <c r="CY64" s="36"/>
      <c r="CZ64" s="37"/>
      <c r="DA64" s="37"/>
      <c r="DB64" s="33"/>
    </row>
    <row r="65" spans="2:106" ht="11.25" customHeight="1" x14ac:dyDescent="0.2">
      <c r="B65" s="34"/>
      <c r="C65" s="34"/>
      <c r="D65" s="34"/>
      <c r="E65" s="34"/>
      <c r="F65" s="35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6"/>
      <c r="CY65" s="36"/>
      <c r="CZ65" s="37"/>
      <c r="DA65" s="37"/>
      <c r="DB65" s="33"/>
    </row>
    <row r="66" spans="2:106" ht="11.25" customHeight="1" x14ac:dyDescent="0.2">
      <c r="B66" s="34"/>
      <c r="C66" s="34"/>
      <c r="D66" s="34"/>
      <c r="E66" s="34"/>
      <c r="F66" s="35"/>
      <c r="G66" s="34" t="s">
        <v>2132</v>
      </c>
      <c r="H66" s="34"/>
      <c r="I66" s="34" t="s">
        <v>2133</v>
      </c>
      <c r="J66" s="34"/>
      <c r="K66" s="34" t="s">
        <v>2161</v>
      </c>
      <c r="L66" s="34"/>
      <c r="M66" s="34"/>
      <c r="N66" s="34"/>
      <c r="O66" s="34" t="s">
        <v>2137</v>
      </c>
      <c r="P66" s="34"/>
      <c r="Q66" s="34"/>
      <c r="R66" s="34" t="str">
        <f>TEXT(8,"#,##0.#######")</f>
        <v>8.</v>
      </c>
      <c r="S66" s="34" t="s">
        <v>2140</v>
      </c>
      <c r="T66" s="34"/>
      <c r="U66" s="34"/>
      <c r="V66" s="34" t="s">
        <v>2133</v>
      </c>
      <c r="W66" s="34"/>
      <c r="X66" s="34" t="str">
        <f>TEXT(M54,"#,##0.#######")</f>
        <v>840.</v>
      </c>
      <c r="Y66" s="34"/>
      <c r="Z66" s="34"/>
      <c r="AA66" s="34"/>
      <c r="AB66" s="34" t="s">
        <v>2137</v>
      </c>
      <c r="AC66" s="34"/>
      <c r="AD66" s="34"/>
      <c r="AE66" s="34" t="str">
        <f>TEXT(R66,"#,##0.#######")</f>
        <v>8.</v>
      </c>
      <c r="AF66" s="34"/>
      <c r="AG66" s="34" t="s">
        <v>2133</v>
      </c>
      <c r="AH66" s="34"/>
      <c r="AI66" s="34" t="str">
        <f>TEXT(ROUND(M54/R66,2),"#,##0.#######")</f>
        <v>105.</v>
      </c>
      <c r="AJ66" s="34"/>
      <c r="AK66" s="34"/>
      <c r="AL66" s="34"/>
      <c r="AM66" s="34"/>
      <c r="AN66" s="34"/>
      <c r="AO66" s="34" t="s">
        <v>2162</v>
      </c>
      <c r="AP66" s="34" t="s">
        <v>2139</v>
      </c>
      <c r="AQ66" s="34" t="s">
        <v>2140</v>
      </c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6"/>
      <c r="CY66" s="36"/>
      <c r="CZ66" s="37"/>
      <c r="DA66" s="37"/>
      <c r="DB66" s="33"/>
    </row>
    <row r="67" spans="2:106" ht="11.25" customHeight="1" x14ac:dyDescent="0.2">
      <c r="B67" s="34"/>
      <c r="C67" s="34"/>
      <c r="D67" s="34"/>
      <c r="E67" s="34"/>
      <c r="F67" s="35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6"/>
      <c r="CY67" s="36"/>
      <c r="CZ67" s="37"/>
      <c r="DA67" s="37"/>
      <c r="DB67" s="33"/>
    </row>
    <row r="68" spans="2:106" ht="11.25" customHeight="1" x14ac:dyDescent="0.2">
      <c r="B68" s="34"/>
      <c r="C68" s="34"/>
      <c r="D68" s="34"/>
      <c r="E68" s="34"/>
      <c r="F68" s="35"/>
      <c r="G68" s="34" t="s">
        <v>2123</v>
      </c>
      <c r="H68" s="34"/>
      <c r="I68" s="34"/>
      <c r="J68" s="34"/>
      <c r="K68" s="34"/>
      <c r="L68" s="34"/>
      <c r="M68" s="34"/>
      <c r="N68" s="34" t="s">
        <v>2141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 t="s">
        <v>2137</v>
      </c>
      <c r="Z68" s="34"/>
      <c r="AA68" s="34"/>
      <c r="AB68" s="34" t="str">
        <f>TEXT(AI66,"#,##0.#######")</f>
        <v>105.</v>
      </c>
      <c r="AC68" s="34"/>
      <c r="AD68" s="34"/>
      <c r="AE68" s="34"/>
      <c r="AF68" s="34"/>
      <c r="AG68" s="34"/>
      <c r="AH68" s="34"/>
      <c r="AI68" s="34" t="s">
        <v>2133</v>
      </c>
      <c r="AJ68" s="34"/>
      <c r="AK68" s="34"/>
      <c r="AL68" s="34"/>
      <c r="AM68" s="34" t="str">
        <f>TEXT(TRUNC(P68/AI66,1),"#,##0.#")</f>
        <v>0.</v>
      </c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6"/>
      <c r="CY68" s="36"/>
      <c r="CZ68" s="37"/>
      <c r="DA68" s="37"/>
      <c r="DB68" s="33"/>
    </row>
    <row r="69" spans="2:106" ht="11.25" customHeight="1" x14ac:dyDescent="0.2">
      <c r="B69" s="34"/>
      <c r="C69" s="34"/>
      <c r="D69" s="34"/>
      <c r="E69" s="34"/>
      <c r="F69" s="35"/>
      <c r="G69" s="34" t="s">
        <v>2124</v>
      </c>
      <c r="H69" s="34"/>
      <c r="I69" s="34"/>
      <c r="J69" s="34"/>
      <c r="K69" s="34"/>
      <c r="L69" s="34"/>
      <c r="M69" s="34"/>
      <c r="N69" s="34" t="s">
        <v>2141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 t="s">
        <v>2137</v>
      </c>
      <c r="Z69" s="34"/>
      <c r="AA69" s="34"/>
      <c r="AB69" s="34" t="str">
        <f>TEXT(AI66,"#,##0.#######")</f>
        <v>105.</v>
      </c>
      <c r="AC69" s="34"/>
      <c r="AD69" s="34"/>
      <c r="AE69" s="34"/>
      <c r="AF69" s="34"/>
      <c r="AG69" s="34"/>
      <c r="AH69" s="34"/>
      <c r="AI69" s="34" t="s">
        <v>2133</v>
      </c>
      <c r="AJ69" s="34"/>
      <c r="AK69" s="34"/>
      <c r="AL69" s="34"/>
      <c r="AM69" s="34" t="str">
        <f>TEXT(TRUNC(P69/AI66,1),"#,##0.#")</f>
        <v>0.</v>
      </c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6"/>
      <c r="CY69" s="36"/>
      <c r="CZ69" s="37"/>
      <c r="DA69" s="37"/>
      <c r="DB69" s="33"/>
    </row>
    <row r="70" spans="2:106" ht="11.25" customHeight="1" x14ac:dyDescent="0.2">
      <c r="B70" s="34"/>
      <c r="C70" s="34"/>
      <c r="D70" s="34"/>
      <c r="E70" s="34"/>
      <c r="F70" s="35"/>
      <c r="G70" s="34" t="s">
        <v>2142</v>
      </c>
      <c r="H70" s="34"/>
      <c r="I70" s="34"/>
      <c r="J70" s="34"/>
      <c r="K70" s="34" t="s">
        <v>2143</v>
      </c>
      <c r="L70" s="34"/>
      <c r="M70" s="34"/>
      <c r="N70" s="34" t="s">
        <v>2141</v>
      </c>
      <c r="O70" s="34"/>
      <c r="P70" s="34" t="str">
        <f>TEXT([162]일위대가목록!G36,"#,##0")</f>
        <v>8,259</v>
      </c>
      <c r="Q70" s="34"/>
      <c r="R70" s="34"/>
      <c r="S70" s="34"/>
      <c r="T70" s="34"/>
      <c r="U70" s="34"/>
      <c r="V70" s="34"/>
      <c r="W70" s="34"/>
      <c r="X70" s="34"/>
      <c r="Y70" s="34" t="s">
        <v>2137</v>
      </c>
      <c r="Z70" s="34"/>
      <c r="AA70" s="34"/>
      <c r="AB70" s="34" t="str">
        <f>TEXT(AI66,"#,##0.#######")</f>
        <v>105.</v>
      </c>
      <c r="AC70" s="34"/>
      <c r="AD70" s="34"/>
      <c r="AE70" s="34"/>
      <c r="AF70" s="34"/>
      <c r="AG70" s="34"/>
      <c r="AH70" s="34"/>
      <c r="AI70" s="34" t="s">
        <v>2133</v>
      </c>
      <c r="AJ70" s="34"/>
      <c r="AK70" s="34"/>
      <c r="AL70" s="34"/>
      <c r="AM70" s="34" t="str">
        <f>TEXT(TRUNC(P70/AI66,1),"#,##0.#")</f>
        <v>78.6</v>
      </c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6"/>
      <c r="CY70" s="36"/>
      <c r="CZ70" s="37"/>
      <c r="DA70" s="37"/>
      <c r="DB70" s="33"/>
    </row>
    <row r="71" spans="2:106" ht="11.25" customHeight="1" x14ac:dyDescent="0.2">
      <c r="B71" s="34"/>
      <c r="C71" s="34"/>
      <c r="D71" s="34"/>
      <c r="E71" s="34"/>
      <c r="F71" s="35"/>
      <c r="G71" s="34" t="s">
        <v>2144</v>
      </c>
      <c r="H71" s="34"/>
      <c r="I71" s="34"/>
      <c r="J71" s="34"/>
      <c r="K71" s="34" t="s">
        <v>2145</v>
      </c>
      <c r="L71" s="34"/>
      <c r="M71" s="34"/>
      <c r="N71" s="34" t="s">
        <v>2141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 t="str">
        <f>TEXT(AM68+AM69+AM70,"#,##0.#######")</f>
        <v>78.6</v>
      </c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6" t="str">
        <f>TEXT(AM69,"#,###.0")</f>
        <v>.0</v>
      </c>
      <c r="CY71" s="36" t="str">
        <f>TEXT(AM68,"#,###.0")</f>
        <v>.0</v>
      </c>
      <c r="CZ71" s="37" t="str">
        <f>TEXT(AM70,"#,###.0")</f>
        <v>78.6</v>
      </c>
      <c r="DA71" s="37">
        <f>CY71+CX71+CZ71</f>
        <v>78.599999999999994</v>
      </c>
      <c r="DB71" s="33"/>
    </row>
    <row r="72" spans="2:106" ht="11.25" customHeight="1" x14ac:dyDescent="0.2">
      <c r="B72" s="34"/>
      <c r="C72" s="34"/>
      <c r="D72" s="34"/>
      <c r="E72" s="34"/>
      <c r="F72" s="35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6"/>
      <c r="CY72" s="36"/>
      <c r="CZ72" s="37"/>
      <c r="DA72" s="37"/>
      <c r="DB72" s="33"/>
    </row>
    <row r="73" spans="2:106" ht="11.25" customHeight="1" x14ac:dyDescent="0.2">
      <c r="B73" s="34"/>
      <c r="C73" s="34"/>
      <c r="D73" s="34"/>
      <c r="E73" s="34"/>
      <c r="F73" s="35"/>
      <c r="G73" s="34" t="s">
        <v>2123</v>
      </c>
      <c r="H73" s="34"/>
      <c r="I73" s="34"/>
      <c r="J73" s="34"/>
      <c r="K73" s="34"/>
      <c r="L73" s="34"/>
      <c r="M73" s="34"/>
      <c r="N73" s="34" t="s">
        <v>2141</v>
      </c>
      <c r="O73" s="34"/>
      <c r="P73" s="34" t="str">
        <f>TEXT([162]일위대가목록!F37,"#,##0")</f>
        <v>44,965</v>
      </c>
      <c r="Q73" s="34"/>
      <c r="R73" s="34"/>
      <c r="S73" s="34"/>
      <c r="T73" s="34"/>
      <c r="U73" s="34"/>
      <c r="V73" s="34"/>
      <c r="W73" s="34"/>
      <c r="X73" s="34"/>
      <c r="Y73" s="34" t="s">
        <v>2137</v>
      </c>
      <c r="Z73" s="34"/>
      <c r="AA73" s="34"/>
      <c r="AB73" s="34" t="str">
        <f>TEXT(AI66,"#,##0.#######")</f>
        <v>105.</v>
      </c>
      <c r="AC73" s="34"/>
      <c r="AD73" s="34"/>
      <c r="AE73" s="34"/>
      <c r="AF73" s="34"/>
      <c r="AG73" s="34"/>
      <c r="AH73" s="34"/>
      <c r="AI73" s="34" t="s">
        <v>2133</v>
      </c>
      <c r="AJ73" s="34"/>
      <c r="AK73" s="34"/>
      <c r="AL73" s="34"/>
      <c r="AM73" s="34" t="str">
        <f>TEXT(TRUNC(P73/AB73,1),"#,##0.#")</f>
        <v>428.2</v>
      </c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6"/>
      <c r="CY73" s="36"/>
      <c r="CZ73" s="37"/>
      <c r="DA73" s="37"/>
      <c r="DB73" s="33"/>
    </row>
    <row r="74" spans="2:106" ht="11.25" customHeight="1" x14ac:dyDescent="0.2">
      <c r="B74" s="34"/>
      <c r="C74" s="34"/>
      <c r="D74" s="34"/>
      <c r="E74" s="34"/>
      <c r="F74" s="35"/>
      <c r="G74" s="34" t="s">
        <v>2124</v>
      </c>
      <c r="H74" s="34"/>
      <c r="I74" s="34"/>
      <c r="J74" s="34"/>
      <c r="K74" s="34"/>
      <c r="L74" s="34"/>
      <c r="M74" s="34"/>
      <c r="N74" s="34" t="s">
        <v>2141</v>
      </c>
      <c r="O74" s="34"/>
      <c r="P74" s="34" t="str">
        <f>TEXT([162]일위대가목록!E37,"#,##0")</f>
        <v>16,388</v>
      </c>
      <c r="Q74" s="34"/>
      <c r="R74" s="34"/>
      <c r="S74" s="34"/>
      <c r="T74" s="34"/>
      <c r="U74" s="34"/>
      <c r="V74" s="34"/>
      <c r="W74" s="34"/>
      <c r="X74" s="34"/>
      <c r="Y74" s="34" t="s">
        <v>2137</v>
      </c>
      <c r="Z74" s="34"/>
      <c r="AA74" s="34"/>
      <c r="AB74" s="34" t="str">
        <f>TEXT(AI66,"#,##0.#######")</f>
        <v>105.</v>
      </c>
      <c r="AC74" s="34"/>
      <c r="AD74" s="34"/>
      <c r="AE74" s="34"/>
      <c r="AF74" s="34"/>
      <c r="AG74" s="34"/>
      <c r="AH74" s="34"/>
      <c r="AI74" s="34" t="s">
        <v>2133</v>
      </c>
      <c r="AJ74" s="34"/>
      <c r="AK74" s="34"/>
      <c r="AL74" s="34"/>
      <c r="AM74" s="34" t="str">
        <f>TEXT(TRUNC(P74/AB74,1),"#,##0.#")</f>
        <v>156.</v>
      </c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6"/>
      <c r="CY74" s="36"/>
      <c r="CZ74" s="37"/>
      <c r="DA74" s="37"/>
      <c r="DB74" s="33"/>
    </row>
    <row r="75" spans="2:106" ht="11.25" customHeight="1" x14ac:dyDescent="0.2">
      <c r="B75" s="34"/>
      <c r="C75" s="34"/>
      <c r="D75" s="34"/>
      <c r="E75" s="34"/>
      <c r="F75" s="35"/>
      <c r="G75" s="34" t="s">
        <v>2142</v>
      </c>
      <c r="H75" s="34"/>
      <c r="I75" s="34"/>
      <c r="J75" s="34"/>
      <c r="K75" s="34" t="s">
        <v>2143</v>
      </c>
      <c r="L75" s="34"/>
      <c r="M75" s="34"/>
      <c r="N75" s="34" t="s">
        <v>2141</v>
      </c>
      <c r="O75" s="34"/>
      <c r="P75" s="34" t="str">
        <f>TEXT([162]일위대가목록!G37,"#,##0")</f>
        <v>20,718</v>
      </c>
      <c r="Q75" s="34"/>
      <c r="R75" s="34"/>
      <c r="S75" s="34"/>
      <c r="T75" s="34"/>
      <c r="U75" s="34"/>
      <c r="V75" s="34"/>
      <c r="W75" s="34"/>
      <c r="X75" s="34"/>
      <c r="Y75" s="34" t="s">
        <v>2137</v>
      </c>
      <c r="Z75" s="34"/>
      <c r="AA75" s="34"/>
      <c r="AB75" s="34" t="str">
        <f>TEXT(AI66,"#,##0.#######")</f>
        <v>105.</v>
      </c>
      <c r="AC75" s="34"/>
      <c r="AD75" s="34"/>
      <c r="AE75" s="34"/>
      <c r="AF75" s="34"/>
      <c r="AG75" s="34"/>
      <c r="AH75" s="34"/>
      <c r="AI75" s="34" t="s">
        <v>2133</v>
      </c>
      <c r="AJ75" s="34"/>
      <c r="AK75" s="34"/>
      <c r="AL75" s="34"/>
      <c r="AM75" s="34" t="str">
        <f>TEXT(TRUNC(P75/AB75,1),"#,##0.#")</f>
        <v>197.3</v>
      </c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6"/>
      <c r="CY75" s="36"/>
      <c r="CZ75" s="37"/>
      <c r="DA75" s="37"/>
      <c r="DB75" s="33"/>
    </row>
    <row r="76" spans="2:106" ht="11.25" customHeight="1" x14ac:dyDescent="0.2">
      <c r="B76" s="34"/>
      <c r="C76" s="34"/>
      <c r="D76" s="34"/>
      <c r="E76" s="34"/>
      <c r="F76" s="35"/>
      <c r="G76" s="34" t="s">
        <v>2144</v>
      </c>
      <c r="H76" s="34"/>
      <c r="I76" s="34"/>
      <c r="J76" s="34"/>
      <c r="K76" s="34" t="s">
        <v>2145</v>
      </c>
      <c r="L76" s="34"/>
      <c r="M76" s="34"/>
      <c r="N76" s="34" t="s">
        <v>2141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 t="str">
        <f>TEXT(AM73+AM74+AM75,"#,##0.#######")</f>
        <v>781.5</v>
      </c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6" t="str">
        <f>TEXT(AM74,"#,###.0")</f>
        <v>156.0</v>
      </c>
      <c r="CY76" s="36" t="str">
        <f>TEXT(AM73,"#,###.0")</f>
        <v>428.2</v>
      </c>
      <c r="CZ76" s="37" t="str">
        <f>TEXT(AM75,"#,###.0")</f>
        <v>197.3</v>
      </c>
      <c r="DA76" s="37">
        <f>CY76+CX76+CZ76</f>
        <v>781.5</v>
      </c>
      <c r="DB76" s="33"/>
    </row>
    <row r="77" spans="2:106" ht="11.25" customHeight="1" x14ac:dyDescent="0.2">
      <c r="B77" s="34"/>
      <c r="C77" s="34"/>
      <c r="D77" s="34"/>
      <c r="E77" s="34"/>
      <c r="F77" s="35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6"/>
      <c r="CY77" s="36"/>
      <c r="CZ77" s="37"/>
      <c r="DA77" s="37"/>
      <c r="DB77" s="33"/>
    </row>
    <row r="78" spans="2:106" ht="11.25" customHeight="1" x14ac:dyDescent="0.2">
      <c r="B78" s="34"/>
      <c r="C78" s="34"/>
      <c r="D78" s="34"/>
      <c r="E78" s="34" t="s">
        <v>2168</v>
      </c>
      <c r="F78" s="35"/>
      <c r="G78" s="34" t="s">
        <v>2130</v>
      </c>
      <c r="H78" s="34"/>
      <c r="I78" s="34" t="s">
        <v>1022</v>
      </c>
      <c r="J78" s="34"/>
      <c r="K78" s="34"/>
      <c r="L78" s="34"/>
      <c r="M78" s="34"/>
      <c r="N78" s="34"/>
      <c r="O78" s="34"/>
      <c r="P78" s="34"/>
      <c r="Q78" s="34"/>
      <c r="R78" s="34"/>
      <c r="S78" s="34" t="s">
        <v>2169</v>
      </c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6"/>
      <c r="CY78" s="36"/>
      <c r="CZ78" s="37"/>
      <c r="DA78" s="37"/>
      <c r="DB78" s="33"/>
    </row>
    <row r="79" spans="2:106" ht="11.25" customHeight="1" x14ac:dyDescent="0.2">
      <c r="B79" s="34"/>
      <c r="C79" s="34"/>
      <c r="D79" s="34"/>
      <c r="E79" s="34"/>
      <c r="F79" s="35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6"/>
      <c r="CY79" s="36"/>
      <c r="CZ79" s="37"/>
      <c r="DA79" s="37"/>
      <c r="DB79" s="33"/>
    </row>
    <row r="80" spans="2:106" ht="11.25" customHeight="1" x14ac:dyDescent="0.2">
      <c r="B80" s="34"/>
      <c r="C80" s="34"/>
      <c r="D80" s="34"/>
      <c r="E80" s="34"/>
      <c r="F80" s="35"/>
      <c r="G80" s="34" t="s">
        <v>2123</v>
      </c>
      <c r="H80" s="34"/>
      <c r="I80" s="34"/>
      <c r="J80" s="34"/>
      <c r="K80" s="34"/>
      <c r="L80" s="34"/>
      <c r="M80" s="34"/>
      <c r="N80" s="34" t="s">
        <v>2141</v>
      </c>
      <c r="O80" s="34"/>
      <c r="P80" s="34" t="str">
        <f>TEXT([162]일위대가목록!F38,"#,##0")</f>
        <v>37,187</v>
      </c>
      <c r="Q80" s="34"/>
      <c r="R80" s="34"/>
      <c r="S80" s="34"/>
      <c r="T80" s="34"/>
      <c r="U80" s="34"/>
      <c r="V80" s="34"/>
      <c r="W80" s="34"/>
      <c r="X80" s="34"/>
      <c r="Y80" s="34" t="s">
        <v>2137</v>
      </c>
      <c r="Z80" s="34"/>
      <c r="AA80" s="34"/>
      <c r="AB80" s="34" t="str">
        <f>TEXT(AI66,"#,##0.#######")</f>
        <v>105.</v>
      </c>
      <c r="AC80" s="34"/>
      <c r="AD80" s="34"/>
      <c r="AE80" s="34"/>
      <c r="AF80" s="34"/>
      <c r="AG80" s="34"/>
      <c r="AH80" s="34"/>
      <c r="AI80" s="34" t="s">
        <v>2133</v>
      </c>
      <c r="AJ80" s="34"/>
      <c r="AK80" s="34" t="str">
        <f>TEXT(TRUNC(P80/AI66,1),"#,##0.#")</f>
        <v>354.1</v>
      </c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6"/>
      <c r="CY80" s="36"/>
      <c r="CZ80" s="37"/>
      <c r="DA80" s="37"/>
      <c r="DB80" s="33"/>
    </row>
    <row r="81" spans="2:106" ht="11.25" customHeight="1" x14ac:dyDescent="0.2">
      <c r="B81" s="34"/>
      <c r="C81" s="34"/>
      <c r="D81" s="34"/>
      <c r="E81" s="34"/>
      <c r="F81" s="35"/>
      <c r="G81" s="34" t="s">
        <v>2124</v>
      </c>
      <c r="H81" s="34"/>
      <c r="I81" s="34"/>
      <c r="J81" s="34"/>
      <c r="K81" s="34"/>
      <c r="L81" s="34"/>
      <c r="M81" s="34"/>
      <c r="N81" s="34" t="s">
        <v>2141</v>
      </c>
      <c r="O81" s="34"/>
      <c r="P81" s="34"/>
      <c r="Q81" s="34" t="str">
        <f>TEXT([162]일위대가목록!E38,"#,##0")</f>
        <v>5,270</v>
      </c>
      <c r="R81" s="34"/>
      <c r="S81" s="34"/>
      <c r="T81" s="34"/>
      <c r="U81" s="34"/>
      <c r="V81" s="34"/>
      <c r="W81" s="34"/>
      <c r="X81" s="34"/>
      <c r="Y81" s="34" t="s">
        <v>2137</v>
      </c>
      <c r="Z81" s="34"/>
      <c r="AA81" s="34"/>
      <c r="AB81" s="34" t="str">
        <f>TEXT(AI66,"#,##0.#######")</f>
        <v>105.</v>
      </c>
      <c r="AC81" s="34"/>
      <c r="AD81" s="34"/>
      <c r="AE81" s="34"/>
      <c r="AF81" s="34"/>
      <c r="AG81" s="34"/>
      <c r="AH81" s="34"/>
      <c r="AI81" s="34" t="s">
        <v>2133</v>
      </c>
      <c r="AJ81" s="34"/>
      <c r="AK81" s="34"/>
      <c r="AL81" s="34"/>
      <c r="AM81" s="34" t="str">
        <f>TEXT(TRUNC(Q81/AI66,1),"#,##0.#")</f>
        <v>50.1</v>
      </c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6"/>
      <c r="CY81" s="36"/>
      <c r="CZ81" s="37"/>
      <c r="DA81" s="37"/>
      <c r="DB81" s="33"/>
    </row>
    <row r="82" spans="2:106" ht="11.25" customHeight="1" x14ac:dyDescent="0.2">
      <c r="B82" s="34"/>
      <c r="C82" s="34"/>
      <c r="D82" s="34"/>
      <c r="E82" s="34"/>
      <c r="F82" s="35"/>
      <c r="G82" s="34" t="s">
        <v>2142</v>
      </c>
      <c r="H82" s="34"/>
      <c r="I82" s="34"/>
      <c r="J82" s="34"/>
      <c r="K82" s="34" t="s">
        <v>2143</v>
      </c>
      <c r="L82" s="34"/>
      <c r="M82" s="34"/>
      <c r="N82" s="34" t="s">
        <v>2141</v>
      </c>
      <c r="O82" s="34"/>
      <c r="P82" s="34"/>
      <c r="Q82" s="34" t="str">
        <f>TEXT([162]일위대가목록!G38,"#,##0")</f>
        <v>5,887</v>
      </c>
      <c r="R82" s="34"/>
      <c r="S82" s="34"/>
      <c r="T82" s="34"/>
      <c r="U82" s="34"/>
      <c r="V82" s="34"/>
      <c r="W82" s="34"/>
      <c r="X82" s="34"/>
      <c r="Y82" s="34" t="s">
        <v>2137</v>
      </c>
      <c r="Z82" s="34"/>
      <c r="AA82" s="34"/>
      <c r="AB82" s="34" t="str">
        <f>TEXT(AI66,"#,##0.#######")</f>
        <v>105.</v>
      </c>
      <c r="AC82" s="34"/>
      <c r="AD82" s="34"/>
      <c r="AE82" s="34"/>
      <c r="AF82" s="34"/>
      <c r="AG82" s="34"/>
      <c r="AH82" s="34"/>
      <c r="AI82" s="34" t="s">
        <v>2133</v>
      </c>
      <c r="AJ82" s="34"/>
      <c r="AK82" s="34" t="str">
        <f>TEXT(TRUNC(Q82/AI66,1),"#,##0.#")</f>
        <v>56.</v>
      </c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6"/>
      <c r="CY82" s="36"/>
      <c r="CZ82" s="37"/>
      <c r="DA82" s="37"/>
      <c r="DB82" s="33"/>
    </row>
    <row r="83" spans="2:106" ht="11.25" customHeight="1" x14ac:dyDescent="0.2">
      <c r="B83" s="34"/>
      <c r="C83" s="34"/>
      <c r="D83" s="34"/>
      <c r="E83" s="34"/>
      <c r="F83" s="35"/>
      <c r="G83" s="34" t="s">
        <v>2144</v>
      </c>
      <c r="H83" s="34"/>
      <c r="I83" s="34"/>
      <c r="J83" s="34"/>
      <c r="K83" s="34" t="s">
        <v>2145</v>
      </c>
      <c r="L83" s="34"/>
      <c r="M83" s="34"/>
      <c r="N83" s="34" t="s">
        <v>2141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 t="str">
        <f>TEXT(AK80+AM81+AK82,"#,##0.#######")</f>
        <v>460.2</v>
      </c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6" t="str">
        <f>TEXT(AM81,"#,###.0")</f>
        <v>50.1</v>
      </c>
      <c r="CY83" s="36" t="str">
        <f>TEXT(AK80,"#,###.0")</f>
        <v>354.1</v>
      </c>
      <c r="CZ83" s="37" t="str">
        <f>TEXT(AK82,"#,###.0")</f>
        <v>56.0</v>
      </c>
      <c r="DA83" s="37">
        <f>CY83+CX83+CZ83</f>
        <v>460.20000000000005</v>
      </c>
      <c r="DB83" s="33"/>
    </row>
    <row r="84" spans="2:106" ht="11.25" customHeight="1" x14ac:dyDescent="0.2">
      <c r="B84" s="34"/>
      <c r="C84" s="34"/>
      <c r="D84" s="34"/>
      <c r="E84" s="34"/>
      <c r="F84" s="35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6"/>
      <c r="CY84" s="36"/>
      <c r="CZ84" s="37"/>
      <c r="DA84" s="37"/>
      <c r="DB84" s="33"/>
    </row>
    <row r="85" spans="2:106" ht="11.25" customHeight="1" x14ac:dyDescent="0.2">
      <c r="B85" s="34"/>
      <c r="C85" s="34"/>
      <c r="D85" s="34"/>
      <c r="E85" s="34" t="s">
        <v>2170</v>
      </c>
      <c r="F85" s="35"/>
      <c r="G85" s="34" t="s">
        <v>2130</v>
      </c>
      <c r="H85" s="34"/>
      <c r="I85" s="34" t="s">
        <v>2144</v>
      </c>
      <c r="J85" s="34"/>
      <c r="K85" s="34"/>
      <c r="L85" s="34"/>
      <c r="M85" s="34" t="s">
        <v>2145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6"/>
      <c r="CY85" s="36"/>
      <c r="CZ85" s="37"/>
      <c r="DA85" s="37"/>
      <c r="DB85" s="33"/>
    </row>
    <row r="86" spans="2:106" ht="11.25" customHeight="1" x14ac:dyDescent="0.2">
      <c r="B86" s="34"/>
      <c r="C86" s="34"/>
      <c r="D86" s="34"/>
      <c r="E86" s="34"/>
      <c r="F86" s="35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6"/>
      <c r="CY86" s="36"/>
      <c r="CZ86" s="37"/>
      <c r="DA86" s="37"/>
      <c r="DB86" s="33"/>
    </row>
    <row r="87" spans="2:106" ht="11.25" customHeight="1" x14ac:dyDescent="0.2">
      <c r="B87" s="34"/>
      <c r="C87" s="34"/>
      <c r="D87" s="34"/>
      <c r="E87" s="34"/>
      <c r="F87" s="35"/>
      <c r="G87" s="34"/>
      <c r="H87" s="34" t="s">
        <v>2123</v>
      </c>
      <c r="I87" s="34"/>
      <c r="J87" s="34"/>
      <c r="K87" s="34"/>
      <c r="L87" s="34"/>
      <c r="M87" s="34"/>
      <c r="N87" s="34"/>
      <c r="O87" s="34" t="s">
        <v>2141</v>
      </c>
      <c r="P87" s="34"/>
      <c r="Q87" s="34" t="str">
        <f>TEXT(CY62,"#,###.##")</f>
        <v>603.6</v>
      </c>
      <c r="R87" s="34"/>
      <c r="S87" s="34"/>
      <c r="T87" s="34"/>
      <c r="U87" s="34"/>
      <c r="V87" s="34"/>
      <c r="W87" s="34"/>
      <c r="X87" s="34"/>
      <c r="Y87" s="34" t="s">
        <v>2135</v>
      </c>
      <c r="Z87" s="34"/>
      <c r="AA87" s="34" t="str">
        <f>TEXT(CY71+CY76,"#,###.##")</f>
        <v>428.2</v>
      </c>
      <c r="AB87" s="34"/>
      <c r="AC87" s="34"/>
      <c r="AD87" s="34"/>
      <c r="AE87" s="34"/>
      <c r="AF87" s="34"/>
      <c r="AG87" s="34" t="s">
        <v>2135</v>
      </c>
      <c r="AH87" s="34"/>
      <c r="AI87" s="34" t="str">
        <f>TEXT(CY83,"#,###.##")</f>
        <v>354.1</v>
      </c>
      <c r="AJ87" s="34"/>
      <c r="AK87" s="34"/>
      <c r="AL87" s="34"/>
      <c r="AM87" s="34"/>
      <c r="AN87" s="34"/>
      <c r="AO87" s="34" t="s">
        <v>2133</v>
      </c>
      <c r="AP87" s="34"/>
      <c r="AQ87" s="34"/>
      <c r="AR87" s="34" t="str">
        <f>TEXT(TRUNC(CY62+CY71+CY76+CY83,1),"#,##0.#")</f>
        <v>1,385.9</v>
      </c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6"/>
      <c r="CY87" s="36"/>
      <c r="CZ87" s="37"/>
      <c r="DA87" s="37"/>
      <c r="DB87" s="33"/>
    </row>
    <row r="88" spans="2:106" ht="11.25" customHeight="1" x14ac:dyDescent="0.2">
      <c r="B88" s="34"/>
      <c r="C88" s="34"/>
      <c r="D88" s="34"/>
      <c r="E88" s="34"/>
      <c r="F88" s="35"/>
      <c r="G88" s="34"/>
      <c r="H88" s="34" t="s">
        <v>2124</v>
      </c>
      <c r="I88" s="34"/>
      <c r="J88" s="34"/>
      <c r="K88" s="34"/>
      <c r="L88" s="34"/>
      <c r="M88" s="34"/>
      <c r="N88" s="34"/>
      <c r="O88" s="34" t="s">
        <v>2141</v>
      </c>
      <c r="P88" s="34"/>
      <c r="Q88" s="34" t="str">
        <f>TEXT(CX71+CX76,"#,###.##")</f>
        <v>156.</v>
      </c>
      <c r="R88" s="34"/>
      <c r="S88" s="34"/>
      <c r="T88" s="34"/>
      <c r="U88" s="34"/>
      <c r="V88" s="34"/>
      <c r="W88" s="34" t="s">
        <v>2135</v>
      </c>
      <c r="X88" s="34"/>
      <c r="Y88" s="34" t="str">
        <f>TEXT(CX83,"#,###.##")</f>
        <v>50.1</v>
      </c>
      <c r="Z88" s="34"/>
      <c r="AA88" s="34"/>
      <c r="AB88" s="34"/>
      <c r="AC88" s="34"/>
      <c r="AD88" s="34" t="s">
        <v>2133</v>
      </c>
      <c r="AE88" s="34"/>
      <c r="AF88" s="34"/>
      <c r="AG88" s="34" t="str">
        <f>TEXT(TRUNC(CX71+CX76+CX83,1),"#,##0.#")</f>
        <v>206.1</v>
      </c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6"/>
      <c r="CY88" s="36"/>
      <c r="CZ88" s="37"/>
      <c r="DA88" s="37"/>
      <c r="DB88" s="33"/>
    </row>
    <row r="89" spans="2:106" ht="11.25" customHeight="1" x14ac:dyDescent="0.2">
      <c r="B89" s="34"/>
      <c r="C89" s="34"/>
      <c r="D89" s="34"/>
      <c r="E89" s="34"/>
      <c r="F89" s="35"/>
      <c r="G89" s="34"/>
      <c r="H89" s="34" t="s">
        <v>2142</v>
      </c>
      <c r="I89" s="34"/>
      <c r="J89" s="34"/>
      <c r="K89" s="34"/>
      <c r="L89" s="34" t="s">
        <v>2143</v>
      </c>
      <c r="M89" s="34"/>
      <c r="N89" s="34"/>
      <c r="O89" s="34" t="s">
        <v>2141</v>
      </c>
      <c r="P89" s="34"/>
      <c r="Q89" s="34" t="str">
        <f>TEXT(CZ71+CZ76,"#,###.##")</f>
        <v>275.9</v>
      </c>
      <c r="R89" s="34"/>
      <c r="S89" s="34"/>
      <c r="T89" s="34"/>
      <c r="U89" s="34"/>
      <c r="V89" s="34"/>
      <c r="W89" s="34" t="s">
        <v>2135</v>
      </c>
      <c r="X89" s="34"/>
      <c r="Y89" s="34" t="str">
        <f>TEXT(CZ83,"#,###.##")</f>
        <v>56.</v>
      </c>
      <c r="Z89" s="34"/>
      <c r="AA89" s="34"/>
      <c r="AB89" s="34"/>
      <c r="AC89" s="34"/>
      <c r="AD89" s="34"/>
      <c r="AE89" s="34" t="s">
        <v>2133</v>
      </c>
      <c r="AF89" s="34"/>
      <c r="AG89" s="34"/>
      <c r="AH89" s="34" t="str">
        <f>TEXT(TRUNC(CZ71+CZ76+CZ83,1),"#,##0.#")</f>
        <v>331.9</v>
      </c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6"/>
      <c r="CY89" s="36"/>
      <c r="CZ89" s="37"/>
      <c r="DA89" s="37"/>
      <c r="DB89" s="33"/>
    </row>
    <row r="90" spans="2:106" ht="11.25" customHeight="1" x14ac:dyDescent="0.2">
      <c r="B90" s="34"/>
      <c r="C90" s="34"/>
      <c r="D90" s="34"/>
      <c r="E90" s="34"/>
      <c r="F90" s="35"/>
      <c r="G90" s="34"/>
      <c r="H90" s="34"/>
      <c r="I90" s="34"/>
      <c r="J90" s="34" t="s">
        <v>2145</v>
      </c>
      <c r="K90" s="34"/>
      <c r="L90" s="34"/>
      <c r="M90" s="34"/>
      <c r="N90" s="34"/>
      <c r="O90" s="34" t="s">
        <v>2141</v>
      </c>
      <c r="P90" s="34"/>
      <c r="Q90" s="34"/>
      <c r="R90" s="34" t="str">
        <f>TEXT(AR87+AG88+AH89,"#,##0.#######")</f>
        <v>1,923.9</v>
      </c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6" t="str">
        <f>TEXT(AG88,"#,###.0")</f>
        <v>206.1</v>
      </c>
      <c r="CY90" s="36" t="str">
        <f>TEXT(AR87,"#,###.0")</f>
        <v>1,385.9</v>
      </c>
      <c r="CZ90" s="37" t="str">
        <f>TEXT(AH89,"#,###.0")</f>
        <v>331.9</v>
      </c>
      <c r="DA90" s="37">
        <f>CY90+CX90+CZ90</f>
        <v>1923.9</v>
      </c>
      <c r="DB90" s="33"/>
    </row>
    <row r="91" spans="2:106" ht="11.25" customHeight="1" x14ac:dyDescent="0.2">
      <c r="B91" s="34"/>
      <c r="C91" s="34"/>
      <c r="D91" s="34"/>
      <c r="E91" s="34"/>
      <c r="F91" s="35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6"/>
      <c r="CY91" s="36"/>
      <c r="CZ91" s="37"/>
      <c r="DA91" s="37"/>
      <c r="DB91" s="33"/>
    </row>
    <row r="92" spans="2:106" ht="11.25" customHeight="1" x14ac:dyDescent="0.2">
      <c r="B92" s="40" t="s">
        <v>2171</v>
      </c>
      <c r="C92" s="34"/>
      <c r="D92" s="34"/>
      <c r="E92" s="34"/>
      <c r="F92" s="35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41">
        <f>INT(CX128)</f>
        <v>20</v>
      </c>
      <c r="CY92" s="41">
        <f>INT(CY128)</f>
        <v>630</v>
      </c>
      <c r="CZ92" s="42">
        <f>INT(CZ128)</f>
        <v>46</v>
      </c>
      <c r="DA92" s="42">
        <f>SUM(CX92:CZ92)</f>
        <v>696</v>
      </c>
      <c r="DB92" s="33"/>
    </row>
    <row r="93" spans="2:106" ht="11.25" customHeight="1" x14ac:dyDescent="0.2">
      <c r="B93" s="34"/>
      <c r="C93" s="34"/>
      <c r="D93" s="34"/>
      <c r="E93" s="34"/>
      <c r="F93" s="35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6"/>
      <c r="CY93" s="36"/>
      <c r="CZ93" s="37"/>
      <c r="DA93" s="37"/>
      <c r="DB93" s="33"/>
    </row>
    <row r="94" spans="2:106" ht="11.25" customHeight="1" x14ac:dyDescent="0.2">
      <c r="B94" s="34"/>
      <c r="C94" s="34"/>
      <c r="D94" s="34" t="s">
        <v>2126</v>
      </c>
      <c r="E94" s="34"/>
      <c r="F94" s="35"/>
      <c r="G94" s="34" t="s">
        <v>2172</v>
      </c>
      <c r="H94" s="34"/>
      <c r="I94" s="34"/>
      <c r="J94" s="34"/>
      <c r="K94" s="34"/>
      <c r="L94" s="34"/>
      <c r="M94" s="34"/>
      <c r="N94" s="34" t="s">
        <v>2134</v>
      </c>
      <c r="O94" s="34" t="s">
        <v>2173</v>
      </c>
      <c r="P94" s="34"/>
      <c r="Q94" s="34"/>
      <c r="R94" s="34"/>
      <c r="S94" s="34"/>
      <c r="T94" s="34"/>
      <c r="U94" s="34"/>
      <c r="V94" s="34"/>
      <c r="W94" s="34"/>
      <c r="X94" s="34" t="s">
        <v>2174</v>
      </c>
      <c r="Y94" s="38"/>
      <c r="Z94" s="34" t="s">
        <v>2175</v>
      </c>
      <c r="AA94" s="34"/>
      <c r="AB94" s="34"/>
      <c r="AC94" s="34" t="s">
        <v>2174</v>
      </c>
      <c r="AD94" s="38"/>
      <c r="AE94" s="34" t="s">
        <v>2176</v>
      </c>
      <c r="AF94" s="34"/>
      <c r="AG94" s="34" t="s">
        <v>2177</v>
      </c>
      <c r="AH94" s="34"/>
      <c r="AI94" s="34"/>
      <c r="AJ94" s="34"/>
      <c r="AK94" s="34" t="s">
        <v>2136</v>
      </c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6"/>
      <c r="CY94" s="36"/>
      <c r="CZ94" s="37"/>
      <c r="DA94" s="37"/>
      <c r="DB94" s="33"/>
    </row>
    <row r="95" spans="2:106" ht="11.25" customHeight="1" x14ac:dyDescent="0.2">
      <c r="B95" s="34"/>
      <c r="C95" s="34"/>
      <c r="D95" s="34"/>
      <c r="E95" s="34"/>
      <c r="F95" s="35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6"/>
      <c r="CY95" s="36"/>
      <c r="CZ95" s="37"/>
      <c r="DA95" s="37"/>
      <c r="DB95" s="33"/>
    </row>
    <row r="96" spans="2:106" s="124" customFormat="1" ht="11.25" customHeight="1" x14ac:dyDescent="0.2">
      <c r="B96" s="118"/>
      <c r="C96" s="118"/>
      <c r="D96" s="118"/>
      <c r="E96" s="118"/>
      <c r="F96" s="119"/>
      <c r="G96" s="118" t="s">
        <v>2178</v>
      </c>
      <c r="H96" s="118"/>
      <c r="I96" s="118"/>
      <c r="J96" s="118"/>
      <c r="K96" s="118" t="s">
        <v>2133</v>
      </c>
      <c r="L96" s="118"/>
      <c r="M96" s="118" t="str">
        <f>TEXT(520/4/0.5,"#,##0.#######")</f>
        <v>260.</v>
      </c>
      <c r="N96" s="118"/>
      <c r="O96" s="118"/>
      <c r="P96" s="120"/>
      <c r="Q96" s="118" t="s">
        <v>2162</v>
      </c>
      <c r="R96" s="120"/>
      <c r="S96" s="118" t="s">
        <v>2139</v>
      </c>
      <c r="T96" s="118" t="s">
        <v>2179</v>
      </c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18"/>
      <c r="CO96" s="118"/>
      <c r="CP96" s="118"/>
      <c r="CQ96" s="118"/>
      <c r="CR96" s="118"/>
      <c r="CS96" s="118"/>
      <c r="CT96" s="118"/>
      <c r="CU96" s="118"/>
      <c r="CV96" s="118"/>
      <c r="CW96" s="118"/>
      <c r="CX96" s="121"/>
      <c r="CY96" s="121"/>
      <c r="CZ96" s="122"/>
      <c r="DA96" s="122"/>
      <c r="DB96" s="123"/>
    </row>
    <row r="97" spans="2:106" ht="11.25" customHeight="1" x14ac:dyDescent="0.2">
      <c r="B97" s="34"/>
      <c r="C97" s="34"/>
      <c r="D97" s="34"/>
      <c r="E97" s="34"/>
      <c r="F97" s="35"/>
      <c r="G97" s="34"/>
      <c r="H97" s="34"/>
      <c r="I97" s="34"/>
      <c r="J97" s="34"/>
      <c r="K97" s="34"/>
      <c r="L97" s="34"/>
      <c r="M97" s="34">
        <v>2791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6"/>
      <c r="CY97" s="36"/>
      <c r="CZ97" s="37"/>
      <c r="DA97" s="37"/>
      <c r="DB97" s="33"/>
    </row>
    <row r="98" spans="2:106" ht="11.25" customHeight="1" x14ac:dyDescent="0.2">
      <c r="B98" s="34"/>
      <c r="C98" s="34"/>
      <c r="D98" s="34"/>
      <c r="E98" s="34" t="s">
        <v>2129</v>
      </c>
      <c r="F98" s="35"/>
      <c r="G98" s="34" t="s">
        <v>2130</v>
      </c>
      <c r="H98" s="34"/>
      <c r="I98" s="34" t="s">
        <v>2123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6"/>
      <c r="CY98" s="36"/>
      <c r="CZ98" s="37"/>
      <c r="DA98" s="37"/>
      <c r="DB98" s="33"/>
    </row>
    <row r="99" spans="2:106" ht="11.25" customHeight="1" x14ac:dyDescent="0.2">
      <c r="B99" s="34"/>
      <c r="C99" s="34"/>
      <c r="D99" s="34"/>
      <c r="E99" s="34"/>
      <c r="F99" s="35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6"/>
      <c r="CY99" s="36"/>
      <c r="CZ99" s="37"/>
      <c r="DA99" s="37"/>
      <c r="DB99" s="33"/>
    </row>
    <row r="100" spans="2:106" ht="11.25" customHeight="1" x14ac:dyDescent="0.2">
      <c r="B100" s="34"/>
      <c r="C100" s="34"/>
      <c r="D100" s="34"/>
      <c r="E100" s="34"/>
      <c r="F100" s="35"/>
      <c r="G100" s="34" t="s">
        <v>826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 t="s">
        <v>2141</v>
      </c>
      <c r="S100" s="34"/>
      <c r="T100" s="34" t="str">
        <f>TEXT([162]단가대비표!P127,"#,##0")</f>
        <v>181,293</v>
      </c>
      <c r="U100" s="34"/>
      <c r="V100" s="34"/>
      <c r="W100" s="34"/>
      <c r="X100" s="34"/>
      <c r="Y100" s="34"/>
      <c r="Z100" s="34"/>
      <c r="AA100" s="34"/>
      <c r="AB100" s="34" t="s">
        <v>2150</v>
      </c>
      <c r="AC100" s="34"/>
      <c r="AD100" s="34"/>
      <c r="AE100" s="34" t="str">
        <f>TEXT(4,"#,##0.#######")</f>
        <v>4.</v>
      </c>
      <c r="AF100" s="38"/>
      <c r="AG100" s="34" t="s">
        <v>413</v>
      </c>
      <c r="AH100" s="34"/>
      <c r="AI100" s="34"/>
      <c r="AJ100" s="34" t="s">
        <v>2137</v>
      </c>
      <c r="AK100" s="34"/>
      <c r="AL100" s="34"/>
      <c r="AM100" s="34" t="str">
        <f>TEXT(8,"#,##0.#######")</f>
        <v>8.</v>
      </c>
      <c r="AN100" s="38"/>
      <c r="AO100" s="34" t="s">
        <v>2137</v>
      </c>
      <c r="AP100" s="38"/>
      <c r="AQ100" s="38"/>
      <c r="AR100" s="34" t="s">
        <v>2178</v>
      </c>
      <c r="AS100" s="34"/>
      <c r="AT100" s="34"/>
      <c r="AU100" s="34"/>
      <c r="AV100" s="34" t="s">
        <v>2133</v>
      </c>
      <c r="AW100" s="34"/>
      <c r="AX100" s="34" t="str">
        <f>TEXT(T100,"#,##0.#######")</f>
        <v>181,293.</v>
      </c>
      <c r="AY100" s="34"/>
      <c r="AZ100" s="34"/>
      <c r="BA100" s="34"/>
      <c r="BB100" s="34"/>
      <c r="BC100" s="34"/>
      <c r="BD100" s="34"/>
      <c r="BE100" s="34"/>
      <c r="BF100" s="34" t="s">
        <v>2150</v>
      </c>
      <c r="BG100" s="34"/>
      <c r="BH100" s="34"/>
      <c r="BI100" s="34" t="str">
        <f>TEXT(AE100,"#,##0.#######")</f>
        <v>4.</v>
      </c>
      <c r="BJ100" s="34"/>
      <c r="BK100" s="34" t="s">
        <v>2137</v>
      </c>
      <c r="BL100" s="34"/>
      <c r="BM100" s="34"/>
      <c r="BN100" s="34" t="str">
        <f>TEXT(AM100,"#,##0.#######")</f>
        <v>8.</v>
      </c>
      <c r="BO100" s="38"/>
      <c r="BP100" s="34" t="s">
        <v>2137</v>
      </c>
      <c r="BQ100" s="38"/>
      <c r="BR100" s="38"/>
      <c r="BS100" s="34" t="str">
        <f>TEXT(M96,"#,##0.#######")</f>
        <v>260.</v>
      </c>
      <c r="BT100" s="34"/>
      <c r="BU100" s="34"/>
      <c r="BV100" s="34"/>
      <c r="BW100" s="34" t="s">
        <v>2133</v>
      </c>
      <c r="BX100" s="34"/>
      <c r="BY100" s="34" t="str">
        <f>TEXT(TRUNC(T100*AE100/AM100/M96,1),"#,##0.#######")</f>
        <v>348.6</v>
      </c>
      <c r="BZ100" s="34"/>
      <c r="CA100" s="34"/>
      <c r="CB100" s="34"/>
      <c r="CC100" s="34"/>
      <c r="CD100" s="34"/>
      <c r="CE100" s="34"/>
      <c r="CF100" s="34"/>
      <c r="CG100" s="38"/>
      <c r="CH100" s="38"/>
      <c r="CI100" s="38"/>
      <c r="CJ100" s="38"/>
      <c r="CK100" s="38"/>
      <c r="CL100" s="38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6"/>
      <c r="CY100" s="36"/>
      <c r="CZ100" s="37"/>
      <c r="DA100" s="37"/>
      <c r="DB100" s="33"/>
    </row>
    <row r="101" spans="2:106" ht="11.25" customHeight="1" x14ac:dyDescent="0.2">
      <c r="B101" s="34"/>
      <c r="C101" s="34"/>
      <c r="D101" s="34"/>
      <c r="E101" s="34"/>
      <c r="F101" s="35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8"/>
      <c r="AG101" s="34"/>
      <c r="AH101" s="34"/>
      <c r="AI101" s="34"/>
      <c r="AJ101" s="34"/>
      <c r="AK101" s="34"/>
      <c r="AL101" s="34"/>
      <c r="AM101" s="38"/>
      <c r="AN101" s="38"/>
      <c r="AO101" s="38"/>
      <c r="AP101" s="38"/>
      <c r="AQ101" s="38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8"/>
      <c r="BO101" s="38"/>
      <c r="BP101" s="38"/>
      <c r="BQ101" s="38"/>
      <c r="BR101" s="38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8"/>
      <c r="CH101" s="38"/>
      <c r="CI101" s="38"/>
      <c r="CJ101" s="38"/>
      <c r="CK101" s="38"/>
      <c r="CL101" s="38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6"/>
      <c r="CY101" s="36"/>
      <c r="CZ101" s="37"/>
      <c r="DA101" s="37"/>
      <c r="DB101" s="33"/>
    </row>
    <row r="102" spans="2:106" ht="11.25" customHeight="1" x14ac:dyDescent="0.2">
      <c r="B102" s="34"/>
      <c r="C102" s="34"/>
      <c r="D102" s="34"/>
      <c r="E102" s="34"/>
      <c r="F102" s="35"/>
      <c r="G102" s="34" t="s">
        <v>411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 t="s">
        <v>2141</v>
      </c>
      <c r="S102" s="34"/>
      <c r="T102" s="34" t="str">
        <f>TEXT([162]단가대비표!P126,"#,##0")</f>
        <v>144,481</v>
      </c>
      <c r="U102" s="34"/>
      <c r="V102" s="34"/>
      <c r="W102" s="34"/>
      <c r="X102" s="34"/>
      <c r="Y102" s="34"/>
      <c r="Z102" s="34"/>
      <c r="AA102" s="34"/>
      <c r="AB102" s="34" t="s">
        <v>2150</v>
      </c>
      <c r="AC102" s="34"/>
      <c r="AD102" s="34"/>
      <c r="AE102" s="34" t="str">
        <f>TEXT(2,"#,##0.#######")</f>
        <v>2.</v>
      </c>
      <c r="AF102" s="38"/>
      <c r="AG102" s="34" t="s">
        <v>413</v>
      </c>
      <c r="AH102" s="34"/>
      <c r="AI102" s="34"/>
      <c r="AJ102" s="34" t="s">
        <v>2137</v>
      </c>
      <c r="AK102" s="34"/>
      <c r="AL102" s="34"/>
      <c r="AM102" s="34" t="str">
        <f>TEXT(8,"#,##0.#######")</f>
        <v>8.</v>
      </c>
      <c r="AN102" s="38"/>
      <c r="AO102" s="34" t="s">
        <v>2137</v>
      </c>
      <c r="AP102" s="38"/>
      <c r="AQ102" s="38"/>
      <c r="AR102" s="34" t="s">
        <v>2178</v>
      </c>
      <c r="AS102" s="34"/>
      <c r="AT102" s="34"/>
      <c r="AU102" s="34"/>
      <c r="AV102" s="34" t="s">
        <v>2133</v>
      </c>
      <c r="AW102" s="34"/>
      <c r="AX102" s="34" t="str">
        <f>TEXT(T102,"#,##0.#######")</f>
        <v>144,481.</v>
      </c>
      <c r="AY102" s="34"/>
      <c r="AZ102" s="34"/>
      <c r="BA102" s="34"/>
      <c r="BB102" s="34"/>
      <c r="BC102" s="34"/>
      <c r="BD102" s="34"/>
      <c r="BE102" s="34"/>
      <c r="BF102" s="34" t="s">
        <v>2150</v>
      </c>
      <c r="BG102" s="34"/>
      <c r="BH102" s="34"/>
      <c r="BI102" s="34" t="str">
        <f>TEXT(AE102,"#,##0.#######")</f>
        <v>2.</v>
      </c>
      <c r="BJ102" s="34"/>
      <c r="BK102" s="34" t="s">
        <v>2137</v>
      </c>
      <c r="BL102" s="34"/>
      <c r="BM102" s="34"/>
      <c r="BN102" s="34" t="str">
        <f>TEXT(AM102,"#,##0.#######")</f>
        <v>8.</v>
      </c>
      <c r="BO102" s="38"/>
      <c r="BP102" s="34" t="s">
        <v>2137</v>
      </c>
      <c r="BQ102" s="38"/>
      <c r="BR102" s="38"/>
      <c r="BS102" s="34" t="str">
        <f>TEXT(M96,"#,##0.#######")</f>
        <v>260.</v>
      </c>
      <c r="BT102" s="34"/>
      <c r="BU102" s="34"/>
      <c r="BV102" s="34"/>
      <c r="BW102" s="34" t="s">
        <v>2133</v>
      </c>
      <c r="BX102" s="34"/>
      <c r="BY102" s="34" t="str">
        <f>TEXT(TRUNC(T102*AE102/AM102/M96,1),"#,##0.#######")</f>
        <v>138.9</v>
      </c>
      <c r="BZ102" s="34"/>
      <c r="CA102" s="34"/>
      <c r="CB102" s="34"/>
      <c r="CC102" s="34"/>
      <c r="CD102" s="34"/>
      <c r="CE102" s="34"/>
      <c r="CF102" s="34"/>
      <c r="CG102" s="38"/>
      <c r="CH102" s="38"/>
      <c r="CI102" s="38"/>
      <c r="CJ102" s="38"/>
      <c r="CK102" s="38"/>
      <c r="CL102" s="38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6"/>
      <c r="CY102" s="36"/>
      <c r="CZ102" s="37"/>
      <c r="DA102" s="37"/>
      <c r="DB102" s="33"/>
    </row>
    <row r="103" spans="2:106" ht="11.25" customHeight="1" x14ac:dyDescent="0.2">
      <c r="B103" s="34"/>
      <c r="C103" s="34"/>
      <c r="D103" s="34"/>
      <c r="E103" s="34"/>
      <c r="F103" s="35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6"/>
      <c r="CY103" s="36"/>
      <c r="CZ103" s="37"/>
      <c r="DA103" s="37"/>
      <c r="DB103" s="33"/>
    </row>
    <row r="104" spans="2:106" ht="11.25" customHeight="1" x14ac:dyDescent="0.2">
      <c r="B104" s="34"/>
      <c r="C104" s="34"/>
      <c r="D104" s="34"/>
      <c r="E104" s="34"/>
      <c r="F104" s="35"/>
      <c r="G104" s="34" t="s">
        <v>2165</v>
      </c>
      <c r="H104" s="34"/>
      <c r="I104" s="34"/>
      <c r="J104" s="34"/>
      <c r="K104" s="34"/>
      <c r="L104" s="34"/>
      <c r="M104" s="34"/>
      <c r="N104" s="34"/>
      <c r="O104" s="34"/>
      <c r="P104" s="34" t="s">
        <v>2141</v>
      </c>
      <c r="Q104" s="34"/>
      <c r="R104" s="34" t="str">
        <f>TEXT(TRUNC(BY100+BY102,1),"#,##0.#######")</f>
        <v>487.5</v>
      </c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6"/>
      <c r="CY104" s="36" t="str">
        <f>R104</f>
        <v>487.5</v>
      </c>
      <c r="CZ104" s="37"/>
      <c r="DA104" s="37"/>
      <c r="DB104" s="33"/>
    </row>
    <row r="105" spans="2:106" ht="11.25" customHeight="1" x14ac:dyDescent="0.2">
      <c r="B105" s="34"/>
      <c r="C105" s="34"/>
      <c r="D105" s="34"/>
      <c r="E105" s="34"/>
      <c r="F105" s="35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6"/>
      <c r="CY105" s="36"/>
      <c r="CZ105" s="37"/>
      <c r="DA105" s="37"/>
      <c r="DB105" s="33"/>
    </row>
    <row r="106" spans="2:106" ht="11.25" customHeight="1" x14ac:dyDescent="0.2">
      <c r="B106" s="34"/>
      <c r="C106" s="34"/>
      <c r="D106" s="34"/>
      <c r="E106" s="34"/>
      <c r="F106" s="35"/>
      <c r="G106" s="34" t="s">
        <v>844</v>
      </c>
      <c r="H106" s="34"/>
      <c r="I106" s="34"/>
      <c r="J106" s="34"/>
      <c r="K106" s="34"/>
      <c r="L106" s="34"/>
      <c r="M106" s="34"/>
      <c r="N106" s="34"/>
      <c r="O106" s="34"/>
      <c r="P106" s="34" t="s">
        <v>2180</v>
      </c>
      <c r="Q106" s="34"/>
      <c r="R106" s="34"/>
      <c r="S106" s="34" t="s">
        <v>2181</v>
      </c>
      <c r="T106" s="34"/>
      <c r="U106" s="34"/>
      <c r="V106" s="34"/>
      <c r="W106" s="34"/>
      <c r="X106" s="34"/>
      <c r="Y106" s="34" t="s">
        <v>2134</v>
      </c>
      <c r="Z106" s="34" t="s">
        <v>2182</v>
      </c>
      <c r="AA106" s="34"/>
      <c r="AB106" s="34"/>
      <c r="AC106" s="34"/>
      <c r="AD106" s="34"/>
      <c r="AE106" s="34"/>
      <c r="AF106" s="34"/>
      <c r="AG106" s="34"/>
      <c r="AH106" s="34"/>
      <c r="AI106" s="34" t="s">
        <v>2183</v>
      </c>
      <c r="AJ106" s="34" t="s">
        <v>2184</v>
      </c>
      <c r="AK106" s="34" t="s">
        <v>2136</v>
      </c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6"/>
      <c r="CY106" s="36"/>
      <c r="CZ106" s="37"/>
      <c r="DA106" s="37"/>
      <c r="DB106" s="33"/>
    </row>
    <row r="107" spans="2:106" ht="11.25" customHeight="1" x14ac:dyDescent="0.2">
      <c r="B107" s="34"/>
      <c r="C107" s="34"/>
      <c r="D107" s="34"/>
      <c r="E107" s="34"/>
      <c r="F107" s="35"/>
      <c r="G107" s="34" t="str">
        <f>R104</f>
        <v>487.5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 t="s">
        <v>2150</v>
      </c>
      <c r="R107" s="34"/>
      <c r="S107" s="34"/>
      <c r="T107" s="34" t="str">
        <f>TEXT(5,"#,##0.#######")</f>
        <v>5.</v>
      </c>
      <c r="U107" s="38"/>
      <c r="V107" s="34" t="s">
        <v>2184</v>
      </c>
      <c r="W107" s="34"/>
      <c r="X107" s="34" t="s">
        <v>2133</v>
      </c>
      <c r="Y107" s="34"/>
      <c r="Z107" s="34" t="str">
        <f>TEXT(TRUNC(R104*(T107*(1/100)),1),"#,##0.#")</f>
        <v>24.3</v>
      </c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6"/>
      <c r="CY107" s="36"/>
      <c r="CZ107" s="37" t="str">
        <f>Z107</f>
        <v>24.3</v>
      </c>
      <c r="DA107" s="37">
        <f>CY107+CX107+CZ107</f>
        <v>24.3</v>
      </c>
      <c r="DB107" s="33"/>
    </row>
    <row r="108" spans="2:106" ht="11.25" customHeight="1" x14ac:dyDescent="0.2">
      <c r="B108" s="34"/>
      <c r="C108" s="34"/>
      <c r="D108" s="34"/>
      <c r="E108" s="34"/>
      <c r="F108" s="35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6"/>
      <c r="CY108" s="36"/>
      <c r="CZ108" s="37"/>
      <c r="DA108" s="37"/>
      <c r="DB108" s="33"/>
    </row>
    <row r="109" spans="2:106" ht="11.25" customHeight="1" x14ac:dyDescent="0.2">
      <c r="B109" s="34"/>
      <c r="C109" s="34"/>
      <c r="D109" s="34"/>
      <c r="E109" s="34" t="s">
        <v>2166</v>
      </c>
      <c r="F109" s="35"/>
      <c r="G109" s="34" t="s">
        <v>2130</v>
      </c>
      <c r="H109" s="34"/>
      <c r="I109" s="34" t="s">
        <v>1022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 t="s">
        <v>2169</v>
      </c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6"/>
      <c r="CY109" s="36"/>
      <c r="CZ109" s="37"/>
      <c r="DA109" s="37"/>
      <c r="DB109" s="33"/>
    </row>
    <row r="110" spans="2:106" ht="11.25" customHeight="1" x14ac:dyDescent="0.2">
      <c r="B110" s="34"/>
      <c r="C110" s="34"/>
      <c r="D110" s="34"/>
      <c r="E110" s="34"/>
      <c r="F110" s="35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6"/>
      <c r="CY110" s="36"/>
      <c r="CZ110" s="37"/>
      <c r="DA110" s="37"/>
      <c r="DB110" s="33"/>
    </row>
    <row r="111" spans="2:106" ht="11.25" customHeight="1" x14ac:dyDescent="0.2">
      <c r="B111" s="34"/>
      <c r="C111" s="34"/>
      <c r="D111" s="34"/>
      <c r="E111" s="34"/>
      <c r="F111" s="35"/>
      <c r="G111" s="34" t="s">
        <v>2123</v>
      </c>
      <c r="H111" s="34"/>
      <c r="I111" s="34"/>
      <c r="J111" s="34"/>
      <c r="K111" s="34"/>
      <c r="L111" s="34"/>
      <c r="M111" s="34"/>
      <c r="N111" s="34" t="s">
        <v>2141</v>
      </c>
      <c r="O111" s="34"/>
      <c r="P111" s="34" t="str">
        <f>TEXT([162]일위대가목록!F38,"#,##0")</f>
        <v>37,187</v>
      </c>
      <c r="Q111" s="34"/>
      <c r="R111" s="34"/>
      <c r="S111" s="34"/>
      <c r="T111" s="34"/>
      <c r="U111" s="34"/>
      <c r="V111" s="34"/>
      <c r="W111" s="34"/>
      <c r="X111" s="34"/>
      <c r="Y111" s="34" t="s">
        <v>2137</v>
      </c>
      <c r="Z111" s="34"/>
      <c r="AA111" s="34"/>
      <c r="AB111" s="34" t="str">
        <f>TEXT(M96,"#,##0.#######")</f>
        <v>260.</v>
      </c>
      <c r="AC111" s="34"/>
      <c r="AD111" s="34"/>
      <c r="AE111" s="34"/>
      <c r="AF111" s="34"/>
      <c r="AG111" s="34" t="s">
        <v>2133</v>
      </c>
      <c r="AH111" s="34"/>
      <c r="AI111" s="34" t="str">
        <f>TEXT(TRUNC(P111/AB111,1),"#,##0.#")</f>
        <v>143.</v>
      </c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6"/>
      <c r="CY111" s="36"/>
      <c r="CZ111" s="37"/>
      <c r="DA111" s="37"/>
      <c r="DB111" s="33"/>
    </row>
    <row r="112" spans="2:106" ht="11.25" customHeight="1" x14ac:dyDescent="0.2">
      <c r="B112" s="34"/>
      <c r="C112" s="34"/>
      <c r="D112" s="34"/>
      <c r="E112" s="34"/>
      <c r="F112" s="35"/>
      <c r="G112" s="34" t="s">
        <v>2124</v>
      </c>
      <c r="H112" s="34"/>
      <c r="I112" s="34"/>
      <c r="J112" s="34"/>
      <c r="K112" s="34"/>
      <c r="L112" s="34"/>
      <c r="M112" s="34"/>
      <c r="N112" s="34" t="s">
        <v>2141</v>
      </c>
      <c r="O112" s="34"/>
      <c r="P112" s="34"/>
      <c r="Q112" s="34" t="str">
        <f>TEXT([162]일위대가목록!E38,"#,##0")</f>
        <v>5,270</v>
      </c>
      <c r="R112" s="34"/>
      <c r="S112" s="34"/>
      <c r="T112" s="34"/>
      <c r="U112" s="34"/>
      <c r="V112" s="34"/>
      <c r="W112" s="34"/>
      <c r="X112" s="34"/>
      <c r="Y112" s="34" t="s">
        <v>2137</v>
      </c>
      <c r="Z112" s="34"/>
      <c r="AA112" s="34"/>
      <c r="AB112" s="34" t="str">
        <f>TEXT(M96,"#,##0.#######")</f>
        <v>260.</v>
      </c>
      <c r="AC112" s="34"/>
      <c r="AD112" s="34"/>
      <c r="AE112" s="34"/>
      <c r="AF112" s="34"/>
      <c r="AG112" s="34" t="s">
        <v>2133</v>
      </c>
      <c r="AH112" s="34"/>
      <c r="AI112" s="34" t="str">
        <f>TEXT(TRUNC(Q112/AB112,1),"#,##0.#")</f>
        <v>20.2</v>
      </c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6"/>
      <c r="CY112" s="36"/>
      <c r="CZ112" s="37"/>
      <c r="DA112" s="37"/>
      <c r="DB112" s="33"/>
    </row>
    <row r="113" spans="2:106" ht="11.25" customHeight="1" x14ac:dyDescent="0.2">
      <c r="B113" s="34"/>
      <c r="C113" s="34"/>
      <c r="D113" s="34"/>
      <c r="E113" s="34"/>
      <c r="F113" s="35"/>
      <c r="G113" s="34" t="s">
        <v>2142</v>
      </c>
      <c r="H113" s="34"/>
      <c r="I113" s="34"/>
      <c r="J113" s="34"/>
      <c r="K113" s="34" t="s">
        <v>2143</v>
      </c>
      <c r="L113" s="34"/>
      <c r="M113" s="34"/>
      <c r="N113" s="34" t="s">
        <v>2141</v>
      </c>
      <c r="O113" s="34"/>
      <c r="P113" s="34"/>
      <c r="Q113" s="34" t="str">
        <f>TEXT([162]일위대가목록!G38,"#,##0")</f>
        <v>5,887</v>
      </c>
      <c r="R113" s="34"/>
      <c r="S113" s="34"/>
      <c r="T113" s="34"/>
      <c r="U113" s="34"/>
      <c r="V113" s="34"/>
      <c r="W113" s="34"/>
      <c r="X113" s="34"/>
      <c r="Y113" s="34" t="s">
        <v>2137</v>
      </c>
      <c r="Z113" s="34"/>
      <c r="AA113" s="34"/>
      <c r="AB113" s="34" t="str">
        <f>TEXT(M96,"#,##0.#######")</f>
        <v>260.</v>
      </c>
      <c r="AC113" s="34"/>
      <c r="AD113" s="34"/>
      <c r="AE113" s="34"/>
      <c r="AF113" s="34"/>
      <c r="AG113" s="34" t="s">
        <v>2133</v>
      </c>
      <c r="AH113" s="34"/>
      <c r="AI113" s="34" t="str">
        <f>TEXT(TRUNC(Q113/AB113,1),"#,##0.#")</f>
        <v>22.6</v>
      </c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6"/>
      <c r="CY113" s="36"/>
      <c r="CZ113" s="37"/>
      <c r="DA113" s="37"/>
      <c r="DB113" s="33"/>
    </row>
    <row r="114" spans="2:106" ht="11.25" customHeight="1" x14ac:dyDescent="0.2">
      <c r="B114" s="34"/>
      <c r="C114" s="34"/>
      <c r="D114" s="34"/>
      <c r="E114" s="34"/>
      <c r="F114" s="35"/>
      <c r="G114" s="34" t="s">
        <v>2144</v>
      </c>
      <c r="H114" s="34"/>
      <c r="I114" s="34"/>
      <c r="J114" s="34"/>
      <c r="K114" s="34" t="s">
        <v>2145</v>
      </c>
      <c r="L114" s="34"/>
      <c r="M114" s="34"/>
      <c r="N114" s="34" t="s">
        <v>2141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 t="str">
        <f>TEXT(AI111+AK112+AK113,"#,##0.#######")</f>
        <v>143.</v>
      </c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6" t="str">
        <f>TEXT(AI112,"#,###.0")</f>
        <v>20.2</v>
      </c>
      <c r="CY114" s="36" t="str">
        <f>TEXT(AI111,"#,###.0")</f>
        <v>143.0</v>
      </c>
      <c r="CZ114" s="37" t="str">
        <f>TEXT(AI113,"#,###.0")</f>
        <v>22.6</v>
      </c>
      <c r="DA114" s="37">
        <f>CY114+CX114+CZ114</f>
        <v>185.79999999999998</v>
      </c>
      <c r="DB114" s="33"/>
    </row>
    <row r="115" spans="2:106" ht="11.25" customHeight="1" x14ac:dyDescent="0.2">
      <c r="B115" s="34"/>
      <c r="C115" s="34"/>
      <c r="D115" s="34"/>
      <c r="E115" s="34"/>
      <c r="F115" s="35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6"/>
      <c r="CY115" s="36"/>
      <c r="CZ115" s="37"/>
      <c r="DA115" s="37"/>
      <c r="DB115" s="33"/>
    </row>
    <row r="116" spans="2:106" ht="11.25" customHeight="1" x14ac:dyDescent="0.2">
      <c r="B116" s="34"/>
      <c r="C116" s="34"/>
      <c r="D116" s="34"/>
      <c r="E116" s="34" t="s">
        <v>2168</v>
      </c>
      <c r="F116" s="35"/>
      <c r="G116" s="34" t="s">
        <v>2130</v>
      </c>
      <c r="H116" s="34"/>
      <c r="I116" s="34" t="s">
        <v>2144</v>
      </c>
      <c r="J116" s="34"/>
      <c r="K116" s="34"/>
      <c r="L116" s="34"/>
      <c r="M116" s="34" t="s">
        <v>2145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6"/>
      <c r="CY116" s="36"/>
      <c r="CZ116" s="37"/>
      <c r="DA116" s="37"/>
      <c r="DB116" s="33"/>
    </row>
    <row r="117" spans="2:106" ht="11.25" customHeight="1" x14ac:dyDescent="0.2">
      <c r="B117" s="34"/>
      <c r="C117" s="34"/>
      <c r="D117" s="34"/>
      <c r="E117" s="34"/>
      <c r="F117" s="35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6"/>
      <c r="CY117" s="36"/>
      <c r="CZ117" s="37"/>
      <c r="DA117" s="37"/>
      <c r="DB117" s="33"/>
    </row>
    <row r="118" spans="2:106" ht="11.25" customHeight="1" x14ac:dyDescent="0.2">
      <c r="B118" s="34"/>
      <c r="C118" s="34"/>
      <c r="D118" s="34"/>
      <c r="E118" s="34"/>
      <c r="F118" s="35"/>
      <c r="G118" s="34"/>
      <c r="H118" s="34" t="s">
        <v>2123</v>
      </c>
      <c r="I118" s="34"/>
      <c r="J118" s="34"/>
      <c r="K118" s="34"/>
      <c r="L118" s="34"/>
      <c r="M118" s="34"/>
      <c r="N118" s="34"/>
      <c r="O118" s="34" t="s">
        <v>2141</v>
      </c>
      <c r="P118" s="34"/>
      <c r="Q118" s="34" t="str">
        <f>TEXT(CY104,"#,###.##")</f>
        <v>487.5</v>
      </c>
      <c r="R118" s="34"/>
      <c r="S118" s="34"/>
      <c r="T118" s="34"/>
      <c r="U118" s="34"/>
      <c r="V118" s="34"/>
      <c r="W118" s="34"/>
      <c r="X118" s="34"/>
      <c r="Y118" s="34" t="s">
        <v>2135</v>
      </c>
      <c r="Z118" s="34"/>
      <c r="AA118" s="34" t="str">
        <f>TEXT(CY114,"#,###.##")</f>
        <v>143.</v>
      </c>
      <c r="AB118" s="34"/>
      <c r="AC118" s="34"/>
      <c r="AD118" s="34"/>
      <c r="AE118" s="34"/>
      <c r="AF118" s="34"/>
      <c r="AG118" s="34" t="s">
        <v>2133</v>
      </c>
      <c r="AH118" s="34"/>
      <c r="AI118" s="34"/>
      <c r="AJ118" s="34" t="str">
        <f>TEXT(TRUNC(CY104+CY114,1),"#,##0.#")</f>
        <v>630.5</v>
      </c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6"/>
      <c r="CY118" s="36"/>
      <c r="CZ118" s="37"/>
      <c r="DA118" s="37"/>
      <c r="DB118" s="33"/>
    </row>
    <row r="119" spans="2:106" ht="11.25" customHeight="1" x14ac:dyDescent="0.2">
      <c r="B119" s="34"/>
      <c r="C119" s="34"/>
      <c r="D119" s="34"/>
      <c r="E119" s="34"/>
      <c r="F119" s="35"/>
      <c r="G119" s="34"/>
      <c r="H119" s="34" t="s">
        <v>2124</v>
      </c>
      <c r="I119" s="34"/>
      <c r="J119" s="34"/>
      <c r="K119" s="34"/>
      <c r="L119" s="34"/>
      <c r="M119" s="34"/>
      <c r="N119" s="34"/>
      <c r="O119" s="34" t="s">
        <v>2141</v>
      </c>
      <c r="P119" s="34"/>
      <c r="Q119" s="34" t="str">
        <f>TEXT(CX114,"#,###.##")</f>
        <v>20.2</v>
      </c>
      <c r="R119" s="34"/>
      <c r="S119" s="34"/>
      <c r="T119" s="34"/>
      <c r="U119" s="34"/>
      <c r="V119" s="34" t="s">
        <v>2133</v>
      </c>
      <c r="W119" s="34"/>
      <c r="X119" s="34"/>
      <c r="Y119" s="34" t="str">
        <f>TEXT(TRUNC(CX107+CX114,1),"#,##0.#")</f>
        <v>20.2</v>
      </c>
      <c r="Z119" s="34"/>
      <c r="AA119" s="34"/>
      <c r="AB119" s="34"/>
      <c r="AC119" s="34"/>
      <c r="AD119" s="38"/>
      <c r="AE119" s="38"/>
      <c r="AF119" s="38"/>
      <c r="AG119" s="38"/>
      <c r="AH119" s="38"/>
      <c r="AI119" s="38"/>
      <c r="AJ119" s="38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6"/>
      <c r="CY119" s="36"/>
      <c r="CZ119" s="37"/>
      <c r="DA119" s="37"/>
      <c r="DB119" s="33"/>
    </row>
    <row r="120" spans="2:106" ht="11.25" customHeight="1" x14ac:dyDescent="0.2">
      <c r="B120" s="34"/>
      <c r="C120" s="34"/>
      <c r="D120" s="34"/>
      <c r="E120" s="34"/>
      <c r="F120" s="35"/>
      <c r="G120" s="34"/>
      <c r="H120" s="34" t="s">
        <v>2142</v>
      </c>
      <c r="I120" s="34"/>
      <c r="J120" s="34"/>
      <c r="K120" s="34"/>
      <c r="L120" s="34" t="s">
        <v>2143</v>
      </c>
      <c r="M120" s="34"/>
      <c r="N120" s="34"/>
      <c r="O120" s="34" t="s">
        <v>2141</v>
      </c>
      <c r="P120" s="34"/>
      <c r="Q120" s="34" t="str">
        <f>CZ114</f>
        <v>22.6</v>
      </c>
      <c r="R120" s="34"/>
      <c r="S120" s="34"/>
      <c r="T120" s="34"/>
      <c r="U120" s="34"/>
      <c r="V120" s="34" t="s">
        <v>2135</v>
      </c>
      <c r="W120" s="34"/>
      <c r="X120" s="34" t="str">
        <f>TEXT(CZ107,"#,###.##")</f>
        <v>24.3</v>
      </c>
      <c r="Y120" s="34"/>
      <c r="Z120" s="34"/>
      <c r="AA120" s="34"/>
      <c r="AB120" s="34"/>
      <c r="AC120" s="34" t="s">
        <v>2133</v>
      </c>
      <c r="AD120" s="34"/>
      <c r="AE120" s="34"/>
      <c r="AF120" s="34" t="str">
        <f>TEXT(TRUNC(CZ107+CZ114,1),"#,##0.#")</f>
        <v>46.9</v>
      </c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6"/>
      <c r="CY120" s="36"/>
      <c r="CZ120" s="37"/>
      <c r="DA120" s="37"/>
      <c r="DB120" s="33"/>
    </row>
    <row r="121" spans="2:106" ht="11.25" customHeight="1" x14ac:dyDescent="0.2">
      <c r="B121" s="34"/>
      <c r="C121" s="34"/>
      <c r="D121" s="34"/>
      <c r="E121" s="34"/>
      <c r="F121" s="35"/>
      <c r="G121" s="34"/>
      <c r="H121" s="34"/>
      <c r="I121" s="34"/>
      <c r="J121" s="34" t="s">
        <v>2145</v>
      </c>
      <c r="K121" s="34"/>
      <c r="L121" s="34"/>
      <c r="M121" s="34"/>
      <c r="N121" s="34"/>
      <c r="O121" s="34" t="s">
        <v>2141</v>
      </c>
      <c r="P121" s="34"/>
      <c r="Q121" s="34"/>
      <c r="R121" s="34" t="str">
        <f>TEXT(AJ118+Y119+Q120,"#,##0.#######")</f>
        <v>673.3</v>
      </c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6" t="str">
        <f>TEXT(Y119,"#,###.0")</f>
        <v>20.2</v>
      </c>
      <c r="CY121" s="36" t="str">
        <f>TEXT(AJ118,"#,###.0")</f>
        <v>630.5</v>
      </c>
      <c r="CZ121" s="37" t="str">
        <f>TEXT(AF120,"#,###.0")</f>
        <v>46.9</v>
      </c>
      <c r="DA121" s="37">
        <f>CY121+CX121+CZ121</f>
        <v>697.6</v>
      </c>
      <c r="DB121" s="33"/>
    </row>
    <row r="122" spans="2:106" ht="11.25" customHeight="1" x14ac:dyDescent="0.2">
      <c r="B122" s="34"/>
      <c r="C122" s="34"/>
      <c r="D122" s="34"/>
      <c r="E122" s="34"/>
      <c r="F122" s="35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6"/>
      <c r="CY122" s="36"/>
      <c r="CZ122" s="37"/>
      <c r="DA122" s="37"/>
      <c r="DB122" s="33"/>
    </row>
    <row r="123" spans="2:106" ht="11.25" customHeight="1" x14ac:dyDescent="0.2">
      <c r="B123" s="34"/>
      <c r="C123" s="34"/>
      <c r="D123" s="34" t="s">
        <v>2185</v>
      </c>
      <c r="E123" s="34"/>
      <c r="F123" s="35"/>
      <c r="G123" s="34" t="s">
        <v>2157</v>
      </c>
      <c r="H123" s="34"/>
      <c r="I123" s="34"/>
      <c r="J123" s="34"/>
      <c r="K123" s="34" t="s">
        <v>2145</v>
      </c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6"/>
      <c r="CY123" s="36"/>
      <c r="CZ123" s="37"/>
      <c r="DA123" s="37"/>
      <c r="DB123" s="33"/>
    </row>
    <row r="124" spans="2:106" ht="11.25" customHeight="1" x14ac:dyDescent="0.2">
      <c r="B124" s="34"/>
      <c r="C124" s="34"/>
      <c r="D124" s="34"/>
      <c r="E124" s="34"/>
      <c r="F124" s="35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6"/>
      <c r="CY124" s="36"/>
      <c r="CZ124" s="37"/>
      <c r="DA124" s="37"/>
      <c r="DB124" s="33"/>
    </row>
    <row r="125" spans="2:106" ht="11.25" customHeight="1" x14ac:dyDescent="0.2">
      <c r="B125" s="34"/>
      <c r="C125" s="34"/>
      <c r="D125" s="34"/>
      <c r="E125" s="34"/>
      <c r="F125" s="35"/>
      <c r="G125" s="34"/>
      <c r="H125" s="34" t="s">
        <v>2123</v>
      </c>
      <c r="I125" s="34"/>
      <c r="J125" s="34"/>
      <c r="K125" s="34"/>
      <c r="L125" s="34"/>
      <c r="M125" s="34"/>
      <c r="N125" s="34"/>
      <c r="O125" s="34" t="s">
        <v>2141</v>
      </c>
      <c r="P125" s="34"/>
      <c r="Q125" s="34" t="str">
        <f>TEXT(CY121,"#,###.##")</f>
        <v>630.5</v>
      </c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 t="s">
        <v>2133</v>
      </c>
      <c r="AH125" s="34"/>
      <c r="AI125" s="34"/>
      <c r="AJ125" s="34" t="str">
        <f>TEXT(TRUNC(CY121,0),"#,##0")</f>
        <v>630</v>
      </c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6"/>
      <c r="CY125" s="36"/>
      <c r="CZ125" s="37"/>
      <c r="DA125" s="37"/>
      <c r="DB125" s="33"/>
    </row>
    <row r="126" spans="2:106" ht="11.25" customHeight="1" x14ac:dyDescent="0.2">
      <c r="B126" s="34"/>
      <c r="C126" s="34"/>
      <c r="D126" s="34"/>
      <c r="E126" s="34"/>
      <c r="F126" s="35"/>
      <c r="G126" s="34"/>
      <c r="H126" s="34" t="s">
        <v>2124</v>
      </c>
      <c r="I126" s="34"/>
      <c r="J126" s="34"/>
      <c r="K126" s="34"/>
      <c r="L126" s="34"/>
      <c r="M126" s="34"/>
      <c r="N126" s="34"/>
      <c r="O126" s="34" t="s">
        <v>2141</v>
      </c>
      <c r="P126" s="34"/>
      <c r="Q126" s="34" t="str">
        <f>TEXT(CX121,"#,###.##")</f>
        <v>20.2</v>
      </c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 t="s">
        <v>2133</v>
      </c>
      <c r="AM126" s="34"/>
      <c r="AN126" s="34"/>
      <c r="AO126" s="34" t="str">
        <f>TEXT(TRUNC(CX121,0),"#,##0")</f>
        <v>20</v>
      </c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6"/>
      <c r="CY126" s="36"/>
      <c r="CZ126" s="37"/>
      <c r="DA126" s="37"/>
      <c r="DB126" s="33"/>
    </row>
    <row r="127" spans="2:106" ht="11.25" customHeight="1" x14ac:dyDescent="0.2">
      <c r="B127" s="34"/>
      <c r="C127" s="34"/>
      <c r="D127" s="34"/>
      <c r="E127" s="34"/>
      <c r="F127" s="35"/>
      <c r="G127" s="34"/>
      <c r="H127" s="34" t="s">
        <v>2142</v>
      </c>
      <c r="I127" s="34"/>
      <c r="J127" s="34"/>
      <c r="K127" s="34"/>
      <c r="L127" s="34" t="s">
        <v>2143</v>
      </c>
      <c r="M127" s="34"/>
      <c r="N127" s="34"/>
      <c r="O127" s="34" t="s">
        <v>2141</v>
      </c>
      <c r="P127" s="34"/>
      <c r="Q127" s="34" t="str">
        <f>TEXT(CZ121,"#,###.##")</f>
        <v>46.9</v>
      </c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 t="s">
        <v>2133</v>
      </c>
      <c r="AC127" s="34"/>
      <c r="AD127" s="34"/>
      <c r="AE127" s="34" t="str">
        <f>TEXT(TRUNC(CZ121,0),"#,##0")</f>
        <v>46</v>
      </c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6"/>
      <c r="CY127" s="36"/>
      <c r="CZ127" s="37"/>
      <c r="DA127" s="37"/>
      <c r="DB127" s="33"/>
    </row>
    <row r="128" spans="2:106" ht="11.25" customHeight="1" x14ac:dyDescent="0.2">
      <c r="B128" s="34"/>
      <c r="C128" s="34"/>
      <c r="D128" s="34"/>
      <c r="E128" s="34"/>
      <c r="F128" s="35"/>
      <c r="G128" s="34"/>
      <c r="H128" s="34"/>
      <c r="I128" s="34"/>
      <c r="J128" s="34" t="s">
        <v>2145</v>
      </c>
      <c r="K128" s="34"/>
      <c r="L128" s="34"/>
      <c r="M128" s="34"/>
      <c r="N128" s="34"/>
      <c r="O128" s="34" t="s">
        <v>2141</v>
      </c>
      <c r="P128" s="34"/>
      <c r="Q128" s="34"/>
      <c r="R128" s="34" t="str">
        <f>TEXT(AJ125+AO126+AE127,"#,##0")</f>
        <v>696</v>
      </c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6" t="str">
        <f>TEXT(AO126,"#,##0")</f>
        <v>20</v>
      </c>
      <c r="CY128" s="36" t="str">
        <f>TEXT(AJ125,"#,##0")</f>
        <v>630</v>
      </c>
      <c r="CZ128" s="37" t="str">
        <f>TEXT(AE127,"#,##0")</f>
        <v>46</v>
      </c>
      <c r="DA128" s="39">
        <f>CY128+CX128+CZ128</f>
        <v>696</v>
      </c>
      <c r="DB128" s="33"/>
    </row>
    <row r="129" spans="2:106" ht="11.25" customHeight="1" x14ac:dyDescent="0.2">
      <c r="B129" s="34"/>
      <c r="C129" s="34"/>
      <c r="D129" s="34"/>
      <c r="E129" s="34"/>
      <c r="F129" s="35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8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6"/>
      <c r="CY129" s="36"/>
      <c r="CZ129" s="37"/>
      <c r="DA129" s="39"/>
      <c r="DB129" s="33"/>
    </row>
    <row r="130" spans="2:106" ht="11.25" customHeight="1" x14ac:dyDescent="0.2">
      <c r="B130" s="40" t="s">
        <v>2186</v>
      </c>
      <c r="C130" s="34"/>
      <c r="D130" s="34"/>
      <c r="E130" s="34"/>
      <c r="F130" s="35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41" t="str">
        <f>CX152</f>
        <v>328</v>
      </c>
      <c r="CY130" s="41" t="str">
        <f>CY152</f>
        <v>470</v>
      </c>
      <c r="CZ130" s="42" t="str">
        <f>CZ152</f>
        <v>276</v>
      </c>
      <c r="DA130" s="42">
        <f>DA152</f>
        <v>1074</v>
      </c>
      <c r="DB130" s="33"/>
    </row>
    <row r="131" spans="2:106" ht="11.25" customHeight="1" x14ac:dyDescent="0.2">
      <c r="B131" s="34"/>
      <c r="C131" s="34"/>
      <c r="D131" s="34"/>
      <c r="E131" s="34"/>
      <c r="F131" s="35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6"/>
      <c r="CY131" s="36"/>
      <c r="CZ131" s="37"/>
      <c r="DA131" s="37"/>
      <c r="DB131" s="33"/>
    </row>
    <row r="132" spans="2:106" ht="11.25" customHeight="1" x14ac:dyDescent="0.2">
      <c r="B132" s="34"/>
      <c r="C132" s="34"/>
      <c r="D132" s="34" t="s">
        <v>2126</v>
      </c>
      <c r="E132" s="34"/>
      <c r="F132" s="35"/>
      <c r="G132" s="34" t="s">
        <v>2187</v>
      </c>
      <c r="H132" s="34"/>
      <c r="I132" s="34"/>
      <c r="J132" s="34" t="s">
        <v>2145</v>
      </c>
      <c r="K132" s="34"/>
      <c r="L132" s="34"/>
      <c r="M132" s="34" t="s">
        <v>2141</v>
      </c>
      <c r="N132" s="34"/>
      <c r="O132" s="34" t="s">
        <v>847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 t="s">
        <v>2188</v>
      </c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6"/>
      <c r="CY132" s="36"/>
      <c r="CZ132" s="37"/>
      <c r="DA132" s="37"/>
      <c r="DB132" s="33"/>
    </row>
    <row r="133" spans="2:106" ht="11.25" customHeight="1" x14ac:dyDescent="0.2">
      <c r="B133" s="34"/>
      <c r="C133" s="34"/>
      <c r="D133" s="34"/>
      <c r="E133" s="34"/>
      <c r="F133" s="35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6"/>
      <c r="CY133" s="36"/>
      <c r="CZ133" s="37"/>
      <c r="DA133" s="37"/>
      <c r="DB133" s="33"/>
    </row>
    <row r="134" spans="2:106" ht="11.25" customHeight="1" x14ac:dyDescent="0.2">
      <c r="B134" s="34"/>
      <c r="C134" s="34"/>
      <c r="D134" s="34"/>
      <c r="E134" s="34"/>
      <c r="F134" s="35"/>
      <c r="G134" s="34" t="s">
        <v>2189</v>
      </c>
      <c r="H134" s="34"/>
      <c r="I134" s="34" t="s">
        <v>2133</v>
      </c>
      <c r="J134" s="34"/>
      <c r="K134" s="34" t="str">
        <f>TEXT(1,"#,##0.#######")</f>
        <v>1.</v>
      </c>
      <c r="L134" s="34"/>
      <c r="M134" s="34"/>
      <c r="N134" s="34"/>
      <c r="O134" s="34"/>
      <c r="P134" s="34"/>
      <c r="Q134" s="34"/>
      <c r="R134" s="34" t="s">
        <v>2190</v>
      </c>
      <c r="S134" s="34"/>
      <c r="T134" s="34" t="s">
        <v>2133</v>
      </c>
      <c r="U134" s="34"/>
      <c r="V134" s="34" t="str">
        <f>TEXT(1,"#,##0.#######")</f>
        <v>1.</v>
      </c>
      <c r="W134" s="34"/>
      <c r="X134" s="34" t="s">
        <v>2139</v>
      </c>
      <c r="Y134" s="34"/>
      <c r="Z134" s="34" t="str">
        <f>TEXT(1.25,"#,##0.#######")</f>
        <v>1.25</v>
      </c>
      <c r="AA134" s="34"/>
      <c r="AB134" s="34"/>
      <c r="AC134" s="34"/>
      <c r="AD134" s="34"/>
      <c r="AE134" s="34" t="s">
        <v>2133</v>
      </c>
      <c r="AF134" s="34"/>
      <c r="AG134" s="34" t="str">
        <f>TEXT(ROUND(V134/Z134,2),"#,##0.#######")</f>
        <v>0.8</v>
      </c>
      <c r="AH134" s="34"/>
      <c r="AI134" s="34"/>
      <c r="AJ134" s="34"/>
      <c r="AK134" s="34"/>
      <c r="AL134" s="34"/>
      <c r="AM134" s="34"/>
      <c r="AN134" s="34"/>
      <c r="AO134" s="34"/>
      <c r="AP134" s="34"/>
      <c r="AQ134" s="34" t="s">
        <v>2191</v>
      </c>
      <c r="AR134" s="34"/>
      <c r="AS134" s="34" t="s">
        <v>2133</v>
      </c>
      <c r="AT134" s="34"/>
      <c r="AU134" s="34" t="str">
        <f>TEXT(0.9,"#,##0.#######")</f>
        <v>0.9</v>
      </c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6"/>
      <c r="CY134" s="36"/>
      <c r="CZ134" s="37"/>
      <c r="DA134" s="37"/>
      <c r="DB134" s="33"/>
    </row>
    <row r="135" spans="2:106" ht="11.25" customHeight="1" x14ac:dyDescent="0.2">
      <c r="B135" s="34"/>
      <c r="C135" s="34"/>
      <c r="D135" s="34"/>
      <c r="E135" s="34"/>
      <c r="F135" s="35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6"/>
      <c r="CY135" s="36"/>
      <c r="CZ135" s="37"/>
      <c r="DA135" s="37"/>
      <c r="DB135" s="33"/>
    </row>
    <row r="136" spans="2:106" ht="11.25" customHeight="1" x14ac:dyDescent="0.2">
      <c r="B136" s="34"/>
      <c r="C136" s="34"/>
      <c r="D136" s="34"/>
      <c r="E136" s="34"/>
      <c r="F136" s="35"/>
      <c r="G136" s="34" t="s">
        <v>2192</v>
      </c>
      <c r="H136" s="34"/>
      <c r="I136" s="34" t="s">
        <v>2133</v>
      </c>
      <c r="J136" s="34"/>
      <c r="K136" s="34" t="str">
        <f>TEXT(0.7,"#,##0.#######")</f>
        <v>0.7</v>
      </c>
      <c r="L136" s="34"/>
      <c r="M136" s="34"/>
      <c r="N136" s="34"/>
      <c r="O136" s="34"/>
      <c r="P136" s="34"/>
      <c r="Q136" s="34"/>
      <c r="R136" s="34" t="s">
        <v>2193</v>
      </c>
      <c r="S136" s="34"/>
      <c r="T136" s="34"/>
      <c r="U136" s="34" t="s">
        <v>2133</v>
      </c>
      <c r="V136" s="34"/>
      <c r="W136" s="34" t="str">
        <f>TEXT(19,"#,##0.#######")</f>
        <v>19.</v>
      </c>
      <c r="X136" s="34"/>
      <c r="Y136" s="38"/>
      <c r="Z136" s="34" t="s">
        <v>2194</v>
      </c>
      <c r="AA136" s="34"/>
      <c r="AB136" s="34"/>
      <c r="AC136" s="38"/>
      <c r="AD136" s="34" t="s">
        <v>2134</v>
      </c>
      <c r="AE136" s="38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6"/>
      <c r="CY136" s="36"/>
      <c r="CZ136" s="37"/>
      <c r="DA136" s="37"/>
      <c r="DB136" s="33"/>
    </row>
    <row r="137" spans="2:106" ht="11.25" customHeight="1" x14ac:dyDescent="0.2">
      <c r="B137" s="34"/>
      <c r="C137" s="34"/>
      <c r="D137" s="34"/>
      <c r="E137" s="34"/>
      <c r="F137" s="35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6"/>
      <c r="CY137" s="36"/>
      <c r="CZ137" s="37"/>
      <c r="DA137" s="37"/>
      <c r="DB137" s="33"/>
    </row>
    <row r="138" spans="2:106" ht="11.25" customHeight="1" x14ac:dyDescent="0.2">
      <c r="B138" s="34"/>
      <c r="C138" s="34"/>
      <c r="D138" s="34"/>
      <c r="E138" s="34"/>
      <c r="F138" s="35"/>
      <c r="G138" s="34"/>
      <c r="H138" s="34"/>
      <c r="I138" s="34"/>
      <c r="J138" s="34"/>
      <c r="K138" s="34"/>
      <c r="L138" s="34" t="str">
        <f>TEXT(3600,"#,##0.#######")</f>
        <v>3,600.</v>
      </c>
      <c r="M138" s="34"/>
      <c r="N138" s="34"/>
      <c r="O138" s="34"/>
      <c r="P138" s="34"/>
      <c r="Q138" s="38"/>
      <c r="R138" s="34" t="s">
        <v>2150</v>
      </c>
      <c r="S138" s="34"/>
      <c r="T138" s="38"/>
      <c r="U138" s="34" t="s">
        <v>2189</v>
      </c>
      <c r="V138" s="38"/>
      <c r="W138" s="34" t="s">
        <v>2150</v>
      </c>
      <c r="X138" s="34"/>
      <c r="Y138" s="38"/>
      <c r="Z138" s="34" t="s">
        <v>2191</v>
      </c>
      <c r="AA138" s="38"/>
      <c r="AB138" s="34" t="s">
        <v>2150</v>
      </c>
      <c r="AC138" s="34"/>
      <c r="AD138" s="38"/>
      <c r="AE138" s="34" t="s">
        <v>2190</v>
      </c>
      <c r="AF138" s="38"/>
      <c r="AG138" s="34" t="s">
        <v>2150</v>
      </c>
      <c r="AH138" s="34"/>
      <c r="AI138" s="38"/>
      <c r="AJ138" s="34" t="s">
        <v>2192</v>
      </c>
      <c r="AK138" s="34"/>
      <c r="AL138" s="34"/>
      <c r="AM138" s="34"/>
      <c r="AN138" s="34"/>
      <c r="AO138" s="34"/>
      <c r="AP138" s="34"/>
      <c r="AQ138" s="34" t="str">
        <f>TEXT(L138,"#,##0.#######")</f>
        <v>3,600.</v>
      </c>
      <c r="AR138" s="34"/>
      <c r="AS138" s="34"/>
      <c r="AT138" s="34"/>
      <c r="AU138" s="34"/>
      <c r="AV138" s="38"/>
      <c r="AW138" s="34" t="s">
        <v>2150</v>
      </c>
      <c r="AX138" s="34"/>
      <c r="AY138" s="34" t="str">
        <f>TEXT(K134,"#,##0.#######")</f>
        <v>1.</v>
      </c>
      <c r="AZ138" s="34"/>
      <c r="BA138" s="34"/>
      <c r="BB138" s="34" t="s">
        <v>2150</v>
      </c>
      <c r="BC138" s="34"/>
      <c r="BD138" s="34" t="str">
        <f>TEXT(AU134,"#,##0.#######")</f>
        <v>0.9</v>
      </c>
      <c r="BE138" s="34"/>
      <c r="BF138" s="34"/>
      <c r="BG138" s="38"/>
      <c r="BH138" s="34" t="s">
        <v>2150</v>
      </c>
      <c r="BI138" s="34"/>
      <c r="BJ138" s="34" t="str">
        <f>TEXT(AG134,"#,##0.#######")</f>
        <v>0.8</v>
      </c>
      <c r="BK138" s="34"/>
      <c r="BL138" s="34"/>
      <c r="BM138" s="34"/>
      <c r="BN138" s="34" t="s">
        <v>2150</v>
      </c>
      <c r="BO138" s="34"/>
      <c r="BP138" s="34" t="str">
        <f>TEXT(K136,"#,##0.#######")</f>
        <v>0.7</v>
      </c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8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6"/>
      <c r="CY138" s="36"/>
      <c r="CZ138" s="37"/>
      <c r="DA138" s="37"/>
      <c r="DB138" s="33"/>
    </row>
    <row r="139" spans="2:106" ht="11.25" customHeight="1" x14ac:dyDescent="0.2">
      <c r="B139" s="34"/>
      <c r="C139" s="34"/>
      <c r="D139" s="34"/>
      <c r="E139" s="34"/>
      <c r="F139" s="35"/>
      <c r="G139" s="34" t="s">
        <v>2132</v>
      </c>
      <c r="H139" s="34"/>
      <c r="I139" s="34" t="s">
        <v>2133</v>
      </c>
      <c r="J139" s="34"/>
      <c r="K139" s="34" t="s">
        <v>2195</v>
      </c>
      <c r="L139" s="34"/>
      <c r="M139" s="34" t="s">
        <v>2195</v>
      </c>
      <c r="N139" s="34"/>
      <c r="O139" s="34" t="s">
        <v>2195</v>
      </c>
      <c r="P139" s="34"/>
      <c r="Q139" s="38"/>
      <c r="R139" s="34" t="s">
        <v>2195</v>
      </c>
      <c r="S139" s="34"/>
      <c r="T139" s="38"/>
      <c r="U139" s="34" t="s">
        <v>2195</v>
      </c>
      <c r="V139" s="38"/>
      <c r="W139" s="34"/>
      <c r="X139" s="34" t="s">
        <v>2195</v>
      </c>
      <c r="Y139" s="38"/>
      <c r="Z139" s="34"/>
      <c r="AA139" s="38"/>
      <c r="AB139" s="34" t="s">
        <v>2195</v>
      </c>
      <c r="AC139" s="34"/>
      <c r="AD139" s="38"/>
      <c r="AE139" s="34" t="s">
        <v>2195</v>
      </c>
      <c r="AF139" s="38"/>
      <c r="AG139" s="34"/>
      <c r="AH139" s="34" t="s">
        <v>2195</v>
      </c>
      <c r="AI139" s="38"/>
      <c r="AJ139" s="34"/>
      <c r="AK139" s="34" t="s">
        <v>2195</v>
      </c>
      <c r="AL139" s="34"/>
      <c r="AM139" s="34"/>
      <c r="AN139" s="34" t="s">
        <v>2133</v>
      </c>
      <c r="AO139" s="34"/>
      <c r="AP139" s="34" t="s">
        <v>2195</v>
      </c>
      <c r="AQ139" s="34"/>
      <c r="AR139" s="34" t="s">
        <v>2195</v>
      </c>
      <c r="AS139" s="34"/>
      <c r="AT139" s="34" t="s">
        <v>2195</v>
      </c>
      <c r="AU139" s="34"/>
      <c r="AV139" s="38"/>
      <c r="AW139" s="34" t="s">
        <v>2195</v>
      </c>
      <c r="AX139" s="34"/>
      <c r="AY139" s="34" t="s">
        <v>2195</v>
      </c>
      <c r="AZ139" s="34"/>
      <c r="BA139" s="34" t="s">
        <v>2195</v>
      </c>
      <c r="BB139" s="34"/>
      <c r="BC139" s="34" t="s">
        <v>2195</v>
      </c>
      <c r="BD139" s="34"/>
      <c r="BE139" s="34" t="s">
        <v>2195</v>
      </c>
      <c r="BF139" s="34"/>
      <c r="BG139" s="38"/>
      <c r="BH139" s="34" t="s">
        <v>2195</v>
      </c>
      <c r="BI139" s="34"/>
      <c r="BJ139" s="34" t="s">
        <v>2195</v>
      </c>
      <c r="BK139" s="34"/>
      <c r="BL139" s="34" t="s">
        <v>2195</v>
      </c>
      <c r="BM139" s="34"/>
      <c r="BN139" s="34" t="s">
        <v>2195</v>
      </c>
      <c r="BO139" s="34"/>
      <c r="BP139" s="34" t="s">
        <v>2195</v>
      </c>
      <c r="BQ139" s="34"/>
      <c r="BR139" s="34" t="s">
        <v>2195</v>
      </c>
      <c r="BS139" s="34"/>
      <c r="BT139" s="34"/>
      <c r="BU139" s="34" t="s">
        <v>2133</v>
      </c>
      <c r="BV139" s="34"/>
      <c r="BW139" s="34" t="str">
        <f>TEXT(ROUND((3600*K134*AU134*AG134*K136)/(W136),2),"#,##0.#######")</f>
        <v>95.49</v>
      </c>
      <c r="BX139" s="34"/>
      <c r="BY139" s="34"/>
      <c r="BZ139" s="34"/>
      <c r="CA139" s="34"/>
      <c r="CB139" s="34"/>
      <c r="CC139" s="34"/>
      <c r="CD139" s="34" t="s">
        <v>2138</v>
      </c>
      <c r="CE139" s="34"/>
      <c r="CF139" s="34" t="s">
        <v>2139</v>
      </c>
      <c r="CG139" s="34" t="s">
        <v>2140</v>
      </c>
      <c r="CH139" s="34"/>
      <c r="CI139" s="34"/>
      <c r="CJ139" s="38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6"/>
      <c r="CY139" s="36"/>
      <c r="CZ139" s="37"/>
      <c r="DA139" s="37"/>
      <c r="DB139" s="33"/>
    </row>
    <row r="140" spans="2:106" ht="11.25" customHeight="1" x14ac:dyDescent="0.2">
      <c r="B140" s="34"/>
      <c r="C140" s="34"/>
      <c r="D140" s="34"/>
      <c r="E140" s="34"/>
      <c r="F140" s="35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8"/>
      <c r="R140" s="34"/>
      <c r="S140" s="34"/>
      <c r="T140" s="38"/>
      <c r="U140" s="34"/>
      <c r="V140" s="38"/>
      <c r="W140" s="34" t="s">
        <v>2193</v>
      </c>
      <c r="X140" s="34"/>
      <c r="Y140" s="38"/>
      <c r="Z140" s="34"/>
      <c r="AA140" s="38"/>
      <c r="AB140" s="34"/>
      <c r="AC140" s="34"/>
      <c r="AD140" s="38"/>
      <c r="AE140" s="34"/>
      <c r="AF140" s="38"/>
      <c r="AG140" s="34"/>
      <c r="AH140" s="34"/>
      <c r="AI140" s="38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8"/>
      <c r="AW140" s="34"/>
      <c r="AX140" s="34"/>
      <c r="AY140" s="34"/>
      <c r="AZ140" s="34"/>
      <c r="BA140" s="34"/>
      <c r="BB140" s="34"/>
      <c r="BC140" s="34"/>
      <c r="BD140" s="34" t="str">
        <f>TEXT(W136,"#,##0.#######")</f>
        <v>19.</v>
      </c>
      <c r="BE140" s="34"/>
      <c r="BF140" s="34"/>
      <c r="BG140" s="38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8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6"/>
      <c r="CY140" s="36"/>
      <c r="CZ140" s="37"/>
      <c r="DA140" s="37"/>
      <c r="DB140" s="33"/>
    </row>
    <row r="141" spans="2:106" ht="11.25" customHeight="1" x14ac:dyDescent="0.2">
      <c r="B141" s="34"/>
      <c r="C141" s="34"/>
      <c r="D141" s="34"/>
      <c r="E141" s="34"/>
      <c r="F141" s="35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6"/>
      <c r="CY141" s="36"/>
      <c r="CZ141" s="37"/>
      <c r="DA141" s="37"/>
      <c r="DB141" s="33"/>
    </row>
    <row r="142" spans="2:106" ht="11.25" customHeight="1" x14ac:dyDescent="0.2">
      <c r="B142" s="34"/>
      <c r="C142" s="34"/>
      <c r="D142" s="34"/>
      <c r="E142" s="34"/>
      <c r="F142" s="35"/>
      <c r="G142" s="34" t="s">
        <v>2123</v>
      </c>
      <c r="H142" s="34"/>
      <c r="I142" s="34"/>
      <c r="J142" s="34"/>
      <c r="K142" s="34"/>
      <c r="L142" s="34"/>
      <c r="M142" s="34"/>
      <c r="N142" s="34" t="s">
        <v>2141</v>
      </c>
      <c r="O142" s="34"/>
      <c r="P142" s="34" t="str">
        <f>TEXT([162]일위대가목록!F39,"#,##0")</f>
        <v>44,965</v>
      </c>
      <c r="Q142" s="34"/>
      <c r="R142" s="34"/>
      <c r="S142" s="34"/>
      <c r="T142" s="34"/>
      <c r="U142" s="34"/>
      <c r="V142" s="34"/>
      <c r="W142" s="34"/>
      <c r="X142" s="34"/>
      <c r="Y142" s="34" t="s">
        <v>2137</v>
      </c>
      <c r="Z142" s="34"/>
      <c r="AA142" s="34"/>
      <c r="AB142" s="34" t="str">
        <f>TEXT(BW139,"#,##0.#######")</f>
        <v>95.49</v>
      </c>
      <c r="AC142" s="34"/>
      <c r="AD142" s="34"/>
      <c r="AE142" s="34"/>
      <c r="AF142" s="34"/>
      <c r="AG142" s="34"/>
      <c r="AH142" s="34"/>
      <c r="AI142" s="34" t="s">
        <v>2133</v>
      </c>
      <c r="AJ142" s="34"/>
      <c r="AK142" s="34" t="str">
        <f>TEXT(TRUNC(P142/BW139,1),"#,##0.#")</f>
        <v>470.8</v>
      </c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6"/>
      <c r="CY142" s="36"/>
      <c r="CZ142" s="37"/>
      <c r="DA142" s="37"/>
      <c r="DB142" s="33"/>
    </row>
    <row r="143" spans="2:106" ht="11.25" customHeight="1" x14ac:dyDescent="0.2">
      <c r="B143" s="34"/>
      <c r="C143" s="34"/>
      <c r="D143" s="34"/>
      <c r="E143" s="34"/>
      <c r="F143" s="35"/>
      <c r="G143" s="34" t="s">
        <v>2124</v>
      </c>
      <c r="H143" s="34"/>
      <c r="I143" s="34"/>
      <c r="J143" s="34"/>
      <c r="K143" s="34"/>
      <c r="L143" s="34"/>
      <c r="M143" s="34"/>
      <c r="N143" s="34" t="s">
        <v>2141</v>
      </c>
      <c r="O143" s="34"/>
      <c r="P143" s="34" t="str">
        <f>TEXT([162]일위대가목록!E39,"#,##0")</f>
        <v>31,331</v>
      </c>
      <c r="Q143" s="34"/>
      <c r="R143" s="34"/>
      <c r="S143" s="34"/>
      <c r="T143" s="34"/>
      <c r="U143" s="34"/>
      <c r="V143" s="34"/>
      <c r="W143" s="34"/>
      <c r="X143" s="34"/>
      <c r="Y143" s="34" t="s">
        <v>2137</v>
      </c>
      <c r="Z143" s="34"/>
      <c r="AA143" s="34"/>
      <c r="AB143" s="34" t="str">
        <f>TEXT(BW139,"#,##0.#######")</f>
        <v>95.49</v>
      </c>
      <c r="AC143" s="34"/>
      <c r="AD143" s="34"/>
      <c r="AE143" s="34"/>
      <c r="AF143" s="34"/>
      <c r="AG143" s="34"/>
      <c r="AH143" s="34"/>
      <c r="AI143" s="34" t="s">
        <v>2133</v>
      </c>
      <c r="AJ143" s="34"/>
      <c r="AK143" s="34" t="str">
        <f>TEXT(TRUNC(P143/BW139,1),"#,##0.#")</f>
        <v>328.1</v>
      </c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6"/>
      <c r="CY143" s="36"/>
      <c r="CZ143" s="37"/>
      <c r="DA143" s="37"/>
      <c r="DB143" s="33"/>
    </row>
    <row r="144" spans="2:106" ht="11.25" customHeight="1" x14ac:dyDescent="0.2">
      <c r="B144" s="34"/>
      <c r="C144" s="34"/>
      <c r="D144" s="34"/>
      <c r="E144" s="34"/>
      <c r="F144" s="35"/>
      <c r="G144" s="34" t="s">
        <v>2142</v>
      </c>
      <c r="H144" s="34"/>
      <c r="I144" s="34"/>
      <c r="J144" s="34"/>
      <c r="K144" s="34" t="s">
        <v>2143</v>
      </c>
      <c r="L144" s="34"/>
      <c r="M144" s="34"/>
      <c r="N144" s="34" t="s">
        <v>2141</v>
      </c>
      <c r="O144" s="34"/>
      <c r="P144" s="34" t="str">
        <f>TEXT([162]일위대가목록!G39,"#,##0")</f>
        <v>26,368</v>
      </c>
      <c r="Q144" s="34"/>
      <c r="R144" s="34"/>
      <c r="S144" s="34"/>
      <c r="T144" s="34"/>
      <c r="U144" s="34"/>
      <c r="V144" s="34"/>
      <c r="W144" s="34"/>
      <c r="X144" s="34"/>
      <c r="Y144" s="34" t="s">
        <v>2137</v>
      </c>
      <c r="Z144" s="34"/>
      <c r="AA144" s="34"/>
      <c r="AB144" s="34" t="str">
        <f>TEXT(BW139,"#,##0.#######")</f>
        <v>95.49</v>
      </c>
      <c r="AC144" s="34"/>
      <c r="AD144" s="34"/>
      <c r="AE144" s="34"/>
      <c r="AF144" s="34"/>
      <c r="AG144" s="34"/>
      <c r="AH144" s="34"/>
      <c r="AI144" s="34" t="s">
        <v>2133</v>
      </c>
      <c r="AJ144" s="34"/>
      <c r="AK144" s="34" t="str">
        <f>TEXT(TRUNC(P144/BW139,1),"#,##0.#")</f>
        <v>276.1</v>
      </c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6"/>
      <c r="CY144" s="36"/>
      <c r="CZ144" s="37"/>
      <c r="DA144" s="37"/>
      <c r="DB144" s="33"/>
    </row>
    <row r="145" spans="2:106" ht="11.25" customHeight="1" x14ac:dyDescent="0.2">
      <c r="B145" s="34"/>
      <c r="C145" s="34"/>
      <c r="D145" s="34"/>
      <c r="E145" s="34"/>
      <c r="F145" s="35"/>
      <c r="G145" s="34" t="s">
        <v>2144</v>
      </c>
      <c r="H145" s="34"/>
      <c r="I145" s="34"/>
      <c r="J145" s="34"/>
      <c r="K145" s="34" t="s">
        <v>2145</v>
      </c>
      <c r="L145" s="34"/>
      <c r="M145" s="34"/>
      <c r="N145" s="34" t="s">
        <v>2141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 t="str">
        <f>TEXT(AK142+AK143+AK144,"#,##0.#######")</f>
        <v>1,075.</v>
      </c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6" t="str">
        <f>TEXT(AK143,"#,###.0")</f>
        <v>328.1</v>
      </c>
      <c r="CY145" s="36" t="str">
        <f>TEXT(AK142,"#,###.0")</f>
        <v>470.8</v>
      </c>
      <c r="CZ145" s="37" t="str">
        <f>TEXT(AK144,"#,###.0")</f>
        <v>276.1</v>
      </c>
      <c r="DA145" s="37">
        <f>CY145+CX145+CZ145</f>
        <v>1075</v>
      </c>
      <c r="DB145" s="33"/>
    </row>
    <row r="146" spans="2:106" ht="11.25" customHeight="1" x14ac:dyDescent="0.2">
      <c r="B146" s="34"/>
      <c r="C146" s="34"/>
      <c r="D146" s="34"/>
      <c r="E146" s="34"/>
      <c r="F146" s="35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6"/>
      <c r="CY146" s="36"/>
      <c r="CZ146" s="37"/>
      <c r="DA146" s="37"/>
      <c r="DB146" s="33"/>
    </row>
    <row r="147" spans="2:106" ht="11.25" customHeight="1" x14ac:dyDescent="0.2">
      <c r="B147" s="34"/>
      <c r="C147" s="34"/>
      <c r="D147" s="34" t="s">
        <v>2156</v>
      </c>
      <c r="E147" s="34"/>
      <c r="F147" s="35"/>
      <c r="G147" s="34" t="s">
        <v>2157</v>
      </c>
      <c r="H147" s="34"/>
      <c r="I147" s="34"/>
      <c r="J147" s="34"/>
      <c r="K147" s="34" t="s">
        <v>2145</v>
      </c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6"/>
      <c r="CY147" s="36"/>
      <c r="CZ147" s="37"/>
      <c r="DA147" s="37"/>
      <c r="DB147" s="33"/>
    </row>
    <row r="148" spans="2:106" ht="11.25" customHeight="1" x14ac:dyDescent="0.2">
      <c r="B148" s="34"/>
      <c r="C148" s="34"/>
      <c r="D148" s="34"/>
      <c r="E148" s="34"/>
      <c r="F148" s="35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6"/>
      <c r="CY148" s="36"/>
      <c r="CZ148" s="37"/>
      <c r="DA148" s="37"/>
      <c r="DB148" s="33"/>
    </row>
    <row r="149" spans="2:106" ht="11.25" customHeight="1" x14ac:dyDescent="0.2">
      <c r="B149" s="34"/>
      <c r="C149" s="34"/>
      <c r="D149" s="34"/>
      <c r="E149" s="34"/>
      <c r="F149" s="35"/>
      <c r="G149" s="34"/>
      <c r="H149" s="34" t="s">
        <v>2123</v>
      </c>
      <c r="I149" s="34"/>
      <c r="J149" s="34"/>
      <c r="K149" s="34"/>
      <c r="L149" s="34"/>
      <c r="M149" s="34"/>
      <c r="N149" s="34"/>
      <c r="O149" s="34" t="s">
        <v>2141</v>
      </c>
      <c r="P149" s="34"/>
      <c r="Q149" s="34" t="str">
        <f>TEXT(TRUNC(CY145,0),"#,##0")</f>
        <v>470</v>
      </c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6"/>
      <c r="CY149" s="36"/>
      <c r="CZ149" s="37"/>
      <c r="DA149" s="37"/>
      <c r="DB149" s="33"/>
    </row>
    <row r="150" spans="2:106" ht="11.25" customHeight="1" x14ac:dyDescent="0.2">
      <c r="B150" s="34"/>
      <c r="C150" s="34"/>
      <c r="D150" s="34"/>
      <c r="E150" s="34"/>
      <c r="F150" s="35"/>
      <c r="G150" s="34"/>
      <c r="H150" s="34" t="s">
        <v>2124</v>
      </c>
      <c r="I150" s="34"/>
      <c r="J150" s="34"/>
      <c r="K150" s="34"/>
      <c r="L150" s="34"/>
      <c r="M150" s="34"/>
      <c r="N150" s="34"/>
      <c r="O150" s="34" t="s">
        <v>2141</v>
      </c>
      <c r="P150" s="34"/>
      <c r="Q150" s="34" t="str">
        <f>TEXT(TRUNC(CX145,0),"#,##0")</f>
        <v>328</v>
      </c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6"/>
      <c r="CY150" s="36"/>
      <c r="CZ150" s="37"/>
      <c r="DA150" s="37"/>
      <c r="DB150" s="33"/>
    </row>
    <row r="151" spans="2:106" ht="11.25" customHeight="1" x14ac:dyDescent="0.2">
      <c r="B151" s="34"/>
      <c r="C151" s="34"/>
      <c r="D151" s="34"/>
      <c r="E151" s="34"/>
      <c r="F151" s="35"/>
      <c r="G151" s="34"/>
      <c r="H151" s="34" t="s">
        <v>2142</v>
      </c>
      <c r="I151" s="34"/>
      <c r="J151" s="34"/>
      <c r="K151" s="34"/>
      <c r="L151" s="34" t="s">
        <v>2143</v>
      </c>
      <c r="M151" s="34"/>
      <c r="N151" s="34"/>
      <c r="O151" s="34" t="s">
        <v>2141</v>
      </c>
      <c r="P151" s="34"/>
      <c r="Q151" s="34" t="str">
        <f>TEXT(TRUNC(CZ145,0),"#,##0")</f>
        <v>276</v>
      </c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6"/>
      <c r="CY151" s="36"/>
      <c r="CZ151" s="37"/>
      <c r="DA151" s="37"/>
      <c r="DB151" s="33"/>
    </row>
    <row r="152" spans="2:106" ht="11.25" customHeight="1" x14ac:dyDescent="0.2">
      <c r="B152" s="34"/>
      <c r="C152" s="34"/>
      <c r="D152" s="34"/>
      <c r="E152" s="34"/>
      <c r="F152" s="35"/>
      <c r="G152" s="34"/>
      <c r="H152" s="34"/>
      <c r="I152" s="34"/>
      <c r="J152" s="34" t="s">
        <v>2145</v>
      </c>
      <c r="K152" s="34"/>
      <c r="L152" s="34"/>
      <c r="M152" s="34"/>
      <c r="N152" s="34"/>
      <c r="O152" s="34" t="s">
        <v>2141</v>
      </c>
      <c r="P152" s="34"/>
      <c r="Q152" s="34"/>
      <c r="R152" s="34" t="str">
        <f>TEXT(Q149+Q150+Q151,"#,##0")</f>
        <v>1,074</v>
      </c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6" t="str">
        <f>TEXT(Q150,"#,##0")</f>
        <v>328</v>
      </c>
      <c r="CY152" s="36" t="str">
        <f>TEXT(Q149,"#,##0")</f>
        <v>470</v>
      </c>
      <c r="CZ152" s="37" t="str">
        <f>TEXT(Q151,"#,##0")</f>
        <v>276</v>
      </c>
      <c r="DA152" s="39">
        <f>CY152+CX152+CZ152</f>
        <v>1074</v>
      </c>
      <c r="DB152" s="33"/>
    </row>
    <row r="153" spans="2:106" ht="11.25" customHeight="1" x14ac:dyDescent="0.2">
      <c r="B153" s="34"/>
      <c r="C153" s="34"/>
      <c r="D153" s="34"/>
      <c r="E153" s="34"/>
      <c r="F153" s="35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6"/>
      <c r="CY153" s="36"/>
      <c r="CZ153" s="37"/>
      <c r="DA153" s="39"/>
      <c r="DB153" s="33"/>
    </row>
    <row r="154" spans="2:106" ht="11.25" customHeight="1" x14ac:dyDescent="0.2">
      <c r="B154" s="40" t="s">
        <v>2196</v>
      </c>
      <c r="C154" s="34"/>
      <c r="D154" s="34"/>
      <c r="E154" s="34"/>
      <c r="F154" s="35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41">
        <f>INT(CX173)</f>
        <v>222</v>
      </c>
      <c r="CY154" s="41">
        <f>INT(CY173)</f>
        <v>337</v>
      </c>
      <c r="CZ154" s="42">
        <f>INT(CZ173)</f>
        <v>310</v>
      </c>
      <c r="DA154" s="42">
        <f>SUM(CX154:CZ154)</f>
        <v>869</v>
      </c>
      <c r="DB154" s="33"/>
    </row>
    <row r="155" spans="2:106" ht="11.25" customHeight="1" x14ac:dyDescent="0.2">
      <c r="B155" s="34"/>
      <c r="C155" s="34"/>
      <c r="D155" s="34"/>
      <c r="E155" s="34"/>
      <c r="F155" s="35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6"/>
      <c r="CY155" s="36"/>
      <c r="CZ155" s="37"/>
      <c r="DA155" s="37"/>
      <c r="DB155" s="33"/>
    </row>
    <row r="156" spans="2:106" ht="11.25" customHeight="1" x14ac:dyDescent="0.2">
      <c r="B156" s="34"/>
      <c r="C156" s="34"/>
      <c r="D156" s="34" t="s">
        <v>2126</v>
      </c>
      <c r="E156" s="34"/>
      <c r="F156" s="35"/>
      <c r="G156" s="34" t="s">
        <v>278</v>
      </c>
      <c r="H156" s="34"/>
      <c r="I156" s="34"/>
      <c r="J156" s="34" t="s">
        <v>2197</v>
      </c>
      <c r="K156" s="34"/>
      <c r="L156" s="34"/>
      <c r="M156" s="34" t="s">
        <v>2141</v>
      </c>
      <c r="N156" s="34"/>
      <c r="O156" s="34" t="s">
        <v>1045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 t="s">
        <v>1046</v>
      </c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6"/>
      <c r="CY156" s="36"/>
      <c r="CZ156" s="37"/>
      <c r="DA156" s="37"/>
      <c r="DB156" s="33"/>
    </row>
    <row r="157" spans="2:106" ht="11.25" customHeight="1" x14ac:dyDescent="0.2">
      <c r="B157" s="34"/>
      <c r="C157" s="34"/>
      <c r="D157" s="34"/>
      <c r="E157" s="34"/>
      <c r="F157" s="35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6"/>
      <c r="CY157" s="36"/>
      <c r="CZ157" s="37"/>
      <c r="DA157" s="37"/>
      <c r="DB157" s="33"/>
    </row>
    <row r="158" spans="2:106" ht="11.25" customHeight="1" x14ac:dyDescent="0.2">
      <c r="B158" s="34"/>
      <c r="C158" s="34"/>
      <c r="D158" s="34"/>
      <c r="E158" s="34"/>
      <c r="F158" s="35"/>
      <c r="G158" s="34" t="s">
        <v>2198</v>
      </c>
      <c r="H158" s="34"/>
      <c r="I158" s="34" t="s">
        <v>2133</v>
      </c>
      <c r="J158" s="34"/>
      <c r="K158" s="34" t="str">
        <f>TEXT(50,"#,##0.#######")</f>
        <v>50.</v>
      </c>
      <c r="L158" s="34"/>
      <c r="M158" s="34"/>
      <c r="N158" s="34" t="s">
        <v>2162</v>
      </c>
      <c r="O158" s="34"/>
      <c r="P158" s="34"/>
      <c r="Q158" s="34"/>
      <c r="R158" s="34"/>
      <c r="S158" s="34" t="s">
        <v>549</v>
      </c>
      <c r="T158" s="34"/>
      <c r="U158" s="34" t="s">
        <v>2133</v>
      </c>
      <c r="V158" s="34"/>
      <c r="W158" s="34" t="str">
        <f>TEXT(2.9,"#,##0.#######")</f>
        <v>2.9</v>
      </c>
      <c r="X158" s="34"/>
      <c r="Y158" s="34"/>
      <c r="Z158" s="34"/>
      <c r="AA158" s="34"/>
      <c r="AB158" s="34"/>
      <c r="AC158" s="34"/>
      <c r="AD158" s="34" t="s">
        <v>2199</v>
      </c>
      <c r="AE158" s="34"/>
      <c r="AF158" s="34"/>
      <c r="AG158" s="34" t="s">
        <v>2133</v>
      </c>
      <c r="AH158" s="34"/>
      <c r="AI158" s="34" t="str">
        <f>TEXT(6,"#,##0.#######")</f>
        <v>6.</v>
      </c>
      <c r="AJ158" s="34"/>
      <c r="AK158" s="34"/>
      <c r="AL158" s="34"/>
      <c r="AM158" s="34"/>
      <c r="AN158" s="34" t="s">
        <v>2200</v>
      </c>
      <c r="AO158" s="34"/>
      <c r="AP158" s="34"/>
      <c r="AQ158" s="34" t="s">
        <v>2133</v>
      </c>
      <c r="AR158" s="34"/>
      <c r="AS158" s="34" t="str">
        <f>TEXT(6.5,"#,##0.#######")</f>
        <v>6.5</v>
      </c>
      <c r="AT158" s="34"/>
      <c r="AU158" s="34"/>
      <c r="AV158" s="34"/>
      <c r="AW158" s="34"/>
      <c r="AX158" s="34"/>
      <c r="AY158" s="34"/>
      <c r="AZ158" s="34" t="s">
        <v>2201</v>
      </c>
      <c r="BA158" s="34"/>
      <c r="BB158" s="34" t="s">
        <v>2133</v>
      </c>
      <c r="BC158" s="34"/>
      <c r="BD158" s="34" t="str">
        <f>TEXT(0.5,"#,##0.#######")</f>
        <v>0.5</v>
      </c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6"/>
      <c r="CY158" s="36"/>
      <c r="CZ158" s="37"/>
      <c r="DA158" s="37"/>
      <c r="DB158" s="33"/>
    </row>
    <row r="159" spans="2:106" ht="11.25" customHeight="1" x14ac:dyDescent="0.2">
      <c r="B159" s="34"/>
      <c r="C159" s="34"/>
      <c r="D159" s="34"/>
      <c r="E159" s="34"/>
      <c r="F159" s="35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6"/>
      <c r="CY159" s="36"/>
      <c r="CZ159" s="37"/>
      <c r="DA159" s="37"/>
      <c r="DB159" s="33"/>
    </row>
    <row r="160" spans="2:106" ht="11.25" customHeight="1" x14ac:dyDescent="0.2">
      <c r="B160" s="34"/>
      <c r="C160" s="34"/>
      <c r="D160" s="34"/>
      <c r="E160" s="34"/>
      <c r="F160" s="35"/>
      <c r="G160" s="34" t="s">
        <v>2202</v>
      </c>
      <c r="H160" s="34"/>
      <c r="I160" s="34" t="s">
        <v>2133</v>
      </c>
      <c r="J160" s="34"/>
      <c r="K160" s="34" t="str">
        <f>TEXT(0.2,"#,##0.#######")</f>
        <v>0.2</v>
      </c>
      <c r="L160" s="34"/>
      <c r="M160" s="34"/>
      <c r="N160" s="34"/>
      <c r="O160" s="34"/>
      <c r="P160" s="34"/>
      <c r="Q160" s="34"/>
      <c r="R160" s="34"/>
      <c r="S160" s="34" t="s">
        <v>2190</v>
      </c>
      <c r="T160" s="34"/>
      <c r="U160" s="34" t="s">
        <v>2133</v>
      </c>
      <c r="V160" s="34"/>
      <c r="W160" s="34" t="str">
        <f>TEXT(1.24,"#,##0.#######")</f>
        <v>1.24</v>
      </c>
      <c r="X160" s="34"/>
      <c r="Y160" s="34"/>
      <c r="Z160" s="34"/>
      <c r="AA160" s="34" t="s">
        <v>2139</v>
      </c>
      <c r="AB160" s="34" t="str">
        <f>TEXT(1.24,"#,##0.#######")</f>
        <v>1.24</v>
      </c>
      <c r="AC160" s="34"/>
      <c r="AD160" s="34"/>
      <c r="AE160" s="34"/>
      <c r="AF160" s="34"/>
      <c r="AG160" s="34" t="s">
        <v>2133</v>
      </c>
      <c r="AH160" s="34"/>
      <c r="AI160" s="34" t="str">
        <f>TEXT(ROUND(W160/AB160,2),"#,##0.#######")</f>
        <v>1.</v>
      </c>
      <c r="AJ160" s="34"/>
      <c r="AK160" s="34"/>
      <c r="AL160" s="34"/>
      <c r="AM160" s="34"/>
      <c r="AN160" s="34"/>
      <c r="AO160" s="34"/>
      <c r="AP160" s="34"/>
      <c r="AQ160" s="34"/>
      <c r="AR160" s="34"/>
      <c r="AS160" s="34" t="s">
        <v>2192</v>
      </c>
      <c r="AT160" s="34"/>
      <c r="AU160" s="34" t="s">
        <v>2133</v>
      </c>
      <c r="AV160" s="34"/>
      <c r="AW160" s="34" t="str">
        <f>TEXT(0.6,"#,##0.#######")</f>
        <v>0.6</v>
      </c>
      <c r="AX160" s="34"/>
      <c r="AY160" s="34"/>
      <c r="AZ160" s="34"/>
      <c r="BA160" s="34"/>
      <c r="BB160" s="34"/>
      <c r="BC160" s="34"/>
      <c r="BD160" s="34" t="s">
        <v>2203</v>
      </c>
      <c r="BE160" s="34"/>
      <c r="BF160" s="34" t="s">
        <v>2133</v>
      </c>
      <c r="BG160" s="34"/>
      <c r="BH160" s="34" t="str">
        <f>TEXT(4,"#,##0.#######")</f>
        <v>4.</v>
      </c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6"/>
      <c r="CY160" s="36"/>
      <c r="CZ160" s="37"/>
      <c r="DA160" s="37"/>
      <c r="DB160" s="33"/>
    </row>
    <row r="161" spans="2:106" ht="11.25" customHeight="1" x14ac:dyDescent="0.2">
      <c r="B161" s="34"/>
      <c r="C161" s="34"/>
      <c r="D161" s="34"/>
      <c r="E161" s="34"/>
      <c r="F161" s="35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6"/>
      <c r="CY161" s="36"/>
      <c r="CZ161" s="37"/>
      <c r="DA161" s="37"/>
      <c r="DB161" s="33"/>
    </row>
    <row r="162" spans="2:106" ht="11.25" customHeight="1" x14ac:dyDescent="0.2">
      <c r="B162" s="34"/>
      <c r="C162" s="34"/>
      <c r="D162" s="34"/>
      <c r="E162" s="34"/>
      <c r="F162" s="35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 t="s">
        <v>2198</v>
      </c>
      <c r="W162" s="34"/>
      <c r="X162" s="34"/>
      <c r="Y162" s="34"/>
      <c r="Z162" s="34"/>
      <c r="AA162" s="34"/>
      <c r="AB162" s="34"/>
      <c r="AC162" s="34" t="s">
        <v>2198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 t="str">
        <f>TEXT(K158,"#,##0.#######")</f>
        <v>50.</v>
      </c>
      <c r="BE162" s="34"/>
      <c r="BF162" s="34"/>
      <c r="BG162" s="34"/>
      <c r="BH162" s="34"/>
      <c r="BI162" s="34"/>
      <c r="BJ162" s="34"/>
      <c r="BK162" s="34" t="str">
        <f>TEXT(K158,"#,##0.#######")</f>
        <v>50.</v>
      </c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6"/>
      <c r="CY162" s="36"/>
      <c r="CZ162" s="37"/>
      <c r="DA162" s="37"/>
      <c r="DB162" s="33"/>
    </row>
    <row r="163" spans="2:106" ht="11.25" customHeight="1" x14ac:dyDescent="0.2">
      <c r="B163" s="34"/>
      <c r="C163" s="34"/>
      <c r="D163" s="34"/>
      <c r="E163" s="34"/>
      <c r="F163" s="35"/>
      <c r="G163" s="34" t="s">
        <v>2193</v>
      </c>
      <c r="H163" s="34"/>
      <c r="I163" s="34"/>
      <c r="J163" s="34" t="s">
        <v>2133</v>
      </c>
      <c r="K163" s="34"/>
      <c r="L163" s="34" t="str">
        <f>TEXT(0.06,"#,##0.#######")</f>
        <v>0.06</v>
      </c>
      <c r="M163" s="34"/>
      <c r="N163" s="34"/>
      <c r="O163" s="34"/>
      <c r="P163" s="34"/>
      <c r="Q163" s="34" t="s">
        <v>2150</v>
      </c>
      <c r="R163" s="34"/>
      <c r="S163" s="34"/>
      <c r="T163" s="34" t="s">
        <v>2134</v>
      </c>
      <c r="U163" s="34" t="s">
        <v>2195</v>
      </c>
      <c r="V163" s="34"/>
      <c r="W163" s="34" t="s">
        <v>2195</v>
      </c>
      <c r="X163" s="34"/>
      <c r="Y163" s="34"/>
      <c r="Z163" s="34" t="s">
        <v>2135</v>
      </c>
      <c r="AA163" s="34"/>
      <c r="AB163" s="34" t="s">
        <v>2195</v>
      </c>
      <c r="AC163" s="34"/>
      <c r="AD163" s="34" t="s">
        <v>2195</v>
      </c>
      <c r="AE163" s="34"/>
      <c r="AF163" s="34" t="s">
        <v>2136</v>
      </c>
      <c r="AG163" s="34"/>
      <c r="AH163" s="34" t="s">
        <v>2135</v>
      </c>
      <c r="AI163" s="34"/>
      <c r="AJ163" s="34" t="str">
        <f>TEXT(2,"#,##0.#######")</f>
        <v>2.</v>
      </c>
      <c r="AK163" s="34"/>
      <c r="AL163" s="34"/>
      <c r="AM163" s="34" t="s">
        <v>2150</v>
      </c>
      <c r="AN163" s="34"/>
      <c r="AO163" s="34"/>
      <c r="AP163" s="34" t="s">
        <v>2201</v>
      </c>
      <c r="AQ163" s="34"/>
      <c r="AR163" s="34" t="s">
        <v>2133</v>
      </c>
      <c r="AS163" s="34"/>
      <c r="AT163" s="34" t="str">
        <f>TEXT(L163,"#,##0.#######")</f>
        <v>0.06</v>
      </c>
      <c r="AU163" s="34"/>
      <c r="AV163" s="34"/>
      <c r="AW163" s="34"/>
      <c r="AX163" s="34"/>
      <c r="AY163" s="34" t="s">
        <v>2150</v>
      </c>
      <c r="AZ163" s="34"/>
      <c r="BA163" s="34"/>
      <c r="BB163" s="34" t="s">
        <v>2134</v>
      </c>
      <c r="BC163" s="34" t="s">
        <v>2195</v>
      </c>
      <c r="BD163" s="34"/>
      <c r="BE163" s="34" t="s">
        <v>2195</v>
      </c>
      <c r="BF163" s="34"/>
      <c r="BG163" s="34"/>
      <c r="BH163" s="34" t="s">
        <v>2135</v>
      </c>
      <c r="BI163" s="34"/>
      <c r="BJ163" s="34" t="s">
        <v>2195</v>
      </c>
      <c r="BK163" s="34"/>
      <c r="BL163" s="34" t="s">
        <v>2195</v>
      </c>
      <c r="BM163" s="34"/>
      <c r="BN163" s="34" t="s">
        <v>2136</v>
      </c>
      <c r="BO163" s="34"/>
      <c r="BP163" s="34" t="s">
        <v>2135</v>
      </c>
      <c r="BQ163" s="34"/>
      <c r="BR163" s="34" t="str">
        <f>TEXT(2,"#,##0.#######")</f>
        <v>2.</v>
      </c>
      <c r="BS163" s="34"/>
      <c r="BT163" s="34"/>
      <c r="BU163" s="34" t="s">
        <v>2150</v>
      </c>
      <c r="BV163" s="34"/>
      <c r="BW163" s="34"/>
      <c r="BX163" s="34" t="str">
        <f>TEXT(0.5,"#,##0.#######")</f>
        <v>0.5</v>
      </c>
      <c r="BY163" s="34"/>
      <c r="BZ163" s="34"/>
      <c r="CA163" s="34"/>
      <c r="CB163" s="34" t="s">
        <v>2133</v>
      </c>
      <c r="CC163" s="34"/>
      <c r="CD163" s="34" t="str">
        <f>TEXT(ROUND(L163*((K158)/(AI158)+(K158)/(AS158))+AJ163*BD158,2),"#,##0.#######")</f>
        <v>1.96</v>
      </c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6"/>
      <c r="CY163" s="36"/>
      <c r="CZ163" s="37"/>
      <c r="DA163" s="37"/>
      <c r="DB163" s="33"/>
    </row>
    <row r="164" spans="2:106" ht="11.25" customHeight="1" x14ac:dyDescent="0.2">
      <c r="B164" s="34"/>
      <c r="C164" s="34"/>
      <c r="D164" s="34"/>
      <c r="E164" s="34"/>
      <c r="F164" s="35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 t="s">
        <v>2199</v>
      </c>
      <c r="W164" s="34"/>
      <c r="X164" s="34"/>
      <c r="Y164" s="34"/>
      <c r="Z164" s="34"/>
      <c r="AA164" s="34"/>
      <c r="AB164" s="34"/>
      <c r="AC164" s="34" t="s">
        <v>2200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 t="str">
        <f>TEXT(AI158,"#,##0.#######")</f>
        <v>6.</v>
      </c>
      <c r="BE164" s="34"/>
      <c r="BF164" s="34"/>
      <c r="BG164" s="34"/>
      <c r="BH164" s="34"/>
      <c r="BI164" s="34"/>
      <c r="BJ164" s="34" t="str">
        <f>TEXT(AS158,"#,##0.#######")</f>
        <v>6.5</v>
      </c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6"/>
      <c r="CY164" s="36"/>
      <c r="CZ164" s="37"/>
      <c r="DA164" s="37"/>
      <c r="DB164" s="33"/>
    </row>
    <row r="165" spans="2:106" ht="11.25" customHeight="1" x14ac:dyDescent="0.2">
      <c r="B165" s="34"/>
      <c r="C165" s="34"/>
      <c r="D165" s="34"/>
      <c r="E165" s="34"/>
      <c r="F165" s="35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6"/>
      <c r="CY165" s="36"/>
      <c r="CZ165" s="37"/>
      <c r="DA165" s="37"/>
      <c r="DB165" s="33"/>
    </row>
    <row r="166" spans="2:106" ht="11.25" customHeight="1" x14ac:dyDescent="0.2">
      <c r="B166" s="34"/>
      <c r="C166" s="34"/>
      <c r="D166" s="34"/>
      <c r="E166" s="34"/>
      <c r="F166" s="35"/>
      <c r="G166" s="34"/>
      <c r="H166" s="34"/>
      <c r="I166" s="34"/>
      <c r="J166" s="34"/>
      <c r="K166" s="34"/>
      <c r="L166" s="34"/>
      <c r="M166" s="34" t="str">
        <f>TEXT(60,"#,##0.#######")</f>
        <v>60.</v>
      </c>
      <c r="N166" s="34"/>
      <c r="O166" s="38"/>
      <c r="P166" s="34" t="s">
        <v>2150</v>
      </c>
      <c r="Q166" s="34"/>
      <c r="R166" s="34" t="s">
        <v>549</v>
      </c>
      <c r="S166" s="38"/>
      <c r="T166" s="34" t="s">
        <v>2150</v>
      </c>
      <c r="U166" s="34"/>
      <c r="V166" s="34" t="s">
        <v>2198</v>
      </c>
      <c r="W166" s="38"/>
      <c r="X166" s="34" t="s">
        <v>2150</v>
      </c>
      <c r="Y166" s="34"/>
      <c r="Z166" s="34" t="s">
        <v>2202</v>
      </c>
      <c r="AA166" s="38"/>
      <c r="AB166" s="34" t="s">
        <v>2150</v>
      </c>
      <c r="AC166" s="34"/>
      <c r="AD166" s="34" t="s">
        <v>2190</v>
      </c>
      <c r="AE166" s="38"/>
      <c r="AF166" s="34" t="s">
        <v>2150</v>
      </c>
      <c r="AG166" s="34"/>
      <c r="AH166" s="34" t="s">
        <v>2192</v>
      </c>
      <c r="AI166" s="34"/>
      <c r="AJ166" s="34"/>
      <c r="AK166" s="34"/>
      <c r="AL166" s="34"/>
      <c r="AM166" s="34"/>
      <c r="AN166" s="34"/>
      <c r="AO166" s="34"/>
      <c r="AP166" s="34" t="str">
        <f>TEXT(M166,"#,##0.#######")</f>
        <v>60.</v>
      </c>
      <c r="AQ166" s="34"/>
      <c r="AR166" s="38"/>
      <c r="AS166" s="34" t="s">
        <v>2150</v>
      </c>
      <c r="AT166" s="34"/>
      <c r="AU166" s="34" t="str">
        <f>TEXT(W158,"#,##0.#######")</f>
        <v>2.9</v>
      </c>
      <c r="AV166" s="34"/>
      <c r="AW166" s="34"/>
      <c r="AX166" s="38"/>
      <c r="AY166" s="34" t="s">
        <v>2150</v>
      </c>
      <c r="AZ166" s="34"/>
      <c r="BA166" s="34" t="str">
        <f>TEXT(K158,"#,##0.#######")</f>
        <v>50.</v>
      </c>
      <c r="BB166" s="34"/>
      <c r="BC166" s="38"/>
      <c r="BD166" s="34" t="s">
        <v>2150</v>
      </c>
      <c r="BE166" s="34"/>
      <c r="BF166" s="34" t="str">
        <f>TEXT(K160,"#,##0.#######")</f>
        <v>0.2</v>
      </c>
      <c r="BG166" s="34"/>
      <c r="BH166" s="34"/>
      <c r="BI166" s="38"/>
      <c r="BJ166" s="34" t="s">
        <v>2150</v>
      </c>
      <c r="BK166" s="34"/>
      <c r="BL166" s="34" t="str">
        <f>TEXT(AI160,"#,##0.#######")</f>
        <v>1.</v>
      </c>
      <c r="BM166" s="34"/>
      <c r="BN166" s="34"/>
      <c r="BO166" s="34"/>
      <c r="BP166" s="38"/>
      <c r="BQ166" s="34" t="s">
        <v>2150</v>
      </c>
      <c r="BR166" s="34"/>
      <c r="BS166" s="34" t="str">
        <f>TEXT(AW160,"#,##0.#######")</f>
        <v>0.6</v>
      </c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6"/>
      <c r="CY166" s="36"/>
      <c r="CZ166" s="37"/>
      <c r="DA166" s="37"/>
      <c r="DB166" s="33"/>
    </row>
    <row r="167" spans="2:106" ht="11.25" customHeight="1" x14ac:dyDescent="0.2">
      <c r="B167" s="34"/>
      <c r="C167" s="34"/>
      <c r="D167" s="34"/>
      <c r="E167" s="34"/>
      <c r="F167" s="35"/>
      <c r="G167" s="34" t="s">
        <v>2132</v>
      </c>
      <c r="H167" s="34"/>
      <c r="I167" s="34" t="s">
        <v>2133</v>
      </c>
      <c r="J167" s="34"/>
      <c r="K167" s="34" t="s">
        <v>2195</v>
      </c>
      <c r="L167" s="34"/>
      <c r="M167" s="34" t="s">
        <v>2195</v>
      </c>
      <c r="N167" s="34"/>
      <c r="O167" s="38"/>
      <c r="P167" s="34" t="s">
        <v>2195</v>
      </c>
      <c r="Q167" s="34"/>
      <c r="R167" s="34" t="s">
        <v>2195</v>
      </c>
      <c r="S167" s="38"/>
      <c r="T167" s="34"/>
      <c r="U167" s="34" t="s">
        <v>2195</v>
      </c>
      <c r="V167" s="34"/>
      <c r="W167" s="38"/>
      <c r="X167" s="34" t="s">
        <v>2195</v>
      </c>
      <c r="Y167" s="34"/>
      <c r="Z167" s="34" t="s">
        <v>2195</v>
      </c>
      <c r="AA167" s="38"/>
      <c r="AB167" s="34"/>
      <c r="AC167" s="34" t="s">
        <v>2195</v>
      </c>
      <c r="AD167" s="34"/>
      <c r="AE167" s="38"/>
      <c r="AF167" s="34" t="s">
        <v>2195</v>
      </c>
      <c r="AG167" s="34"/>
      <c r="AH167" s="34" t="s">
        <v>2195</v>
      </c>
      <c r="AI167" s="34"/>
      <c r="AJ167" s="34" t="s">
        <v>2195</v>
      </c>
      <c r="AK167" s="34"/>
      <c r="AL167" s="34"/>
      <c r="AM167" s="34" t="s">
        <v>2133</v>
      </c>
      <c r="AN167" s="34"/>
      <c r="AO167" s="34" t="s">
        <v>2195</v>
      </c>
      <c r="AP167" s="34"/>
      <c r="AQ167" s="34" t="s">
        <v>2195</v>
      </c>
      <c r="AR167" s="38"/>
      <c r="AS167" s="34"/>
      <c r="AT167" s="34" t="s">
        <v>2195</v>
      </c>
      <c r="AU167" s="34"/>
      <c r="AV167" s="34" t="s">
        <v>2195</v>
      </c>
      <c r="AW167" s="34"/>
      <c r="AX167" s="38"/>
      <c r="AY167" s="34" t="s">
        <v>2195</v>
      </c>
      <c r="AZ167" s="34"/>
      <c r="BA167" s="34" t="s">
        <v>2195</v>
      </c>
      <c r="BB167" s="34"/>
      <c r="BC167" s="38"/>
      <c r="BD167" s="34" t="s">
        <v>2195</v>
      </c>
      <c r="BE167" s="34"/>
      <c r="BF167" s="34" t="s">
        <v>2195</v>
      </c>
      <c r="BG167" s="34"/>
      <c r="BH167" s="34" t="s">
        <v>2195</v>
      </c>
      <c r="BI167" s="38"/>
      <c r="BJ167" s="34"/>
      <c r="BK167" s="34" t="s">
        <v>2195</v>
      </c>
      <c r="BL167" s="34"/>
      <c r="BM167" s="34" t="s">
        <v>2195</v>
      </c>
      <c r="BN167" s="34"/>
      <c r="BO167" s="34" t="s">
        <v>2195</v>
      </c>
      <c r="BP167" s="38"/>
      <c r="BQ167" s="34"/>
      <c r="BR167" s="34" t="s">
        <v>2195</v>
      </c>
      <c r="BS167" s="34"/>
      <c r="BT167" s="34" t="s">
        <v>2195</v>
      </c>
      <c r="BU167" s="34"/>
      <c r="BV167" s="34" t="s">
        <v>2195</v>
      </c>
      <c r="BW167" s="34"/>
      <c r="BX167" s="34"/>
      <c r="BY167" s="34" t="s">
        <v>2133</v>
      </c>
      <c r="BZ167" s="34"/>
      <c r="CA167" s="34" t="str">
        <f>TEXT(ROUND((60*W158*K158*K160*AI160*AW160)/(BH160*CD163),2),"#,##0.#######")</f>
        <v>133.16</v>
      </c>
      <c r="CB167" s="34"/>
      <c r="CC167" s="34"/>
      <c r="CD167" s="34"/>
      <c r="CE167" s="34"/>
      <c r="CF167" s="34"/>
      <c r="CG167" s="34"/>
      <c r="CH167" s="34"/>
      <c r="CI167" s="34" t="s">
        <v>2138</v>
      </c>
      <c r="CJ167" s="34"/>
      <c r="CK167" s="34" t="s">
        <v>2139</v>
      </c>
      <c r="CL167" s="34" t="s">
        <v>2140</v>
      </c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6"/>
      <c r="CY167" s="36"/>
      <c r="CZ167" s="37"/>
      <c r="DA167" s="37"/>
      <c r="DB167" s="33"/>
    </row>
    <row r="168" spans="2:106" ht="11.25" customHeight="1" x14ac:dyDescent="0.2">
      <c r="B168" s="34"/>
      <c r="C168" s="34"/>
      <c r="D168" s="34"/>
      <c r="E168" s="34"/>
      <c r="F168" s="35"/>
      <c r="G168" s="34"/>
      <c r="H168" s="34"/>
      <c r="I168" s="34"/>
      <c r="J168" s="34"/>
      <c r="K168" s="34"/>
      <c r="L168" s="34"/>
      <c r="M168" s="34"/>
      <c r="N168" s="34"/>
      <c r="O168" s="38"/>
      <c r="P168" s="34"/>
      <c r="Q168" s="34"/>
      <c r="R168" s="34"/>
      <c r="S168" s="38"/>
      <c r="T168" s="34"/>
      <c r="U168" s="34"/>
      <c r="V168" s="34" t="s">
        <v>2203</v>
      </c>
      <c r="W168" s="38"/>
      <c r="X168" s="34" t="s">
        <v>2150</v>
      </c>
      <c r="Y168" s="34"/>
      <c r="Z168" s="34" t="s">
        <v>2193</v>
      </c>
      <c r="AA168" s="38"/>
      <c r="AB168" s="34"/>
      <c r="AC168" s="34"/>
      <c r="AD168" s="34"/>
      <c r="AE168" s="38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8"/>
      <c r="AS168" s="34"/>
      <c r="AT168" s="34"/>
      <c r="AU168" s="34"/>
      <c r="AV168" s="34"/>
      <c r="AW168" s="34"/>
      <c r="AX168" s="38"/>
      <c r="AY168" s="34"/>
      <c r="AZ168" s="34"/>
      <c r="BA168" s="34"/>
      <c r="BB168" s="34" t="str">
        <f>TEXT(BH160,"#,##0.#######")</f>
        <v>4.</v>
      </c>
      <c r="BC168" s="38"/>
      <c r="BD168" s="34" t="s">
        <v>2150</v>
      </c>
      <c r="BE168" s="34"/>
      <c r="BF168" s="34" t="str">
        <f>TEXT(CD163,"#,##0.#######")</f>
        <v>1.96</v>
      </c>
      <c r="BG168" s="34"/>
      <c r="BH168" s="34"/>
      <c r="BI168" s="38"/>
      <c r="BJ168" s="34"/>
      <c r="BK168" s="34"/>
      <c r="BL168" s="34"/>
      <c r="BM168" s="34"/>
      <c r="BN168" s="34"/>
      <c r="BO168" s="34"/>
      <c r="BP168" s="38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6"/>
      <c r="CY168" s="36"/>
      <c r="CZ168" s="37"/>
      <c r="DA168" s="37"/>
      <c r="DB168" s="33"/>
    </row>
    <row r="169" spans="2:106" ht="11.25" customHeight="1" x14ac:dyDescent="0.2">
      <c r="B169" s="34"/>
      <c r="C169" s="34"/>
      <c r="D169" s="34"/>
      <c r="E169" s="34"/>
      <c r="F169" s="35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6"/>
      <c r="CY169" s="36"/>
      <c r="CZ169" s="37"/>
      <c r="DA169" s="37"/>
      <c r="DB169" s="33"/>
    </row>
    <row r="170" spans="2:106" ht="11.25" customHeight="1" x14ac:dyDescent="0.2">
      <c r="B170" s="34"/>
      <c r="C170" s="34"/>
      <c r="D170" s="34"/>
      <c r="E170" s="34"/>
      <c r="F170" s="35"/>
      <c r="G170" s="34" t="s">
        <v>2123</v>
      </c>
      <c r="H170" s="34"/>
      <c r="I170" s="34"/>
      <c r="J170" s="34"/>
      <c r="K170" s="34"/>
      <c r="L170" s="34"/>
      <c r="M170" s="34"/>
      <c r="N170" s="34" t="s">
        <v>2141</v>
      </c>
      <c r="O170" s="34"/>
      <c r="P170" s="34" t="str">
        <f>TEXT([162]일위대가목록!F40,"#,##0")</f>
        <v>44,965</v>
      </c>
      <c r="Q170" s="34"/>
      <c r="R170" s="34"/>
      <c r="S170" s="34"/>
      <c r="T170" s="34"/>
      <c r="U170" s="34"/>
      <c r="V170" s="34"/>
      <c r="W170" s="34"/>
      <c r="X170" s="34"/>
      <c r="Y170" s="34" t="s">
        <v>2137</v>
      </c>
      <c r="Z170" s="34"/>
      <c r="AA170" s="34"/>
      <c r="AB170" s="34" t="str">
        <f>TEXT(CA167,"#,##0.#######")</f>
        <v>133.16</v>
      </c>
      <c r="AC170" s="34"/>
      <c r="AD170" s="34"/>
      <c r="AE170" s="34"/>
      <c r="AF170" s="34"/>
      <c r="AG170" s="34"/>
      <c r="AH170" s="34"/>
      <c r="AI170" s="34"/>
      <c r="AJ170" s="34" t="s">
        <v>2133</v>
      </c>
      <c r="AK170" s="34"/>
      <c r="AL170" s="34" t="str">
        <f>TEXT(TRUNC(P170/CA167,1),"#,##0.#")</f>
        <v>337.6</v>
      </c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6"/>
      <c r="CY170" s="36"/>
      <c r="CZ170" s="37"/>
      <c r="DA170" s="37"/>
      <c r="DB170" s="33"/>
    </row>
    <row r="171" spans="2:106" ht="11.25" customHeight="1" x14ac:dyDescent="0.2">
      <c r="B171" s="34"/>
      <c r="C171" s="34"/>
      <c r="D171" s="34"/>
      <c r="E171" s="34"/>
      <c r="F171" s="35"/>
      <c r="G171" s="34" t="s">
        <v>2124</v>
      </c>
      <c r="H171" s="34"/>
      <c r="I171" s="34"/>
      <c r="J171" s="34"/>
      <c r="K171" s="34"/>
      <c r="L171" s="34"/>
      <c r="M171" s="34"/>
      <c r="N171" s="34" t="s">
        <v>2141</v>
      </c>
      <c r="O171" s="34"/>
      <c r="P171" s="34" t="str">
        <f>TEXT([162]일위대가목록!E40,"#,##0")</f>
        <v>29,656</v>
      </c>
      <c r="Q171" s="34"/>
      <c r="R171" s="34"/>
      <c r="S171" s="34"/>
      <c r="T171" s="34"/>
      <c r="U171" s="34"/>
      <c r="V171" s="34"/>
      <c r="W171" s="34"/>
      <c r="X171" s="34"/>
      <c r="Y171" s="34" t="s">
        <v>2137</v>
      </c>
      <c r="Z171" s="34"/>
      <c r="AA171" s="34"/>
      <c r="AB171" s="34" t="str">
        <f>TEXT(CA167,"#,##0.#######")</f>
        <v>133.16</v>
      </c>
      <c r="AC171" s="34"/>
      <c r="AD171" s="34"/>
      <c r="AE171" s="34"/>
      <c r="AF171" s="34"/>
      <c r="AG171" s="34"/>
      <c r="AH171" s="34"/>
      <c r="AI171" s="34"/>
      <c r="AJ171" s="34" t="s">
        <v>2133</v>
      </c>
      <c r="AK171" s="34"/>
      <c r="AL171" s="34" t="str">
        <f>TEXT(TRUNC(P171/CA167,1),"#,##0.#")</f>
        <v>222.7</v>
      </c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6"/>
      <c r="CY171" s="36"/>
      <c r="CZ171" s="37"/>
      <c r="DA171" s="37"/>
      <c r="DB171" s="33"/>
    </row>
    <row r="172" spans="2:106" ht="11.25" customHeight="1" x14ac:dyDescent="0.2">
      <c r="B172" s="34"/>
      <c r="C172" s="34"/>
      <c r="D172" s="34"/>
      <c r="E172" s="34"/>
      <c r="F172" s="35"/>
      <c r="G172" s="34" t="s">
        <v>2142</v>
      </c>
      <c r="H172" s="34"/>
      <c r="I172" s="34"/>
      <c r="J172" s="34"/>
      <c r="K172" s="34" t="s">
        <v>2143</v>
      </c>
      <c r="L172" s="34"/>
      <c r="M172" s="34"/>
      <c r="N172" s="34" t="s">
        <v>2141</v>
      </c>
      <c r="O172" s="34"/>
      <c r="P172" s="34" t="str">
        <f>TEXT([162]일위대가목록!G40,"#,##0")</f>
        <v>41,412</v>
      </c>
      <c r="Q172" s="34"/>
      <c r="R172" s="34"/>
      <c r="S172" s="34"/>
      <c r="T172" s="34"/>
      <c r="U172" s="34"/>
      <c r="V172" s="34"/>
      <c r="W172" s="34"/>
      <c r="X172" s="34"/>
      <c r="Y172" s="34" t="s">
        <v>2137</v>
      </c>
      <c r="Z172" s="34"/>
      <c r="AA172" s="34"/>
      <c r="AB172" s="34" t="str">
        <f>TEXT(CA167,"#,##0.#######")</f>
        <v>133.16</v>
      </c>
      <c r="AC172" s="34"/>
      <c r="AD172" s="34"/>
      <c r="AE172" s="34"/>
      <c r="AF172" s="34"/>
      <c r="AG172" s="34"/>
      <c r="AH172" s="34"/>
      <c r="AI172" s="34"/>
      <c r="AJ172" s="34" t="s">
        <v>2133</v>
      </c>
      <c r="AK172" s="34"/>
      <c r="AL172" s="34" t="str">
        <f>TEXT(TRUNC(P172/CA167,1),"#,##0.#")</f>
        <v>310.9</v>
      </c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6"/>
      <c r="CY172" s="36"/>
      <c r="CZ172" s="37"/>
      <c r="DA172" s="37"/>
      <c r="DB172" s="33"/>
    </row>
    <row r="173" spans="2:106" ht="11.25" customHeight="1" x14ac:dyDescent="0.2">
      <c r="B173" s="34"/>
      <c r="C173" s="34"/>
      <c r="D173" s="34"/>
      <c r="E173" s="34"/>
      <c r="F173" s="35"/>
      <c r="G173" s="34" t="s">
        <v>2144</v>
      </c>
      <c r="H173" s="34"/>
      <c r="I173" s="34"/>
      <c r="J173" s="34"/>
      <c r="K173" s="34" t="s">
        <v>2145</v>
      </c>
      <c r="L173" s="34"/>
      <c r="M173" s="34"/>
      <c r="N173" s="34" t="s">
        <v>2141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 t="str">
        <f>TEXT(AL170+AL171+AL172,"#,##0.#######")</f>
        <v>871.2</v>
      </c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6" t="str">
        <f>TEXT(AL171,"#,###.0")</f>
        <v>222.7</v>
      </c>
      <c r="CY173" s="36" t="str">
        <f>TEXT(AL170,"#,###.0")</f>
        <v>337.6</v>
      </c>
      <c r="CZ173" s="37" t="str">
        <f>TEXT(AL172,"#,###.0")</f>
        <v>310.9</v>
      </c>
      <c r="DA173" s="37">
        <f>CY173+CX173+CZ173</f>
        <v>871.19999999999993</v>
      </c>
      <c r="DB173" s="33"/>
    </row>
    <row r="174" spans="2:106" ht="11.25" customHeight="1" x14ac:dyDescent="0.2">
      <c r="B174" s="34"/>
      <c r="C174" s="34"/>
      <c r="D174" s="34"/>
      <c r="E174" s="34"/>
      <c r="F174" s="35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6"/>
      <c r="CY174" s="36"/>
      <c r="CZ174" s="37"/>
      <c r="DA174" s="37"/>
      <c r="DB174" s="33"/>
    </row>
    <row r="175" spans="2:106" ht="11.25" customHeight="1" x14ac:dyDescent="0.2">
      <c r="B175" s="40" t="s">
        <v>2204</v>
      </c>
      <c r="C175" s="34"/>
      <c r="D175" s="34"/>
      <c r="E175" s="34"/>
      <c r="F175" s="35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41">
        <f>INT(CX254)</f>
        <v>395</v>
      </c>
      <c r="CY175" s="41">
        <f>INT(CY254)</f>
        <v>1043</v>
      </c>
      <c r="CZ175" s="42">
        <f>INT(CZ254)</f>
        <v>382</v>
      </c>
      <c r="DA175" s="42">
        <f>SUM(CX175:CZ175)</f>
        <v>1820</v>
      </c>
      <c r="DB175" s="33"/>
    </row>
    <row r="176" spans="2:106" ht="11.25" customHeight="1" x14ac:dyDescent="0.2">
      <c r="B176" s="34"/>
      <c r="C176" s="34"/>
      <c r="D176" s="34"/>
      <c r="E176" s="34"/>
      <c r="F176" s="35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6"/>
      <c r="CY176" s="36"/>
      <c r="CZ176" s="37"/>
      <c r="DA176" s="37"/>
      <c r="DB176" s="33"/>
    </row>
    <row r="177" spans="2:106" ht="11.25" customHeight="1" x14ac:dyDescent="0.2">
      <c r="B177" s="34"/>
      <c r="C177" s="34"/>
      <c r="D177" s="43" t="s">
        <v>2205</v>
      </c>
      <c r="E177" s="34"/>
      <c r="F177" s="35"/>
      <c r="G177" s="34" t="s">
        <v>2206</v>
      </c>
      <c r="H177" s="34"/>
      <c r="I177" s="34"/>
      <c r="J177" s="34" t="s">
        <v>2207</v>
      </c>
      <c r="K177" s="34"/>
      <c r="L177" s="34"/>
      <c r="M177" s="34" t="s">
        <v>2141</v>
      </c>
      <c r="N177" s="34"/>
      <c r="O177" s="34" t="s">
        <v>2208</v>
      </c>
      <c r="P177" s="34"/>
      <c r="Q177" s="34"/>
      <c r="R177" s="34"/>
      <c r="S177" s="34"/>
      <c r="T177" s="34"/>
      <c r="U177" s="34"/>
      <c r="V177" s="34"/>
      <c r="W177" s="34"/>
      <c r="X177" s="34" t="s">
        <v>2209</v>
      </c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6"/>
      <c r="CY177" s="36"/>
      <c r="CZ177" s="37"/>
      <c r="DA177" s="37"/>
      <c r="DB177" s="33"/>
    </row>
    <row r="178" spans="2:106" ht="11.25" customHeight="1" x14ac:dyDescent="0.2">
      <c r="B178" s="34"/>
      <c r="C178" s="34"/>
      <c r="D178" s="34"/>
      <c r="E178" s="34"/>
      <c r="F178" s="35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6"/>
      <c r="CY178" s="36"/>
      <c r="CZ178" s="37"/>
      <c r="DA178" s="37"/>
      <c r="DB178" s="33"/>
    </row>
    <row r="179" spans="2:106" ht="11.25" customHeight="1" x14ac:dyDescent="0.2">
      <c r="B179" s="34"/>
      <c r="C179" s="34"/>
      <c r="D179" s="34"/>
      <c r="E179" s="34"/>
      <c r="F179" s="35"/>
      <c r="G179" s="34" t="s">
        <v>2210</v>
      </c>
      <c r="H179" s="34"/>
      <c r="I179" s="34"/>
      <c r="J179" s="34"/>
      <c r="K179" s="34" t="s">
        <v>2133</v>
      </c>
      <c r="L179" s="34"/>
      <c r="M179" s="34" t="str">
        <f>TEXT(13,"#,##0.#######")</f>
        <v>13.</v>
      </c>
      <c r="N179" s="34"/>
      <c r="O179" s="38"/>
      <c r="P179" s="34" t="s">
        <v>2184</v>
      </c>
      <c r="Q179" s="34"/>
      <c r="R179" s="34"/>
      <c r="S179" s="34" t="s">
        <v>2211</v>
      </c>
      <c r="T179" s="34"/>
      <c r="U179" s="34"/>
      <c r="V179" s="34"/>
      <c r="W179" s="34" t="s">
        <v>2133</v>
      </c>
      <c r="X179" s="34"/>
      <c r="Y179" s="34" t="str">
        <f>TEXT(8,"#,##0.#######")</f>
        <v>8.</v>
      </c>
      <c r="Z179" s="38"/>
      <c r="AA179" s="34" t="s">
        <v>2184</v>
      </c>
      <c r="AB179" s="34"/>
      <c r="AC179" s="34"/>
      <c r="AD179" s="34"/>
      <c r="AE179" s="34" t="s">
        <v>2192</v>
      </c>
      <c r="AF179" s="34"/>
      <c r="AG179" s="34" t="s">
        <v>2133</v>
      </c>
      <c r="AH179" s="34"/>
      <c r="AI179" s="34" t="str">
        <f>TEXT(0.9,"#,##0.#######")</f>
        <v>0.9</v>
      </c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6"/>
      <c r="CY179" s="36"/>
      <c r="CZ179" s="37"/>
      <c r="DA179" s="37"/>
      <c r="DB179" s="33"/>
    </row>
    <row r="180" spans="2:106" ht="11.25" customHeight="1" x14ac:dyDescent="0.2">
      <c r="B180" s="34"/>
      <c r="C180" s="34"/>
      <c r="D180" s="34"/>
      <c r="E180" s="34"/>
      <c r="F180" s="35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6"/>
      <c r="CY180" s="36"/>
      <c r="CZ180" s="37"/>
      <c r="DA180" s="37"/>
      <c r="DB180" s="33"/>
    </row>
    <row r="181" spans="2:106" ht="11.25" customHeight="1" x14ac:dyDescent="0.2">
      <c r="B181" s="34"/>
      <c r="C181" s="34"/>
      <c r="D181" s="34"/>
      <c r="E181" s="34"/>
      <c r="F181" s="35"/>
      <c r="G181" s="34" t="s">
        <v>2212</v>
      </c>
      <c r="H181" s="34"/>
      <c r="I181" s="34"/>
      <c r="J181" s="34" t="s">
        <v>2133</v>
      </c>
      <c r="K181" s="34"/>
      <c r="L181" s="34" t="str">
        <f>TEXT(5,"#,##0.#######")</f>
        <v>5.</v>
      </c>
      <c r="M181" s="38"/>
      <c r="N181" s="34" t="s">
        <v>2213</v>
      </c>
      <c r="O181" s="34"/>
      <c r="P181" s="34"/>
      <c r="Q181" s="34" t="s">
        <v>2134</v>
      </c>
      <c r="R181" s="34" t="s">
        <v>2214</v>
      </c>
      <c r="S181" s="34"/>
      <c r="T181" s="34"/>
      <c r="U181" s="34"/>
      <c r="V181" s="34"/>
      <c r="W181" s="34"/>
      <c r="X181" s="34"/>
      <c r="Y181" s="34"/>
      <c r="Z181" s="38"/>
      <c r="AA181" s="34" t="s">
        <v>2136</v>
      </c>
      <c r="AB181" s="34"/>
      <c r="AC181" s="34"/>
      <c r="AD181" s="34"/>
      <c r="AE181" s="34" t="s">
        <v>2215</v>
      </c>
      <c r="AF181" s="34"/>
      <c r="AG181" s="34"/>
      <c r="AH181" s="34" t="s">
        <v>2133</v>
      </c>
      <c r="AI181" s="34"/>
      <c r="AJ181" s="34" t="str">
        <f>TEXT(10,"#,##0.#######")</f>
        <v>10.</v>
      </c>
      <c r="AK181" s="34"/>
      <c r="AL181" s="38"/>
      <c r="AM181" s="34" t="s">
        <v>2213</v>
      </c>
      <c r="AN181" s="34"/>
      <c r="AO181" s="34"/>
      <c r="AP181" s="34" t="s">
        <v>2134</v>
      </c>
      <c r="AQ181" s="34" t="s">
        <v>2216</v>
      </c>
      <c r="AR181" s="34"/>
      <c r="AS181" s="34"/>
      <c r="AT181" s="34"/>
      <c r="AU181" s="34"/>
      <c r="AV181" s="34"/>
      <c r="AW181" s="34"/>
      <c r="AX181" s="34"/>
      <c r="AY181" s="38"/>
      <c r="AZ181" s="34" t="s">
        <v>2136</v>
      </c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6"/>
      <c r="CY181" s="36"/>
      <c r="CZ181" s="37"/>
      <c r="DA181" s="37"/>
      <c r="DB181" s="33"/>
    </row>
    <row r="182" spans="2:106" ht="11.25" customHeight="1" x14ac:dyDescent="0.2">
      <c r="B182" s="34"/>
      <c r="C182" s="34"/>
      <c r="D182" s="34"/>
      <c r="E182" s="34"/>
      <c r="F182" s="35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6"/>
      <c r="CY182" s="36"/>
      <c r="CZ182" s="37"/>
      <c r="DA182" s="37"/>
      <c r="DB182" s="33"/>
    </row>
    <row r="183" spans="2:106" ht="11.25" customHeight="1" x14ac:dyDescent="0.2">
      <c r="B183" s="34"/>
      <c r="C183" s="34"/>
      <c r="D183" s="34"/>
      <c r="E183" s="34"/>
      <c r="F183" s="35"/>
      <c r="G183" s="34" t="s">
        <v>2217</v>
      </c>
      <c r="H183" s="34"/>
      <c r="I183" s="34"/>
      <c r="J183" s="34" t="s">
        <v>2133</v>
      </c>
      <c r="K183" s="34"/>
      <c r="L183" s="34" t="str">
        <f>TEXT(20,"#,##0.#######")</f>
        <v>20.</v>
      </c>
      <c r="M183" s="34"/>
      <c r="N183" s="38"/>
      <c r="O183" s="34" t="s">
        <v>2213</v>
      </c>
      <c r="P183" s="34"/>
      <c r="Q183" s="38"/>
      <c r="R183" s="34" t="s">
        <v>2134</v>
      </c>
      <c r="S183" s="34" t="s">
        <v>2218</v>
      </c>
      <c r="T183" s="34"/>
      <c r="U183" s="34"/>
      <c r="V183" s="34"/>
      <c r="W183" s="34"/>
      <c r="X183" s="34"/>
      <c r="Y183" s="34"/>
      <c r="Z183" s="34"/>
      <c r="AA183" s="38"/>
      <c r="AB183" s="34" t="s">
        <v>2136</v>
      </c>
      <c r="AC183" s="34"/>
      <c r="AD183" s="34"/>
      <c r="AE183" s="34" t="s">
        <v>2219</v>
      </c>
      <c r="AF183" s="34"/>
      <c r="AG183" s="34"/>
      <c r="AH183" s="34" t="s">
        <v>2133</v>
      </c>
      <c r="AI183" s="34"/>
      <c r="AJ183" s="34" t="str">
        <f>TEXT(5,"#,##0.#######")</f>
        <v>5.</v>
      </c>
      <c r="AK183" s="38"/>
      <c r="AL183" s="34" t="s">
        <v>2213</v>
      </c>
      <c r="AM183" s="34"/>
      <c r="AN183" s="34"/>
      <c r="AO183" s="34" t="s">
        <v>2134</v>
      </c>
      <c r="AP183" s="34" t="s">
        <v>2220</v>
      </c>
      <c r="AQ183" s="34"/>
      <c r="AR183" s="34"/>
      <c r="AS183" s="34"/>
      <c r="AT183" s="34"/>
      <c r="AU183" s="34"/>
      <c r="AV183" s="34"/>
      <c r="AW183" s="34"/>
      <c r="AX183" s="38"/>
      <c r="AY183" s="34" t="s">
        <v>2136</v>
      </c>
      <c r="AZ183" s="34"/>
      <c r="BA183" s="34"/>
      <c r="BB183" s="34"/>
      <c r="BC183" s="34" t="s">
        <v>2221</v>
      </c>
      <c r="BD183" s="34"/>
      <c r="BE183" s="34"/>
      <c r="BF183" s="34" t="s">
        <v>2133</v>
      </c>
      <c r="BG183" s="34"/>
      <c r="BH183" s="34" t="s">
        <v>2222</v>
      </c>
      <c r="BI183" s="38"/>
      <c r="BJ183" s="34" t="str">
        <f>TEXT(0.5,"#,##0.#######")</f>
        <v>0.5</v>
      </c>
      <c r="BK183" s="34"/>
      <c r="BL183" s="34"/>
      <c r="BM183" s="34"/>
      <c r="BN183" s="34" t="s">
        <v>2137</v>
      </c>
      <c r="BO183" s="34"/>
      <c r="BP183" s="34"/>
      <c r="BQ183" s="34" t="str">
        <f>TEXT(15,"#,##0.#######")</f>
        <v>15.</v>
      </c>
      <c r="BR183" s="34"/>
      <c r="BS183" s="34"/>
      <c r="BT183" s="34" t="s">
        <v>2223</v>
      </c>
      <c r="BU183" s="34"/>
      <c r="BV183" s="34" t="s">
        <v>2150</v>
      </c>
      <c r="BW183" s="34"/>
      <c r="BX183" s="34"/>
      <c r="BY183" s="34" t="str">
        <f>TEXT(2,"#,##0.#######")</f>
        <v>2.</v>
      </c>
      <c r="BZ183" s="34"/>
      <c r="CA183" s="34" t="s">
        <v>2150</v>
      </c>
      <c r="CB183" s="34"/>
      <c r="CC183" s="34"/>
      <c r="CD183" s="34" t="str">
        <f>TEXT(60,"#,##0.#######")</f>
        <v>60.</v>
      </c>
      <c r="CE183" s="34"/>
      <c r="CF183" s="34"/>
      <c r="CG183" s="34" t="s">
        <v>2133</v>
      </c>
      <c r="CH183" s="34"/>
      <c r="CI183" s="34" t="str">
        <f>TEXT((BJ183/BQ183)*BY183*CD183,"#,##0.#######")</f>
        <v>4.</v>
      </c>
      <c r="CJ183" s="38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6"/>
      <c r="CY183" s="36"/>
      <c r="CZ183" s="37"/>
      <c r="DA183" s="37"/>
      <c r="DB183" s="33"/>
    </row>
    <row r="184" spans="2:106" ht="11.25" customHeight="1" x14ac:dyDescent="0.2">
      <c r="B184" s="34"/>
      <c r="C184" s="34"/>
      <c r="D184" s="34"/>
      <c r="E184" s="34"/>
      <c r="F184" s="35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6"/>
      <c r="CY184" s="36"/>
      <c r="CZ184" s="37"/>
      <c r="DA184" s="37"/>
      <c r="DB184" s="33"/>
    </row>
    <row r="185" spans="2:106" ht="11.25" customHeight="1" x14ac:dyDescent="0.2">
      <c r="B185" s="34"/>
      <c r="C185" s="34"/>
      <c r="D185" s="34"/>
      <c r="E185" s="34"/>
      <c r="F185" s="35"/>
      <c r="G185" s="34" t="s">
        <v>2193</v>
      </c>
      <c r="H185" s="34"/>
      <c r="I185" s="34"/>
      <c r="J185" s="34" t="s">
        <v>2133</v>
      </c>
      <c r="K185" s="34"/>
      <c r="L185" s="34" t="s">
        <v>2212</v>
      </c>
      <c r="M185" s="34"/>
      <c r="N185" s="34"/>
      <c r="O185" s="34" t="s">
        <v>2135</v>
      </c>
      <c r="P185" s="34"/>
      <c r="Q185" s="34" t="s">
        <v>2215</v>
      </c>
      <c r="R185" s="34"/>
      <c r="S185" s="34"/>
      <c r="T185" s="34" t="s">
        <v>2135</v>
      </c>
      <c r="U185" s="34"/>
      <c r="V185" s="34" t="s">
        <v>2217</v>
      </c>
      <c r="W185" s="34"/>
      <c r="X185" s="34"/>
      <c r="Y185" s="34" t="s">
        <v>2135</v>
      </c>
      <c r="Z185" s="34"/>
      <c r="AA185" s="34" t="s">
        <v>2219</v>
      </c>
      <c r="AB185" s="34"/>
      <c r="AC185" s="34"/>
      <c r="AD185" s="34" t="s">
        <v>2133</v>
      </c>
      <c r="AE185" s="34"/>
      <c r="AF185" s="34" t="str">
        <f>TEXT(L181,"#,##0.#######")</f>
        <v>5.</v>
      </c>
      <c r="AG185" s="34"/>
      <c r="AH185" s="34" t="s">
        <v>2135</v>
      </c>
      <c r="AI185" s="34"/>
      <c r="AJ185" s="34" t="str">
        <f>TEXT(AJ181,"#,##0.#######")</f>
        <v>10.</v>
      </c>
      <c r="AK185" s="34"/>
      <c r="AL185" s="34"/>
      <c r="AM185" s="34" t="s">
        <v>2135</v>
      </c>
      <c r="AN185" s="34"/>
      <c r="AO185" s="34" t="str">
        <f>TEXT(L183,"#,##0.#######")</f>
        <v>20.</v>
      </c>
      <c r="AP185" s="34"/>
      <c r="AQ185" s="34"/>
      <c r="AR185" s="34" t="s">
        <v>2135</v>
      </c>
      <c r="AS185" s="34"/>
      <c r="AT185" s="34" t="str">
        <f>TEXT(AJ183,"#,##0.#######")</f>
        <v>5.</v>
      </c>
      <c r="AU185" s="34"/>
      <c r="AV185" s="34" t="s">
        <v>2135</v>
      </c>
      <c r="AW185" s="34"/>
      <c r="AX185" s="34" t="str">
        <f>TEXT(CI183,"#,##0.#######")</f>
        <v>4.</v>
      </c>
      <c r="AY185" s="34"/>
      <c r="AZ185" s="38"/>
      <c r="BA185" s="34" t="s">
        <v>2133</v>
      </c>
      <c r="BB185" s="34"/>
      <c r="BC185" s="34" t="str">
        <f>TEXT(ROUND(L181+AJ181+L183+AJ183+CI183,2),"#,##0.#######")</f>
        <v>44.</v>
      </c>
      <c r="BD185" s="34"/>
      <c r="BE185" s="34"/>
      <c r="BF185" s="34"/>
      <c r="BG185" s="34"/>
      <c r="BH185" s="34"/>
      <c r="BI185" s="34"/>
      <c r="BJ185" s="34"/>
      <c r="BK185" s="38"/>
      <c r="BL185" s="38"/>
      <c r="BM185" s="38"/>
      <c r="BN185" s="38"/>
      <c r="BO185" s="38"/>
      <c r="BP185" s="38"/>
      <c r="BQ185" s="38"/>
      <c r="BR185" s="38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6"/>
      <c r="CY185" s="36"/>
      <c r="CZ185" s="37"/>
      <c r="DA185" s="37"/>
      <c r="DB185" s="33"/>
    </row>
    <row r="186" spans="2:106" ht="11.25" customHeight="1" x14ac:dyDescent="0.2">
      <c r="B186" s="34"/>
      <c r="C186" s="34"/>
      <c r="D186" s="34"/>
      <c r="E186" s="34"/>
      <c r="F186" s="35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6"/>
      <c r="CY186" s="36"/>
      <c r="CZ186" s="37"/>
      <c r="DA186" s="37"/>
      <c r="DB186" s="33"/>
    </row>
    <row r="187" spans="2:106" ht="11.25" customHeight="1" x14ac:dyDescent="0.2">
      <c r="B187" s="34"/>
      <c r="C187" s="34"/>
      <c r="D187" s="34"/>
      <c r="E187" s="34"/>
      <c r="F187" s="35"/>
      <c r="G187" s="34" t="s">
        <v>2224</v>
      </c>
      <c r="H187" s="34"/>
      <c r="I187" s="34"/>
      <c r="J187" s="34"/>
      <c r="K187" s="34"/>
      <c r="L187" s="34"/>
      <c r="M187" s="34"/>
      <c r="N187" s="34" t="s">
        <v>2225</v>
      </c>
      <c r="O187" s="34"/>
      <c r="P187" s="34"/>
      <c r="Q187" s="34"/>
      <c r="R187" s="34"/>
      <c r="S187" s="34" t="s">
        <v>2134</v>
      </c>
      <c r="T187" s="34" t="s">
        <v>2226</v>
      </c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 t="s">
        <v>2227</v>
      </c>
      <c r="AF187" s="34"/>
      <c r="AG187" s="34"/>
      <c r="AH187" s="38"/>
      <c r="AI187" s="34" t="s">
        <v>2184</v>
      </c>
      <c r="AJ187" s="38"/>
      <c r="AK187" s="34" t="s">
        <v>2136</v>
      </c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6"/>
      <c r="CY187" s="36"/>
      <c r="CZ187" s="37"/>
      <c r="DA187" s="37"/>
      <c r="DB187" s="33"/>
    </row>
    <row r="188" spans="2:106" ht="11.25" customHeight="1" x14ac:dyDescent="0.2">
      <c r="B188" s="34"/>
      <c r="C188" s="34"/>
      <c r="D188" s="34"/>
      <c r="E188" s="34"/>
      <c r="F188" s="35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6"/>
      <c r="CY188" s="36"/>
      <c r="CZ188" s="37"/>
      <c r="DA188" s="37"/>
      <c r="DB188" s="33"/>
    </row>
    <row r="189" spans="2:106" ht="11.25" customHeight="1" x14ac:dyDescent="0.2">
      <c r="B189" s="34"/>
      <c r="C189" s="34"/>
      <c r="D189" s="34"/>
      <c r="E189" s="34"/>
      <c r="F189" s="35"/>
      <c r="G189" s="34" t="s">
        <v>2228</v>
      </c>
      <c r="H189" s="34"/>
      <c r="I189" s="34"/>
      <c r="J189" s="34" t="s">
        <v>2133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6"/>
      <c r="CY189" s="36"/>
      <c r="CZ189" s="37"/>
      <c r="DA189" s="37"/>
      <c r="DB189" s="33"/>
    </row>
    <row r="190" spans="2:106" ht="11.25" customHeight="1" x14ac:dyDescent="0.2">
      <c r="B190" s="34"/>
      <c r="C190" s="34"/>
      <c r="D190" s="34"/>
      <c r="E190" s="34"/>
      <c r="F190" s="35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6"/>
      <c r="CY190" s="36"/>
      <c r="CZ190" s="37"/>
      <c r="DA190" s="37"/>
      <c r="DB190" s="33"/>
    </row>
    <row r="191" spans="2:106" ht="11.25" customHeight="1" x14ac:dyDescent="0.2">
      <c r="B191" s="34"/>
      <c r="C191" s="34"/>
      <c r="D191" s="34"/>
      <c r="E191" s="34"/>
      <c r="F191" s="35"/>
      <c r="G191" s="34" t="s">
        <v>2229</v>
      </c>
      <c r="H191" s="34"/>
      <c r="I191" s="34" t="s">
        <v>2230</v>
      </c>
      <c r="J191" s="34"/>
      <c r="K191" s="34"/>
      <c r="L191" s="34"/>
      <c r="M191" s="34"/>
      <c r="N191" s="34" t="s">
        <v>2231</v>
      </c>
      <c r="O191" s="34"/>
      <c r="P191" s="34"/>
      <c r="Q191" s="34" t="s">
        <v>2228</v>
      </c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6"/>
      <c r="CY191" s="36"/>
      <c r="CZ191" s="37"/>
      <c r="DA191" s="37"/>
      <c r="DB191" s="33"/>
    </row>
    <row r="192" spans="2:106" ht="11.25" customHeight="1" x14ac:dyDescent="0.2">
      <c r="B192" s="34"/>
      <c r="C192" s="34"/>
      <c r="D192" s="34"/>
      <c r="E192" s="34"/>
      <c r="F192" s="35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6"/>
      <c r="CY192" s="36"/>
      <c r="CZ192" s="37"/>
      <c r="DA192" s="37"/>
      <c r="DB192" s="33"/>
    </row>
    <row r="193" spans="2:106" ht="11.25" customHeight="1" x14ac:dyDescent="0.2">
      <c r="B193" s="34"/>
      <c r="C193" s="34"/>
      <c r="D193" s="34"/>
      <c r="E193" s="34"/>
      <c r="F193" s="35"/>
      <c r="G193" s="34" t="s">
        <v>2229</v>
      </c>
      <c r="H193" s="34"/>
      <c r="I193" s="34" t="s">
        <v>2230</v>
      </c>
      <c r="J193" s="34"/>
      <c r="K193" s="34"/>
      <c r="L193" s="34" t="s">
        <v>2133</v>
      </c>
      <c r="M193" s="34"/>
      <c r="N193" s="34" t="s">
        <v>2134</v>
      </c>
      <c r="O193" s="34" t="s">
        <v>2232</v>
      </c>
      <c r="P193" s="34"/>
      <c r="Q193" s="34"/>
      <c r="R193" s="34"/>
      <c r="S193" s="34"/>
      <c r="T193" s="34" t="s">
        <v>431</v>
      </c>
      <c r="U193" s="34" t="s">
        <v>2230</v>
      </c>
      <c r="V193" s="34"/>
      <c r="W193" s="34" t="s">
        <v>2136</v>
      </c>
      <c r="X193" s="34" t="s">
        <v>2150</v>
      </c>
      <c r="Y193" s="34"/>
      <c r="Z193" s="34" t="s">
        <v>2231</v>
      </c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6"/>
      <c r="CY193" s="36"/>
      <c r="CZ193" s="37"/>
      <c r="DA193" s="37"/>
      <c r="DB193" s="33"/>
    </row>
    <row r="194" spans="2:106" ht="11.25" customHeight="1" x14ac:dyDescent="0.2">
      <c r="B194" s="34"/>
      <c r="C194" s="34"/>
      <c r="D194" s="34"/>
      <c r="E194" s="34"/>
      <c r="F194" s="35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6"/>
      <c r="CY194" s="36"/>
      <c r="CZ194" s="37"/>
      <c r="DA194" s="37"/>
      <c r="DB194" s="33"/>
    </row>
    <row r="195" spans="2:106" ht="11.25" customHeight="1" x14ac:dyDescent="0.2">
      <c r="B195" s="34"/>
      <c r="C195" s="34"/>
      <c r="D195" s="34"/>
      <c r="E195" s="34"/>
      <c r="F195" s="35"/>
      <c r="G195" s="34" t="s">
        <v>2229</v>
      </c>
      <c r="H195" s="34"/>
      <c r="I195" s="34" t="s">
        <v>2230</v>
      </c>
      <c r="J195" s="34"/>
      <c r="K195" s="34"/>
      <c r="L195" s="34" t="s">
        <v>2133</v>
      </c>
      <c r="M195" s="34"/>
      <c r="N195" s="34" t="s">
        <v>2233</v>
      </c>
      <c r="O195" s="34"/>
      <c r="P195" s="34"/>
      <c r="Q195" s="34"/>
      <c r="R195" s="34"/>
      <c r="S195" s="34"/>
      <c r="T195" s="34"/>
      <c r="U195" s="34"/>
      <c r="V195" s="34" t="s">
        <v>431</v>
      </c>
      <c r="W195" s="34"/>
      <c r="X195" s="34" t="s">
        <v>2231</v>
      </c>
      <c r="Y195" s="34"/>
      <c r="Z195" s="34"/>
      <c r="AA195" s="34" t="s">
        <v>2230</v>
      </c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6"/>
      <c r="CY195" s="36"/>
      <c r="CZ195" s="37"/>
      <c r="DA195" s="37"/>
      <c r="DB195" s="33"/>
    </row>
    <row r="196" spans="2:106" ht="11.25" customHeight="1" x14ac:dyDescent="0.2">
      <c r="B196" s="34"/>
      <c r="C196" s="34"/>
      <c r="D196" s="34"/>
      <c r="E196" s="34"/>
      <c r="F196" s="35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6"/>
      <c r="CY196" s="36"/>
      <c r="CZ196" s="37"/>
      <c r="DA196" s="37"/>
      <c r="DB196" s="33"/>
    </row>
    <row r="197" spans="2:106" ht="11.25" customHeight="1" x14ac:dyDescent="0.2">
      <c r="B197" s="34"/>
      <c r="C197" s="34"/>
      <c r="D197" s="34"/>
      <c r="E197" s="34"/>
      <c r="F197" s="35"/>
      <c r="G197" s="34" t="s">
        <v>2234</v>
      </c>
      <c r="H197" s="34"/>
      <c r="I197" s="34"/>
      <c r="J197" s="34" t="s">
        <v>2230</v>
      </c>
      <c r="K197" s="34"/>
      <c r="L197" s="34"/>
      <c r="M197" s="34"/>
      <c r="N197" s="34"/>
      <c r="O197" s="34" t="s">
        <v>2233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6"/>
      <c r="CY197" s="36"/>
      <c r="CZ197" s="37"/>
      <c r="DA197" s="37"/>
      <c r="DB197" s="33"/>
    </row>
    <row r="198" spans="2:106" ht="11.25" customHeight="1" x14ac:dyDescent="0.2">
      <c r="B198" s="34"/>
      <c r="C198" s="34"/>
      <c r="D198" s="34"/>
      <c r="E198" s="34"/>
      <c r="F198" s="35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6"/>
      <c r="CY198" s="36"/>
      <c r="CZ198" s="37"/>
      <c r="DA198" s="37"/>
      <c r="DB198" s="33"/>
    </row>
    <row r="199" spans="2:106" ht="11.25" customHeight="1" x14ac:dyDescent="0.2">
      <c r="B199" s="34"/>
      <c r="C199" s="34"/>
      <c r="D199" s="34"/>
      <c r="E199" s="34"/>
      <c r="F199" s="35"/>
      <c r="G199" s="34" t="s">
        <v>2230</v>
      </c>
      <c r="H199" s="34"/>
      <c r="I199" s="34"/>
      <c r="J199" s="34" t="s">
        <v>2133</v>
      </c>
      <c r="K199" s="34"/>
      <c r="L199" s="34" t="str">
        <f>TEXT(170000,"#,##0.#######")</f>
        <v>170,000.</v>
      </c>
      <c r="M199" s="34"/>
      <c r="N199" s="34"/>
      <c r="O199" s="34"/>
      <c r="P199" s="34"/>
      <c r="Q199" s="34"/>
      <c r="R199" s="34"/>
      <c r="S199" s="34" t="s">
        <v>2139</v>
      </c>
      <c r="T199" s="34"/>
      <c r="U199" s="34" t="str">
        <f>TEXT(113,"#,##0.#######")</f>
        <v>113.</v>
      </c>
      <c r="V199" s="34"/>
      <c r="W199" s="34"/>
      <c r="X199" s="34"/>
      <c r="Y199" s="34" t="s">
        <v>2133</v>
      </c>
      <c r="Z199" s="34"/>
      <c r="AA199" s="34" t="str">
        <f>TEXT(ROUND(L199/U199,2),"#,##0.#######")</f>
        <v>1,504.42</v>
      </c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 t="s">
        <v>397</v>
      </c>
      <c r="AM199" s="34"/>
      <c r="AN199" s="34" t="s">
        <v>2139</v>
      </c>
      <c r="AO199" s="34" t="s">
        <v>2138</v>
      </c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6"/>
      <c r="CY199" s="36"/>
      <c r="CZ199" s="37"/>
      <c r="DA199" s="37"/>
      <c r="DB199" s="33"/>
    </row>
    <row r="200" spans="2:106" ht="11.25" customHeight="1" x14ac:dyDescent="0.2">
      <c r="B200" s="34"/>
      <c r="C200" s="34"/>
      <c r="D200" s="34"/>
      <c r="E200" s="34"/>
      <c r="F200" s="35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6"/>
      <c r="CY200" s="36"/>
      <c r="CZ200" s="37"/>
      <c r="DA200" s="37"/>
      <c r="DB200" s="33"/>
    </row>
    <row r="201" spans="2:106" ht="11.25" customHeight="1" x14ac:dyDescent="0.2">
      <c r="B201" s="34"/>
      <c r="C201" s="34"/>
      <c r="D201" s="34"/>
      <c r="E201" s="34"/>
      <c r="F201" s="35"/>
      <c r="G201" s="34" t="s">
        <v>2235</v>
      </c>
      <c r="H201" s="34"/>
      <c r="I201" s="34"/>
      <c r="J201" s="34" t="s">
        <v>2133</v>
      </c>
      <c r="K201" s="34"/>
      <c r="L201" s="34" t="s">
        <v>2230</v>
      </c>
      <c r="M201" s="34"/>
      <c r="N201" s="34"/>
      <c r="O201" s="34" t="s">
        <v>2150</v>
      </c>
      <c r="P201" s="34"/>
      <c r="Q201" s="34" t="s">
        <v>2134</v>
      </c>
      <c r="R201" s="34" t="str">
        <f>TEXT(0.13,"#,##0.#######")</f>
        <v>0.13</v>
      </c>
      <c r="S201" s="34"/>
      <c r="T201" s="34"/>
      <c r="U201" s="34"/>
      <c r="V201" s="34" t="s">
        <v>431</v>
      </c>
      <c r="W201" s="34" t="str">
        <f>TEXT(0.08,"#,##0.#######")</f>
        <v>0.08</v>
      </c>
      <c r="X201" s="34"/>
      <c r="Y201" s="34"/>
      <c r="Z201" s="34"/>
      <c r="AA201" s="34" t="s">
        <v>2136</v>
      </c>
      <c r="AB201" s="34"/>
      <c r="AC201" s="34" t="s">
        <v>2133</v>
      </c>
      <c r="AD201" s="34"/>
      <c r="AE201" s="34" t="str">
        <f>TEXT(AA199,"#,##0.#######")</f>
        <v>1,504.42</v>
      </c>
      <c r="AF201" s="34"/>
      <c r="AG201" s="34"/>
      <c r="AH201" s="34"/>
      <c r="AI201" s="34"/>
      <c r="AJ201" s="34"/>
      <c r="AK201" s="34"/>
      <c r="AL201" s="34"/>
      <c r="AM201" s="34"/>
      <c r="AN201" s="34" t="s">
        <v>2150</v>
      </c>
      <c r="AO201" s="34"/>
      <c r="AP201" s="34" t="s">
        <v>2134</v>
      </c>
      <c r="AQ201" s="34" t="str">
        <f>TEXT(R201,"#,##0.#######")</f>
        <v>0.13</v>
      </c>
      <c r="AR201" s="34"/>
      <c r="AS201" s="34"/>
      <c r="AT201" s="34"/>
      <c r="AU201" s="34" t="s">
        <v>431</v>
      </c>
      <c r="AV201" s="34" t="str">
        <f>TEXT(W201,"#,##0.#######")</f>
        <v>0.08</v>
      </c>
      <c r="AW201" s="34"/>
      <c r="AX201" s="34"/>
      <c r="AY201" s="34"/>
      <c r="AZ201" s="34" t="s">
        <v>2136</v>
      </c>
      <c r="BA201" s="34"/>
      <c r="BB201" s="34" t="s">
        <v>2133</v>
      </c>
      <c r="BC201" s="34"/>
      <c r="BD201" s="34" t="str">
        <f>TEXT(ROUND(AA199*(R201-W201),2),"#,##0.#######")</f>
        <v>75.22</v>
      </c>
      <c r="BE201" s="34"/>
      <c r="BF201" s="34"/>
      <c r="BG201" s="34"/>
      <c r="BH201" s="34"/>
      <c r="BI201" s="34"/>
      <c r="BJ201" s="34"/>
      <c r="BK201" s="34" t="s">
        <v>2236</v>
      </c>
      <c r="BL201" s="34"/>
      <c r="BM201" s="34" t="s">
        <v>2139</v>
      </c>
      <c r="BN201" s="34" t="s">
        <v>2138</v>
      </c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6"/>
      <c r="CY201" s="36"/>
      <c r="CZ201" s="37"/>
      <c r="DA201" s="37"/>
      <c r="DB201" s="33"/>
    </row>
    <row r="202" spans="2:106" ht="11.25" customHeight="1" x14ac:dyDescent="0.2">
      <c r="B202" s="34"/>
      <c r="C202" s="34"/>
      <c r="D202" s="34"/>
      <c r="E202" s="34"/>
      <c r="F202" s="35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6"/>
      <c r="CY202" s="36"/>
      <c r="CZ202" s="37"/>
      <c r="DA202" s="37"/>
      <c r="DB202" s="33"/>
    </row>
    <row r="203" spans="2:106" ht="11.25" customHeight="1" x14ac:dyDescent="0.2">
      <c r="B203" s="34"/>
      <c r="C203" s="34"/>
      <c r="D203" s="34"/>
      <c r="E203" s="34"/>
      <c r="F203" s="35"/>
      <c r="G203" s="34"/>
      <c r="H203" s="34"/>
      <c r="I203" s="34"/>
      <c r="J203" s="34"/>
      <c r="K203" s="34"/>
      <c r="L203" s="34" t="str">
        <f>TEXT(60,"#,##0.#######")</f>
        <v>60.</v>
      </c>
      <c r="M203" s="34"/>
      <c r="N203" s="34"/>
      <c r="O203" s="34" t="s">
        <v>2150</v>
      </c>
      <c r="P203" s="34"/>
      <c r="Q203" s="34"/>
      <c r="R203" s="34" t="str">
        <f>TEXT(5500,"#,##0.#######")</f>
        <v>5,500.</v>
      </c>
      <c r="S203" s="34"/>
      <c r="T203" s="34"/>
      <c r="U203" s="34"/>
      <c r="V203" s="34"/>
      <c r="W203" s="34"/>
      <c r="X203" s="34" t="s">
        <v>2150</v>
      </c>
      <c r="Y203" s="34"/>
      <c r="Z203" s="34" t="str">
        <f>TEXT(1,"#,##0.#######")</f>
        <v>1.</v>
      </c>
      <c r="AA203" s="34"/>
      <c r="AB203" s="34" t="s">
        <v>2150</v>
      </c>
      <c r="AC203" s="34"/>
      <c r="AD203" s="34"/>
      <c r="AE203" s="34" t="s">
        <v>2192</v>
      </c>
      <c r="AF203" s="34"/>
      <c r="AG203" s="34"/>
      <c r="AH203" s="34"/>
      <c r="AI203" s="34"/>
      <c r="AJ203" s="34"/>
      <c r="AK203" s="34"/>
      <c r="AL203" s="34"/>
      <c r="AM203" s="34" t="str">
        <f>TEXT(L203,"#,##0.#######")</f>
        <v>60.</v>
      </c>
      <c r="AN203" s="34"/>
      <c r="AO203" s="34"/>
      <c r="AP203" s="34" t="s">
        <v>2150</v>
      </c>
      <c r="AQ203" s="34"/>
      <c r="AR203" s="34"/>
      <c r="AS203" s="34" t="str">
        <f>TEXT(R203,"#,##0.#######")</f>
        <v>5,500.</v>
      </c>
      <c r="AT203" s="34"/>
      <c r="AU203" s="34"/>
      <c r="AV203" s="34"/>
      <c r="AW203" s="34"/>
      <c r="AX203" s="34"/>
      <c r="AY203" s="34" t="s">
        <v>2150</v>
      </c>
      <c r="AZ203" s="34"/>
      <c r="BA203" s="34" t="str">
        <f>TEXT(Z203,"#,##0.#######")</f>
        <v>1.</v>
      </c>
      <c r="BB203" s="34"/>
      <c r="BC203" s="34" t="s">
        <v>2150</v>
      </c>
      <c r="BD203" s="34"/>
      <c r="BE203" s="34"/>
      <c r="BF203" s="34" t="str">
        <f>TEXT(AI179,"#,##0.#######")</f>
        <v>0.9</v>
      </c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6"/>
      <c r="CY203" s="36"/>
      <c r="CZ203" s="37"/>
      <c r="DA203" s="37"/>
      <c r="DB203" s="33"/>
    </row>
    <row r="204" spans="2:106" ht="11.25" customHeight="1" x14ac:dyDescent="0.2">
      <c r="B204" s="34"/>
      <c r="C204" s="34"/>
      <c r="D204" s="34"/>
      <c r="E204" s="34"/>
      <c r="F204" s="35"/>
      <c r="G204" s="34" t="s">
        <v>2132</v>
      </c>
      <c r="H204" s="34"/>
      <c r="I204" s="34" t="s">
        <v>2133</v>
      </c>
      <c r="J204" s="34"/>
      <c r="K204" s="34" t="s">
        <v>2195</v>
      </c>
      <c r="L204" s="34"/>
      <c r="M204" s="34" t="s">
        <v>2195</v>
      </c>
      <c r="N204" s="34"/>
      <c r="O204" s="34" t="s">
        <v>2195</v>
      </c>
      <c r="P204" s="34"/>
      <c r="Q204" s="34" t="s">
        <v>2195</v>
      </c>
      <c r="R204" s="34"/>
      <c r="S204" s="34" t="s">
        <v>2195</v>
      </c>
      <c r="T204" s="34"/>
      <c r="U204" s="34" t="s">
        <v>2195</v>
      </c>
      <c r="V204" s="34"/>
      <c r="W204" s="34" t="s">
        <v>2195</v>
      </c>
      <c r="X204" s="34"/>
      <c r="Y204" s="34" t="s">
        <v>2195</v>
      </c>
      <c r="Z204" s="34"/>
      <c r="AA204" s="34" t="s">
        <v>2195</v>
      </c>
      <c r="AB204" s="34"/>
      <c r="AC204" s="34" t="s">
        <v>2195</v>
      </c>
      <c r="AD204" s="34"/>
      <c r="AE204" s="34" t="s">
        <v>2195</v>
      </c>
      <c r="AF204" s="34"/>
      <c r="AG204" s="34" t="s">
        <v>2195</v>
      </c>
      <c r="AH204" s="34"/>
      <c r="AI204" s="34"/>
      <c r="AJ204" s="34" t="s">
        <v>2133</v>
      </c>
      <c r="AK204" s="34"/>
      <c r="AL204" s="34" t="s">
        <v>2195</v>
      </c>
      <c r="AM204" s="34"/>
      <c r="AN204" s="34" t="s">
        <v>2195</v>
      </c>
      <c r="AO204" s="34"/>
      <c r="AP204" s="34" t="s">
        <v>2195</v>
      </c>
      <c r="AQ204" s="34"/>
      <c r="AR204" s="34" t="s">
        <v>2195</v>
      </c>
      <c r="AS204" s="34"/>
      <c r="AT204" s="34" t="s">
        <v>2195</v>
      </c>
      <c r="AU204" s="34"/>
      <c r="AV204" s="34" t="s">
        <v>2195</v>
      </c>
      <c r="AW204" s="34"/>
      <c r="AX204" s="34" t="s">
        <v>2195</v>
      </c>
      <c r="AY204" s="34"/>
      <c r="AZ204" s="34" t="s">
        <v>2195</v>
      </c>
      <c r="BA204" s="34"/>
      <c r="BB204" s="34" t="s">
        <v>2195</v>
      </c>
      <c r="BC204" s="34"/>
      <c r="BD204" s="34" t="s">
        <v>2195</v>
      </c>
      <c r="BE204" s="34"/>
      <c r="BF204" s="34" t="s">
        <v>2195</v>
      </c>
      <c r="BG204" s="34"/>
      <c r="BH204" s="34" t="s">
        <v>2195</v>
      </c>
      <c r="BI204" s="34"/>
      <c r="BJ204" s="34"/>
      <c r="BK204" s="34" t="s">
        <v>2133</v>
      </c>
      <c r="BL204" s="34"/>
      <c r="BM204" s="34" t="str">
        <f>TEXT(ROUND((60*5500*1*AI179)/(BC185*BD201),2),"#,##0.#######")</f>
        <v>89.74</v>
      </c>
      <c r="BN204" s="34"/>
      <c r="BO204" s="34"/>
      <c r="BP204" s="34"/>
      <c r="BQ204" s="34"/>
      <c r="BR204" s="34"/>
      <c r="BS204" s="34"/>
      <c r="BT204" s="34"/>
      <c r="BU204" s="34"/>
      <c r="BV204" s="34" t="s">
        <v>2138</v>
      </c>
      <c r="BW204" s="34"/>
      <c r="BX204" s="34" t="s">
        <v>2139</v>
      </c>
      <c r="BY204" s="34" t="s">
        <v>2140</v>
      </c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6"/>
      <c r="CY204" s="36"/>
      <c r="CZ204" s="37"/>
      <c r="DA204" s="37"/>
      <c r="DB204" s="33"/>
    </row>
    <row r="205" spans="2:106" ht="11.25" customHeight="1" x14ac:dyDescent="0.2">
      <c r="B205" s="34"/>
      <c r="C205" s="34"/>
      <c r="D205" s="34"/>
      <c r="E205" s="34"/>
      <c r="F205" s="35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 t="s">
        <v>2193</v>
      </c>
      <c r="U205" s="34"/>
      <c r="V205" s="34" t="s">
        <v>2150</v>
      </c>
      <c r="W205" s="34"/>
      <c r="X205" s="34" t="s">
        <v>2235</v>
      </c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 t="str">
        <f>TEXT(BC185,"#,##0.#######")</f>
        <v>44.</v>
      </c>
      <c r="AU205" s="34"/>
      <c r="AV205" s="38"/>
      <c r="AW205" s="34" t="s">
        <v>2150</v>
      </c>
      <c r="AX205" s="34"/>
      <c r="AY205" s="34" t="str">
        <f>TEXT(BD201,"#,##0.#######")</f>
        <v>75.22</v>
      </c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6"/>
      <c r="CY205" s="36"/>
      <c r="CZ205" s="37"/>
      <c r="DA205" s="37"/>
      <c r="DB205" s="33"/>
    </row>
    <row r="206" spans="2:106" ht="11.25" customHeight="1" x14ac:dyDescent="0.2">
      <c r="B206" s="34"/>
      <c r="C206" s="34"/>
      <c r="D206" s="34"/>
      <c r="E206" s="34"/>
      <c r="F206" s="35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8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6"/>
      <c r="CY206" s="36"/>
      <c r="CZ206" s="37"/>
      <c r="DA206" s="37"/>
      <c r="DB206" s="33"/>
    </row>
    <row r="207" spans="2:106" ht="11.25" customHeight="1" x14ac:dyDescent="0.2">
      <c r="B207" s="34"/>
      <c r="C207" s="34"/>
      <c r="D207" s="34"/>
      <c r="E207" s="34"/>
      <c r="F207" s="35"/>
      <c r="G207" s="34" t="s">
        <v>2237</v>
      </c>
      <c r="H207" s="34"/>
      <c r="I207" s="34"/>
      <c r="J207" s="34" t="s">
        <v>2133</v>
      </c>
      <c r="K207" s="34"/>
      <c r="L207" s="34" t="s">
        <v>2222</v>
      </c>
      <c r="M207" s="34"/>
      <c r="N207" s="34" t="str">
        <f>TEXT(BC185,"#,##0.#######")</f>
        <v>44.</v>
      </c>
      <c r="O207" s="34"/>
      <c r="P207" s="34"/>
      <c r="Q207" s="34" t="s">
        <v>431</v>
      </c>
      <c r="R207" s="34"/>
      <c r="S207" s="34" t="s">
        <v>2222</v>
      </c>
      <c r="T207" s="34"/>
      <c r="U207" s="34" t="str">
        <f>TEXT(L181,"#,##0.#######")</f>
        <v>5.</v>
      </c>
      <c r="V207" s="34"/>
      <c r="W207" s="34" t="s">
        <v>2135</v>
      </c>
      <c r="X207" s="34"/>
      <c r="Y207" s="34" t="str">
        <f>TEXT(AJ183,"#,##0.#######")</f>
        <v>5.</v>
      </c>
      <c r="Z207" s="34"/>
      <c r="AA207" s="34"/>
      <c r="AB207" s="34" t="s">
        <v>2238</v>
      </c>
      <c r="AC207" s="34"/>
      <c r="AD207" s="34"/>
      <c r="AE207" s="34" t="s">
        <v>2137</v>
      </c>
      <c r="AF207" s="34"/>
      <c r="AG207" s="34"/>
      <c r="AH207" s="34" t="str">
        <f>TEXT(BC185,"#,##0.#######")</f>
        <v>44.</v>
      </c>
      <c r="AI207" s="34"/>
      <c r="AJ207" s="34"/>
      <c r="AK207" s="34" t="s">
        <v>2133</v>
      </c>
      <c r="AL207" s="34"/>
      <c r="AM207" s="34" t="str">
        <f>TEXT((N207-(U207+Y207))/AH207,"#,##0.####")</f>
        <v>0.7727</v>
      </c>
      <c r="AN207" s="34"/>
      <c r="AO207" s="34"/>
      <c r="AP207" s="34"/>
      <c r="AQ207" s="34"/>
      <c r="AR207" s="34"/>
      <c r="AS207" s="34"/>
      <c r="AT207" s="34"/>
      <c r="AU207" s="34"/>
      <c r="AV207" s="38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6"/>
      <c r="CY207" s="36"/>
      <c r="CZ207" s="37"/>
      <c r="DA207" s="37"/>
      <c r="DB207" s="33"/>
    </row>
    <row r="208" spans="2:106" ht="11.25" customHeight="1" x14ac:dyDescent="0.2">
      <c r="B208" s="34"/>
      <c r="C208" s="34"/>
      <c r="D208" s="34"/>
      <c r="E208" s="34"/>
      <c r="F208" s="35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6"/>
      <c r="CY208" s="36"/>
      <c r="CZ208" s="37"/>
      <c r="DA208" s="37"/>
      <c r="DB208" s="33"/>
    </row>
    <row r="209" spans="2:106" ht="11.25" customHeight="1" x14ac:dyDescent="0.2">
      <c r="B209" s="34"/>
      <c r="C209" s="34"/>
      <c r="D209" s="34"/>
      <c r="E209" s="34"/>
      <c r="F209" s="35"/>
      <c r="G209" s="34" t="s">
        <v>2123</v>
      </c>
      <c r="H209" s="34"/>
      <c r="I209" s="34"/>
      <c r="J209" s="34"/>
      <c r="K209" s="34"/>
      <c r="L209" s="34"/>
      <c r="M209" s="34"/>
      <c r="N209" s="34" t="s">
        <v>2141</v>
      </c>
      <c r="O209" s="34"/>
      <c r="P209" s="34" t="str">
        <f>TEXT([162]일위대가목록!F43,"#,##0")</f>
        <v>37,187</v>
      </c>
      <c r="Q209" s="34"/>
      <c r="R209" s="34"/>
      <c r="S209" s="34"/>
      <c r="T209" s="34"/>
      <c r="U209" s="34"/>
      <c r="V209" s="34"/>
      <c r="W209" s="34"/>
      <c r="X209" s="34"/>
      <c r="Y209" s="34" t="s">
        <v>2137</v>
      </c>
      <c r="Z209" s="34"/>
      <c r="AA209" s="34"/>
      <c r="AB209" s="34" t="str">
        <f>TEXT(BM204,"#,##0.#######")</f>
        <v>89.74</v>
      </c>
      <c r="AC209" s="34"/>
      <c r="AD209" s="34"/>
      <c r="AE209" s="34"/>
      <c r="AF209" s="34"/>
      <c r="AG209" s="34"/>
      <c r="AH209" s="38"/>
      <c r="AI209" s="38"/>
      <c r="AJ209" s="38"/>
      <c r="AK209" s="34" t="s">
        <v>2133</v>
      </c>
      <c r="AL209" s="34"/>
      <c r="AM209" s="34" t="str">
        <f>TEXT(TRUNC(P209/BM204,1),"#,##0.#")</f>
        <v>414.3</v>
      </c>
      <c r="AN209" s="34"/>
      <c r="AO209" s="34"/>
      <c r="AP209" s="34"/>
      <c r="AQ209" s="34"/>
      <c r="AR209" s="34"/>
      <c r="AS209" s="34"/>
      <c r="AT209" s="34"/>
      <c r="AU209" s="34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6"/>
      <c r="CY209" s="36"/>
      <c r="CZ209" s="37"/>
      <c r="DA209" s="37"/>
      <c r="DB209" s="33"/>
    </row>
    <row r="210" spans="2:106" ht="11.25" customHeight="1" x14ac:dyDescent="0.2">
      <c r="B210" s="34"/>
      <c r="C210" s="34"/>
      <c r="D210" s="34"/>
      <c r="E210" s="34"/>
      <c r="F210" s="35"/>
      <c r="G210" s="34" t="s">
        <v>2124</v>
      </c>
      <c r="H210" s="34"/>
      <c r="I210" s="34"/>
      <c r="J210" s="34"/>
      <c r="K210" s="34"/>
      <c r="L210" s="34"/>
      <c r="M210" s="34"/>
      <c r="N210" s="34" t="s">
        <v>2141</v>
      </c>
      <c r="O210" s="34"/>
      <c r="P210" s="34" t="str">
        <f>TEXT([162]일위대가목록!E43,"#,##0")</f>
        <v>15,922</v>
      </c>
      <c r="Q210" s="34"/>
      <c r="R210" s="34"/>
      <c r="S210" s="34"/>
      <c r="T210" s="34"/>
      <c r="U210" s="34"/>
      <c r="V210" s="34"/>
      <c r="W210" s="34"/>
      <c r="X210" s="34"/>
      <c r="Y210" s="34" t="s">
        <v>2137</v>
      </c>
      <c r="Z210" s="34"/>
      <c r="AA210" s="34"/>
      <c r="AB210" s="34" t="str">
        <f>TEXT(BM204,"#,##0.#######")</f>
        <v>89.74</v>
      </c>
      <c r="AC210" s="34"/>
      <c r="AD210" s="34"/>
      <c r="AE210" s="34"/>
      <c r="AF210" s="34"/>
      <c r="AG210" s="34"/>
      <c r="AH210" s="34" t="s">
        <v>2150</v>
      </c>
      <c r="AI210" s="34"/>
      <c r="AJ210" s="34"/>
      <c r="AK210" s="34" t="str">
        <f>TEXT(AM207,"#,##0.#######")</f>
        <v>0.7727</v>
      </c>
      <c r="AL210" s="38"/>
      <c r="AM210" s="38"/>
      <c r="AN210" s="38"/>
      <c r="AO210" s="38"/>
      <c r="AP210" s="38"/>
      <c r="AQ210" s="38"/>
      <c r="AR210" s="34" t="s">
        <v>2133</v>
      </c>
      <c r="AS210" s="34"/>
      <c r="AT210" s="34" t="str">
        <f>TEXT(TRUNC(P210/BM204*AM207,1),"#,##0.#")</f>
        <v>137.</v>
      </c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8"/>
      <c r="BF210" s="38"/>
      <c r="BG210" s="38"/>
      <c r="BH210" s="38"/>
      <c r="BI210" s="38"/>
      <c r="BJ210" s="38"/>
      <c r="BK210" s="38"/>
      <c r="BL210" s="38"/>
      <c r="BM210" s="3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6"/>
      <c r="CY210" s="36"/>
      <c r="CZ210" s="37"/>
      <c r="DA210" s="37"/>
      <c r="DB210" s="33"/>
    </row>
    <row r="211" spans="2:106" ht="11.25" customHeight="1" x14ac:dyDescent="0.2">
      <c r="B211" s="34"/>
      <c r="C211" s="34"/>
      <c r="D211" s="34"/>
      <c r="E211" s="34"/>
      <c r="F211" s="35"/>
      <c r="G211" s="34" t="s">
        <v>2142</v>
      </c>
      <c r="H211" s="34"/>
      <c r="I211" s="34"/>
      <c r="J211" s="34"/>
      <c r="K211" s="34" t="s">
        <v>2143</v>
      </c>
      <c r="L211" s="34"/>
      <c r="M211" s="34"/>
      <c r="N211" s="34" t="s">
        <v>2141</v>
      </c>
      <c r="O211" s="34"/>
      <c r="P211" s="34"/>
      <c r="Q211" s="34" t="str">
        <f>TEXT([162]일위대가목록!G43,"#,##0")</f>
        <v>8,908</v>
      </c>
      <c r="R211" s="34"/>
      <c r="S211" s="34"/>
      <c r="T211" s="34"/>
      <c r="U211" s="34"/>
      <c r="V211" s="34"/>
      <c r="W211" s="34"/>
      <c r="X211" s="34"/>
      <c r="Y211" s="34" t="s">
        <v>2137</v>
      </c>
      <c r="Z211" s="34"/>
      <c r="AA211" s="34"/>
      <c r="AB211" s="34" t="str">
        <f>TEXT(BM204,"#,##0.#######")</f>
        <v>89.74</v>
      </c>
      <c r="AC211" s="34"/>
      <c r="AD211" s="34"/>
      <c r="AE211" s="34"/>
      <c r="AF211" s="34"/>
      <c r="AG211" s="34"/>
      <c r="AH211" s="34"/>
      <c r="AI211" s="34"/>
      <c r="AJ211" s="34"/>
      <c r="AK211" s="34" t="s">
        <v>2133</v>
      </c>
      <c r="AL211" s="34"/>
      <c r="AM211" s="34" t="str">
        <f>TEXT(TRUNC(Q211/BM204,1),"#,##0.#")</f>
        <v>99.2</v>
      </c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6"/>
      <c r="CY211" s="36"/>
      <c r="CZ211" s="37"/>
      <c r="DA211" s="37"/>
      <c r="DB211" s="33"/>
    </row>
    <row r="212" spans="2:106" ht="11.25" customHeight="1" x14ac:dyDescent="0.2">
      <c r="B212" s="34"/>
      <c r="C212" s="34"/>
      <c r="D212" s="34"/>
      <c r="E212" s="34"/>
      <c r="F212" s="35"/>
      <c r="G212" s="34" t="s">
        <v>2144</v>
      </c>
      <c r="H212" s="34"/>
      <c r="I212" s="34"/>
      <c r="J212" s="34"/>
      <c r="K212" s="34" t="s">
        <v>2145</v>
      </c>
      <c r="L212" s="34"/>
      <c r="M212" s="34"/>
      <c r="N212" s="34" t="s">
        <v>2141</v>
      </c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 t="str">
        <f>TEXT(AM209+AT210+AM211,"#,##0.#######")</f>
        <v>650.5</v>
      </c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6" t="str">
        <f>TEXT(AT210,"#,###.0")</f>
        <v>137.0</v>
      </c>
      <c r="CY212" s="36" t="str">
        <f>TEXT(AM209,"#,###.0")</f>
        <v>414.3</v>
      </c>
      <c r="CZ212" s="37" t="str">
        <f>TEXT(AM211,"#,###.0")</f>
        <v>99.2</v>
      </c>
      <c r="DA212" s="37">
        <f>CY212+CX212+CZ212</f>
        <v>650.5</v>
      </c>
      <c r="DB212" s="33"/>
    </row>
    <row r="213" spans="2:106" ht="11.25" customHeight="1" x14ac:dyDescent="0.2">
      <c r="B213" s="34"/>
      <c r="C213" s="34"/>
      <c r="D213" s="34"/>
      <c r="E213" s="34"/>
      <c r="F213" s="35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6"/>
      <c r="CY213" s="36"/>
      <c r="CZ213" s="37"/>
      <c r="DA213" s="37"/>
      <c r="DB213" s="33"/>
    </row>
    <row r="214" spans="2:106" ht="11.25" customHeight="1" x14ac:dyDescent="0.2">
      <c r="B214" s="34"/>
      <c r="C214" s="34"/>
      <c r="D214" s="43" t="s">
        <v>2239</v>
      </c>
      <c r="E214" s="34"/>
      <c r="F214" s="35"/>
      <c r="G214" s="34" t="s">
        <v>2168</v>
      </c>
      <c r="H214" s="34"/>
      <c r="I214" s="34"/>
      <c r="J214" s="34"/>
      <c r="K214" s="34" t="s">
        <v>2240</v>
      </c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6"/>
      <c r="CY214" s="36"/>
      <c r="CZ214" s="37"/>
      <c r="DA214" s="37"/>
      <c r="DB214" s="33"/>
    </row>
    <row r="215" spans="2:106" ht="11.25" customHeight="1" x14ac:dyDescent="0.2">
      <c r="B215" s="34"/>
      <c r="C215" s="34"/>
      <c r="D215" s="34"/>
      <c r="E215" s="34"/>
      <c r="F215" s="35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6"/>
      <c r="CY215" s="36"/>
      <c r="CZ215" s="37"/>
      <c r="DA215" s="37"/>
      <c r="DB215" s="33"/>
    </row>
    <row r="216" spans="2:106" ht="11.25" customHeight="1" x14ac:dyDescent="0.2">
      <c r="B216" s="34"/>
      <c r="C216" s="34"/>
      <c r="D216" s="34" t="s">
        <v>2129</v>
      </c>
      <c r="E216" s="34"/>
      <c r="F216" s="35" t="s">
        <v>2130</v>
      </c>
      <c r="G216" s="34"/>
      <c r="H216" s="34" t="s">
        <v>2241</v>
      </c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 t="s">
        <v>2242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6"/>
      <c r="CY216" s="36"/>
      <c r="CZ216" s="37"/>
      <c r="DA216" s="37"/>
      <c r="DB216" s="33"/>
    </row>
    <row r="217" spans="2:106" ht="11.25" customHeight="1" x14ac:dyDescent="0.2">
      <c r="B217" s="34"/>
      <c r="C217" s="34"/>
      <c r="D217" s="34"/>
      <c r="E217" s="34"/>
      <c r="F217" s="35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6"/>
      <c r="CY217" s="36"/>
      <c r="CZ217" s="37"/>
      <c r="DA217" s="37"/>
      <c r="DB217" s="33"/>
    </row>
    <row r="218" spans="2:106" ht="11.25" customHeight="1" x14ac:dyDescent="0.2">
      <c r="B218" s="34"/>
      <c r="C218" s="34"/>
      <c r="D218" s="34"/>
      <c r="E218" s="34"/>
      <c r="F218" s="35"/>
      <c r="G218" s="34" t="s">
        <v>2243</v>
      </c>
      <c r="H218" s="34"/>
      <c r="I218" s="34" t="s">
        <v>2133</v>
      </c>
      <c r="J218" s="34"/>
      <c r="K218" s="34" t="str">
        <f>TEXT(4,"#,##0.#######")</f>
        <v>4.</v>
      </c>
      <c r="L218" s="34"/>
      <c r="M218" s="34"/>
      <c r="N218" s="34"/>
      <c r="O218" s="34"/>
      <c r="P218" s="34"/>
      <c r="Q218" s="34"/>
      <c r="R218" s="34" t="s">
        <v>2176</v>
      </c>
      <c r="S218" s="34"/>
      <c r="T218" s="34" t="s">
        <v>2133</v>
      </c>
      <c r="U218" s="34"/>
      <c r="V218" s="34" t="str">
        <f>TEXT(1.9,"#,##0.#######")</f>
        <v>1.9</v>
      </c>
      <c r="W218" s="34"/>
      <c r="X218" s="34"/>
      <c r="Y218" s="34"/>
      <c r="Z218" s="34"/>
      <c r="AA218" s="34"/>
      <c r="AB218" s="34"/>
      <c r="AC218" s="34" t="s">
        <v>2198</v>
      </c>
      <c r="AD218" s="34"/>
      <c r="AE218" s="34" t="s">
        <v>2133</v>
      </c>
      <c r="AF218" s="34"/>
      <c r="AG218" s="34" t="str">
        <f>TEXT(0.2,"#,##0.#######")</f>
        <v>0.2</v>
      </c>
      <c r="AH218" s="34"/>
      <c r="AI218" s="34"/>
      <c r="AJ218" s="34"/>
      <c r="AK218" s="34"/>
      <c r="AL218" s="34"/>
      <c r="AM218" s="34"/>
      <c r="AN218" s="34" t="s">
        <v>2192</v>
      </c>
      <c r="AO218" s="34"/>
      <c r="AP218" s="34" t="s">
        <v>2133</v>
      </c>
      <c r="AQ218" s="34"/>
      <c r="AR218" s="34" t="str">
        <f>TEXT(0.6,"#,##0.#######")</f>
        <v>0.6</v>
      </c>
      <c r="AS218" s="34"/>
      <c r="AT218" s="34"/>
      <c r="AU218" s="34"/>
      <c r="AV218" s="34"/>
      <c r="AW218" s="34"/>
      <c r="AX218" s="34"/>
      <c r="AY218" s="34" t="s">
        <v>2190</v>
      </c>
      <c r="AZ218" s="34"/>
      <c r="BA218" s="34" t="s">
        <v>2133</v>
      </c>
      <c r="BB218" s="34"/>
      <c r="BC218" s="34" t="str">
        <f>TEXT(1,"#,##0.#######")</f>
        <v>1.</v>
      </c>
      <c r="BD218" s="34"/>
      <c r="BE218" s="34"/>
      <c r="BF218" s="34"/>
      <c r="BG218" s="34"/>
      <c r="BH218" s="34"/>
      <c r="BI218" s="34"/>
      <c r="BJ218" s="34" t="s">
        <v>2203</v>
      </c>
      <c r="BK218" s="34"/>
      <c r="BL218" s="34" t="s">
        <v>2133</v>
      </c>
      <c r="BM218" s="34"/>
      <c r="BN218" s="34" t="str">
        <f>TEXT(6,"#,##0.#######")</f>
        <v>6.</v>
      </c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6"/>
      <c r="CY218" s="36"/>
      <c r="CZ218" s="37"/>
      <c r="DA218" s="37"/>
      <c r="DB218" s="33"/>
    </row>
    <row r="219" spans="2:106" ht="11.25" customHeight="1" x14ac:dyDescent="0.2">
      <c r="B219" s="34"/>
      <c r="C219" s="34"/>
      <c r="D219" s="34"/>
      <c r="E219" s="34"/>
      <c r="F219" s="35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6"/>
      <c r="CY219" s="36"/>
      <c r="CZ219" s="37"/>
      <c r="DA219" s="37"/>
      <c r="DB219" s="33"/>
    </row>
    <row r="220" spans="2:106" ht="11.25" customHeight="1" x14ac:dyDescent="0.2">
      <c r="B220" s="34"/>
      <c r="C220" s="34"/>
      <c r="D220" s="34"/>
      <c r="E220" s="34"/>
      <c r="F220" s="35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 t="s">
        <v>2190</v>
      </c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 t="str">
        <f>TEXT(BC218,"#,##0.#######")</f>
        <v>1.</v>
      </c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6"/>
      <c r="CY220" s="36"/>
      <c r="CZ220" s="37"/>
      <c r="DA220" s="37"/>
      <c r="DB220" s="33"/>
    </row>
    <row r="221" spans="2:106" ht="11.25" customHeight="1" x14ac:dyDescent="0.2">
      <c r="B221" s="34"/>
      <c r="C221" s="34"/>
      <c r="D221" s="34"/>
      <c r="E221" s="34"/>
      <c r="F221" s="35"/>
      <c r="G221" s="34" t="s">
        <v>2132</v>
      </c>
      <c r="H221" s="34"/>
      <c r="I221" s="34" t="s">
        <v>2133</v>
      </c>
      <c r="J221" s="34"/>
      <c r="K221" s="34" t="str">
        <f>TEXT(1000,"#,##0.#######")</f>
        <v>1,000.</v>
      </c>
      <c r="L221" s="34"/>
      <c r="M221" s="34"/>
      <c r="N221" s="34"/>
      <c r="O221" s="34"/>
      <c r="P221" s="34" t="s">
        <v>2150</v>
      </c>
      <c r="Q221" s="34"/>
      <c r="R221" s="34" t="s">
        <v>2243</v>
      </c>
      <c r="S221" s="34" t="s">
        <v>2150</v>
      </c>
      <c r="T221" s="34"/>
      <c r="U221" s="34" t="s">
        <v>2176</v>
      </c>
      <c r="V221" s="34" t="s">
        <v>2150</v>
      </c>
      <c r="W221" s="34"/>
      <c r="X221" s="34" t="s">
        <v>2198</v>
      </c>
      <c r="Y221" s="34" t="s">
        <v>2150</v>
      </c>
      <c r="Z221" s="34"/>
      <c r="AA221" s="34" t="s">
        <v>2192</v>
      </c>
      <c r="AB221" s="34" t="s">
        <v>2150</v>
      </c>
      <c r="AC221" s="34"/>
      <c r="AD221" s="34" t="s">
        <v>2195</v>
      </c>
      <c r="AE221" s="34"/>
      <c r="AF221" s="34" t="s">
        <v>2195</v>
      </c>
      <c r="AG221" s="34"/>
      <c r="AH221" s="34"/>
      <c r="AI221" s="34" t="s">
        <v>2133</v>
      </c>
      <c r="AJ221" s="34"/>
      <c r="AK221" s="34" t="str">
        <f>TEXT(K221,"#,##0.#######")</f>
        <v>1,000.</v>
      </c>
      <c r="AL221" s="34"/>
      <c r="AM221" s="34"/>
      <c r="AN221" s="34"/>
      <c r="AO221" s="34"/>
      <c r="AP221" s="34" t="s">
        <v>2150</v>
      </c>
      <c r="AQ221" s="34"/>
      <c r="AR221" s="34" t="str">
        <f>TEXT(K218,"#,##0.#######")</f>
        <v>4.</v>
      </c>
      <c r="AS221" s="34" t="s">
        <v>2150</v>
      </c>
      <c r="AT221" s="34"/>
      <c r="AU221" s="34" t="str">
        <f>TEXT(V218,"#,##0.#######")</f>
        <v>1.9</v>
      </c>
      <c r="AV221" s="34"/>
      <c r="AW221" s="34"/>
      <c r="AX221" s="34" t="s">
        <v>2150</v>
      </c>
      <c r="AY221" s="34"/>
      <c r="AZ221" s="34" t="str">
        <f>TEXT(AG218,"#,##0.#######")</f>
        <v>0.2</v>
      </c>
      <c r="BA221" s="34"/>
      <c r="BB221" s="34"/>
      <c r="BC221" s="34" t="s">
        <v>2150</v>
      </c>
      <c r="BD221" s="34"/>
      <c r="BE221" s="34" t="str">
        <f>TEXT(AR218,"#,##0.#######")</f>
        <v>0.6</v>
      </c>
      <c r="BF221" s="34"/>
      <c r="BG221" s="34"/>
      <c r="BH221" s="34" t="s">
        <v>2150</v>
      </c>
      <c r="BI221" s="34"/>
      <c r="BJ221" s="34" t="s">
        <v>2195</v>
      </c>
      <c r="BK221" s="34"/>
      <c r="BL221" s="34"/>
      <c r="BM221" s="34" t="s">
        <v>2133</v>
      </c>
      <c r="BN221" s="34"/>
      <c r="BO221" s="34" t="str">
        <f>TEXT(ROUND(K221*K218*V218*AG218*AR218*(BC218)/(BN218),2),"#,##0.#######")</f>
        <v>152.</v>
      </c>
      <c r="BP221" s="34"/>
      <c r="BQ221" s="34"/>
      <c r="BR221" s="34"/>
      <c r="BS221" s="34"/>
      <c r="BT221" s="34"/>
      <c r="BU221" s="34" t="s">
        <v>2138</v>
      </c>
      <c r="BV221" s="34"/>
      <c r="BW221" s="34" t="s">
        <v>2139</v>
      </c>
      <c r="BX221" s="34" t="s">
        <v>2140</v>
      </c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6"/>
      <c r="CY221" s="36"/>
      <c r="CZ221" s="37"/>
      <c r="DA221" s="37"/>
      <c r="DB221" s="33"/>
    </row>
    <row r="222" spans="2:106" ht="11.25" customHeight="1" x14ac:dyDescent="0.2">
      <c r="B222" s="34"/>
      <c r="C222" s="34"/>
      <c r="D222" s="34"/>
      <c r="E222" s="34"/>
      <c r="F222" s="35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 t="s">
        <v>2203</v>
      </c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 t="str">
        <f>TEXT(BN218,"#,##0.#######")</f>
        <v>6.</v>
      </c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6"/>
      <c r="CY222" s="36"/>
      <c r="CZ222" s="37"/>
      <c r="DA222" s="37"/>
      <c r="DB222" s="33"/>
    </row>
    <row r="223" spans="2:106" ht="11.25" customHeight="1" x14ac:dyDescent="0.2">
      <c r="B223" s="34"/>
      <c r="C223" s="34"/>
      <c r="D223" s="34"/>
      <c r="E223" s="34"/>
      <c r="F223" s="35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6"/>
      <c r="CY223" s="36"/>
      <c r="CZ223" s="37"/>
      <c r="DA223" s="37"/>
      <c r="DB223" s="33"/>
    </row>
    <row r="224" spans="2:106" ht="11.25" customHeight="1" x14ac:dyDescent="0.2">
      <c r="B224" s="34"/>
      <c r="C224" s="34"/>
      <c r="D224" s="34"/>
      <c r="E224" s="34"/>
      <c r="F224" s="35"/>
      <c r="G224" s="34" t="s">
        <v>2123</v>
      </c>
      <c r="H224" s="34"/>
      <c r="I224" s="34"/>
      <c r="J224" s="34"/>
      <c r="K224" s="34"/>
      <c r="L224" s="34"/>
      <c r="M224" s="34"/>
      <c r="N224" s="34" t="s">
        <v>2141</v>
      </c>
      <c r="O224" s="34"/>
      <c r="P224" s="34" t="str">
        <f>TEXT([162]일위대가목록!F41,"#,##0")</f>
        <v>44,965</v>
      </c>
      <c r="Q224" s="34"/>
      <c r="R224" s="34"/>
      <c r="S224" s="34"/>
      <c r="T224" s="34"/>
      <c r="U224" s="34"/>
      <c r="V224" s="34"/>
      <c r="W224" s="34"/>
      <c r="X224" s="34"/>
      <c r="Y224" s="34" t="s">
        <v>2137</v>
      </c>
      <c r="Z224" s="34"/>
      <c r="AA224" s="34"/>
      <c r="AB224" s="34" t="str">
        <f>TEXT(BO221,"#,##0.#######")</f>
        <v>152.</v>
      </c>
      <c r="AC224" s="34"/>
      <c r="AD224" s="34"/>
      <c r="AE224" s="34"/>
      <c r="AF224" s="34"/>
      <c r="AG224" s="34"/>
      <c r="AH224" s="34" t="s">
        <v>2133</v>
      </c>
      <c r="AI224" s="34"/>
      <c r="AJ224" s="34" t="str">
        <f>TEXT(TRUNC(P224/BO221,1),"#,##0.#")</f>
        <v>295.8</v>
      </c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6"/>
      <c r="CY224" s="36"/>
      <c r="CZ224" s="37"/>
      <c r="DA224" s="37"/>
      <c r="DB224" s="33"/>
    </row>
    <row r="225" spans="2:106" ht="11.25" customHeight="1" x14ac:dyDescent="0.2">
      <c r="B225" s="34"/>
      <c r="C225" s="34"/>
      <c r="D225" s="34"/>
      <c r="E225" s="34"/>
      <c r="F225" s="35"/>
      <c r="G225" s="34" t="s">
        <v>2124</v>
      </c>
      <c r="H225" s="34"/>
      <c r="I225" s="34"/>
      <c r="J225" s="34"/>
      <c r="K225" s="34"/>
      <c r="L225" s="34"/>
      <c r="M225" s="34"/>
      <c r="N225" s="34" t="s">
        <v>2141</v>
      </c>
      <c r="O225" s="34"/>
      <c r="P225" s="34" t="str">
        <f>TEXT([162]일위대가목록!E41,"#,##0")</f>
        <v>24,654</v>
      </c>
      <c r="Q225" s="34"/>
      <c r="R225" s="34"/>
      <c r="S225" s="34"/>
      <c r="T225" s="34"/>
      <c r="U225" s="34"/>
      <c r="V225" s="34"/>
      <c r="W225" s="34"/>
      <c r="X225" s="34"/>
      <c r="Y225" s="34" t="s">
        <v>2137</v>
      </c>
      <c r="Z225" s="34"/>
      <c r="AA225" s="34"/>
      <c r="AB225" s="34" t="str">
        <f>TEXT(BO221,"#,##0.#######")</f>
        <v>152.</v>
      </c>
      <c r="AC225" s="34"/>
      <c r="AD225" s="34"/>
      <c r="AE225" s="34"/>
      <c r="AF225" s="34"/>
      <c r="AG225" s="34"/>
      <c r="AH225" s="34" t="s">
        <v>2133</v>
      </c>
      <c r="AI225" s="34"/>
      <c r="AJ225" s="34" t="str">
        <f>TEXT(TRUNC(P225/BO221,1),"#,##0.#")</f>
        <v>162.1</v>
      </c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6"/>
      <c r="CY225" s="36"/>
      <c r="CZ225" s="37"/>
      <c r="DA225" s="37"/>
      <c r="DB225" s="33"/>
    </row>
    <row r="226" spans="2:106" ht="11.25" customHeight="1" x14ac:dyDescent="0.2">
      <c r="B226" s="34"/>
      <c r="C226" s="34"/>
      <c r="D226" s="34"/>
      <c r="E226" s="34"/>
      <c r="F226" s="35"/>
      <c r="G226" s="34" t="s">
        <v>2142</v>
      </c>
      <c r="H226" s="34"/>
      <c r="I226" s="34"/>
      <c r="J226" s="34"/>
      <c r="K226" s="34" t="s">
        <v>2143</v>
      </c>
      <c r="L226" s="34"/>
      <c r="M226" s="34"/>
      <c r="N226" s="34" t="s">
        <v>2141</v>
      </c>
      <c r="O226" s="34"/>
      <c r="P226" s="34" t="str">
        <f>TEXT([162]일위대가목록!G41,"#,##0")</f>
        <v>24,304</v>
      </c>
      <c r="Q226" s="34"/>
      <c r="R226" s="34"/>
      <c r="S226" s="34"/>
      <c r="T226" s="34"/>
      <c r="U226" s="34"/>
      <c r="V226" s="34"/>
      <c r="W226" s="34"/>
      <c r="X226" s="34"/>
      <c r="Y226" s="34" t="s">
        <v>2137</v>
      </c>
      <c r="Z226" s="34"/>
      <c r="AA226" s="34"/>
      <c r="AB226" s="34" t="str">
        <f>TEXT(BO221,"#,##0.#######")</f>
        <v>152.</v>
      </c>
      <c r="AC226" s="34"/>
      <c r="AD226" s="34"/>
      <c r="AE226" s="34"/>
      <c r="AF226" s="34"/>
      <c r="AG226" s="34"/>
      <c r="AH226" s="34" t="s">
        <v>2133</v>
      </c>
      <c r="AI226" s="34"/>
      <c r="AJ226" s="34" t="str">
        <f>TEXT(TRUNC(P226/BO221,1),"#,##0.#")</f>
        <v>159.8</v>
      </c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6"/>
      <c r="CY226" s="36"/>
      <c r="CZ226" s="37"/>
      <c r="DA226" s="37"/>
      <c r="DB226" s="33"/>
    </row>
    <row r="227" spans="2:106" ht="11.25" customHeight="1" x14ac:dyDescent="0.2">
      <c r="B227" s="34"/>
      <c r="C227" s="34"/>
      <c r="D227" s="34"/>
      <c r="E227" s="34"/>
      <c r="F227" s="35"/>
      <c r="G227" s="34" t="s">
        <v>2144</v>
      </c>
      <c r="H227" s="34"/>
      <c r="I227" s="34"/>
      <c r="J227" s="34"/>
      <c r="K227" s="34" t="s">
        <v>2145</v>
      </c>
      <c r="L227" s="34"/>
      <c r="M227" s="34"/>
      <c r="N227" s="34" t="s">
        <v>2141</v>
      </c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 t="str">
        <f>TEXT(AJ224+AJ225+AJ226,"#,##0.#######")</f>
        <v>617.7</v>
      </c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6" t="str">
        <f>TEXT(AJ225,"#,###.0")</f>
        <v>162.1</v>
      </c>
      <c r="CY227" s="36" t="str">
        <f>TEXT(AJ224,"#,###.0")</f>
        <v>295.8</v>
      </c>
      <c r="CZ227" s="37" t="str">
        <f>TEXT(AJ226,"#,###.0")</f>
        <v>159.8</v>
      </c>
      <c r="DA227" s="37">
        <f>CY227+CX227+CZ227</f>
        <v>617.70000000000005</v>
      </c>
      <c r="DB227" s="33"/>
    </row>
    <row r="228" spans="2:106" ht="11.25" customHeight="1" x14ac:dyDescent="0.2">
      <c r="B228" s="34"/>
      <c r="C228" s="34"/>
      <c r="D228" s="34"/>
      <c r="E228" s="34"/>
      <c r="F228" s="35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6"/>
      <c r="CY228" s="36"/>
      <c r="CZ228" s="37"/>
      <c r="DA228" s="37"/>
      <c r="DB228" s="33"/>
    </row>
    <row r="229" spans="2:106" ht="11.25" customHeight="1" x14ac:dyDescent="0.2">
      <c r="B229" s="34"/>
      <c r="C229" s="34"/>
      <c r="D229" s="34"/>
      <c r="E229" s="34" t="s">
        <v>2166</v>
      </c>
      <c r="F229" s="35"/>
      <c r="G229" s="34" t="s">
        <v>2130</v>
      </c>
      <c r="H229" s="34"/>
      <c r="I229" s="34" t="s">
        <v>2244</v>
      </c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 t="s">
        <v>2245</v>
      </c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6"/>
      <c r="CY229" s="36"/>
      <c r="CZ229" s="37"/>
      <c r="DA229" s="37"/>
      <c r="DB229" s="33"/>
    </row>
    <row r="230" spans="2:106" ht="11.25" customHeight="1" x14ac:dyDescent="0.2">
      <c r="B230" s="34"/>
      <c r="C230" s="34"/>
      <c r="D230" s="34"/>
      <c r="E230" s="34"/>
      <c r="F230" s="35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6"/>
      <c r="CY230" s="36"/>
      <c r="CZ230" s="37"/>
      <c r="DA230" s="37"/>
      <c r="DB230" s="33"/>
    </row>
    <row r="231" spans="2:106" ht="11.25" customHeight="1" x14ac:dyDescent="0.2">
      <c r="B231" s="34"/>
      <c r="C231" s="34"/>
      <c r="D231" s="34"/>
      <c r="E231" s="34"/>
      <c r="F231" s="35"/>
      <c r="G231" s="34" t="s">
        <v>2243</v>
      </c>
      <c r="H231" s="34"/>
      <c r="I231" s="34" t="s">
        <v>2133</v>
      </c>
      <c r="J231" s="34"/>
      <c r="K231" s="34" t="str">
        <f>TEXT(2.5,"#,##0.#######")</f>
        <v>2.5</v>
      </c>
      <c r="L231" s="34"/>
      <c r="M231" s="34"/>
      <c r="N231" s="34"/>
      <c r="O231" s="34"/>
      <c r="P231" s="34"/>
      <c r="Q231" s="34"/>
      <c r="R231" s="34" t="s">
        <v>2176</v>
      </c>
      <c r="S231" s="34"/>
      <c r="T231" s="34" t="s">
        <v>2133</v>
      </c>
      <c r="U231" s="34"/>
      <c r="V231" s="34" t="str">
        <f>TEXT(1.8,"#,##0.#######")</f>
        <v>1.8</v>
      </c>
      <c r="W231" s="34"/>
      <c r="X231" s="34"/>
      <c r="Y231" s="34"/>
      <c r="Z231" s="34"/>
      <c r="AA231" s="34"/>
      <c r="AB231" s="34"/>
      <c r="AC231" s="34" t="s">
        <v>2198</v>
      </c>
      <c r="AD231" s="34"/>
      <c r="AE231" s="34" t="s">
        <v>2133</v>
      </c>
      <c r="AF231" s="34"/>
      <c r="AG231" s="34" t="str">
        <f>TEXT(0.2,"#,##0.#######")</f>
        <v>0.2</v>
      </c>
      <c r="AH231" s="34"/>
      <c r="AI231" s="34"/>
      <c r="AJ231" s="34"/>
      <c r="AK231" s="34"/>
      <c r="AL231" s="34"/>
      <c r="AM231" s="34"/>
      <c r="AN231" s="34" t="s">
        <v>2192</v>
      </c>
      <c r="AO231" s="34"/>
      <c r="AP231" s="34" t="s">
        <v>2133</v>
      </c>
      <c r="AQ231" s="34"/>
      <c r="AR231" s="34" t="str">
        <f>TEXT(0.6,"#,##0.#######")</f>
        <v>0.6</v>
      </c>
      <c r="AS231" s="34"/>
      <c r="AT231" s="34"/>
      <c r="AU231" s="34"/>
      <c r="AV231" s="34"/>
      <c r="AW231" s="34"/>
      <c r="AX231" s="34"/>
      <c r="AY231" s="34" t="s">
        <v>2190</v>
      </c>
      <c r="AZ231" s="34"/>
      <c r="BA231" s="34" t="s">
        <v>2133</v>
      </c>
      <c r="BB231" s="34"/>
      <c r="BC231" s="34" t="str">
        <f>TEXT(1,"#,##0.#######")</f>
        <v>1.</v>
      </c>
      <c r="BD231" s="34"/>
      <c r="BE231" s="34"/>
      <c r="BF231" s="34"/>
      <c r="BG231" s="34"/>
      <c r="BH231" s="34"/>
      <c r="BI231" s="34"/>
      <c r="BJ231" s="34" t="s">
        <v>2203</v>
      </c>
      <c r="BK231" s="34"/>
      <c r="BL231" s="34" t="s">
        <v>2133</v>
      </c>
      <c r="BM231" s="34"/>
      <c r="BN231" s="34" t="str">
        <f>TEXT(4,"#,##0.#######")</f>
        <v>4.</v>
      </c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6"/>
      <c r="CY231" s="36"/>
      <c r="CZ231" s="37"/>
      <c r="DA231" s="37"/>
      <c r="DB231" s="33"/>
    </row>
    <row r="232" spans="2:106" ht="11.25" customHeight="1" x14ac:dyDescent="0.2">
      <c r="B232" s="34"/>
      <c r="C232" s="34"/>
      <c r="D232" s="34"/>
      <c r="E232" s="34"/>
      <c r="F232" s="35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6"/>
      <c r="CY232" s="36"/>
      <c r="CZ232" s="37"/>
      <c r="DA232" s="37"/>
      <c r="DB232" s="33"/>
    </row>
    <row r="233" spans="2:106" ht="11.25" customHeight="1" x14ac:dyDescent="0.2">
      <c r="B233" s="34"/>
      <c r="C233" s="34"/>
      <c r="D233" s="34"/>
      <c r="E233" s="34"/>
      <c r="F233" s="35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 t="s">
        <v>2190</v>
      </c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 t="str">
        <f>TEXT(BC231,"#,##0.#######")</f>
        <v>1.</v>
      </c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6"/>
      <c r="CY233" s="36"/>
      <c r="CZ233" s="37"/>
      <c r="DA233" s="37"/>
      <c r="DB233" s="33"/>
    </row>
    <row r="234" spans="2:106" ht="11.25" customHeight="1" x14ac:dyDescent="0.2">
      <c r="B234" s="34"/>
      <c r="C234" s="34"/>
      <c r="D234" s="34"/>
      <c r="E234" s="34"/>
      <c r="F234" s="35"/>
      <c r="G234" s="34" t="s">
        <v>2132</v>
      </c>
      <c r="H234" s="34"/>
      <c r="I234" s="34" t="s">
        <v>2133</v>
      </c>
      <c r="J234" s="34"/>
      <c r="K234" s="34" t="str">
        <f>TEXT(1000,"#,##0.#######")</f>
        <v>1,000.</v>
      </c>
      <c r="L234" s="34"/>
      <c r="M234" s="34"/>
      <c r="N234" s="34"/>
      <c r="O234" s="34"/>
      <c r="P234" s="34" t="s">
        <v>2150</v>
      </c>
      <c r="Q234" s="34"/>
      <c r="R234" s="34" t="s">
        <v>2243</v>
      </c>
      <c r="S234" s="34" t="s">
        <v>2150</v>
      </c>
      <c r="T234" s="34"/>
      <c r="U234" s="34" t="s">
        <v>2176</v>
      </c>
      <c r="V234" s="34" t="s">
        <v>2150</v>
      </c>
      <c r="W234" s="34"/>
      <c r="X234" s="34" t="s">
        <v>2198</v>
      </c>
      <c r="Y234" s="34" t="s">
        <v>2150</v>
      </c>
      <c r="Z234" s="34"/>
      <c r="AA234" s="34" t="s">
        <v>2192</v>
      </c>
      <c r="AB234" s="34" t="s">
        <v>2150</v>
      </c>
      <c r="AC234" s="34"/>
      <c r="AD234" s="34" t="s">
        <v>2195</v>
      </c>
      <c r="AE234" s="34"/>
      <c r="AF234" s="34" t="s">
        <v>2195</v>
      </c>
      <c r="AG234" s="34"/>
      <c r="AH234" s="34"/>
      <c r="AI234" s="34" t="s">
        <v>2133</v>
      </c>
      <c r="AJ234" s="34"/>
      <c r="AK234" s="34" t="str">
        <f>TEXT(K234,"#,##0.#######")</f>
        <v>1,000.</v>
      </c>
      <c r="AL234" s="34"/>
      <c r="AM234" s="34"/>
      <c r="AN234" s="34"/>
      <c r="AO234" s="34"/>
      <c r="AP234" s="34" t="s">
        <v>2150</v>
      </c>
      <c r="AQ234" s="34"/>
      <c r="AR234" s="34" t="str">
        <f>TEXT(K231,"#,##0.#######")</f>
        <v>2.5</v>
      </c>
      <c r="AS234" s="34"/>
      <c r="AT234" s="34"/>
      <c r="AU234" s="34" t="s">
        <v>2150</v>
      </c>
      <c r="AV234" s="34"/>
      <c r="AW234" s="34" t="str">
        <f>TEXT(V231,"#,##0.#######")</f>
        <v>1.8</v>
      </c>
      <c r="AX234" s="34"/>
      <c r="AY234" s="34"/>
      <c r="AZ234" s="34" t="s">
        <v>2150</v>
      </c>
      <c r="BA234" s="34"/>
      <c r="BB234" s="34" t="str">
        <f>TEXT(AG231,"#,##0.#######")</f>
        <v>0.2</v>
      </c>
      <c r="BC234" s="34"/>
      <c r="BD234" s="34"/>
      <c r="BE234" s="34" t="s">
        <v>2150</v>
      </c>
      <c r="BF234" s="34"/>
      <c r="BG234" s="34" t="str">
        <f>TEXT(AR231,"#,##0.#######")</f>
        <v>0.6</v>
      </c>
      <c r="BH234" s="34"/>
      <c r="BI234" s="34"/>
      <c r="BJ234" s="34" t="s">
        <v>2150</v>
      </c>
      <c r="BK234" s="34"/>
      <c r="BL234" s="34" t="s">
        <v>2195</v>
      </c>
      <c r="BM234" s="34"/>
      <c r="BN234" s="34"/>
      <c r="BO234" s="34" t="s">
        <v>2133</v>
      </c>
      <c r="BP234" s="34"/>
      <c r="BQ234" s="34" t="str">
        <f>TEXT(ROUND(K234*K231*V231*AG231*AR231*(BC231)/(BN231),2),"#,##0.#######")</f>
        <v>135.</v>
      </c>
      <c r="BR234" s="34"/>
      <c r="BS234" s="34"/>
      <c r="BT234" s="34"/>
      <c r="BU234" s="34"/>
      <c r="BV234" s="34"/>
      <c r="BW234" s="34" t="s">
        <v>2138</v>
      </c>
      <c r="BX234" s="34"/>
      <c r="BY234" s="34" t="s">
        <v>2139</v>
      </c>
      <c r="BZ234" s="34" t="s">
        <v>2140</v>
      </c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6"/>
      <c r="CY234" s="36"/>
      <c r="CZ234" s="37"/>
      <c r="DA234" s="37"/>
      <c r="DB234" s="33"/>
    </row>
    <row r="235" spans="2:106" ht="11.25" customHeight="1" x14ac:dyDescent="0.2">
      <c r="B235" s="34"/>
      <c r="C235" s="34"/>
      <c r="D235" s="34"/>
      <c r="E235" s="34"/>
      <c r="F235" s="35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 t="s">
        <v>2203</v>
      </c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 t="str">
        <f>TEXT(BN231,"#,##0.#######")</f>
        <v>4.</v>
      </c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6"/>
      <c r="CY235" s="36"/>
      <c r="CZ235" s="37"/>
      <c r="DA235" s="37"/>
      <c r="DB235" s="33"/>
    </row>
    <row r="236" spans="2:106" ht="11.25" customHeight="1" x14ac:dyDescent="0.2">
      <c r="B236" s="34"/>
      <c r="C236" s="34"/>
      <c r="D236" s="34"/>
      <c r="E236" s="34"/>
      <c r="F236" s="35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6"/>
      <c r="CY236" s="36"/>
      <c r="CZ236" s="37"/>
      <c r="DA236" s="37"/>
      <c r="DB236" s="33"/>
    </row>
    <row r="237" spans="2:106" ht="11.25" customHeight="1" x14ac:dyDescent="0.2">
      <c r="B237" s="34"/>
      <c r="C237" s="34"/>
      <c r="D237" s="34"/>
      <c r="E237" s="34"/>
      <c r="F237" s="35"/>
      <c r="G237" s="34" t="s">
        <v>2123</v>
      </c>
      <c r="H237" s="34"/>
      <c r="I237" s="34"/>
      <c r="J237" s="34"/>
      <c r="K237" s="34"/>
      <c r="L237" s="34"/>
      <c r="M237" s="34"/>
      <c r="N237" s="34" t="s">
        <v>2141</v>
      </c>
      <c r="O237" s="34"/>
      <c r="P237" s="34" t="str">
        <f>TEXT([162]일위대가목록!F42,"#,##0")</f>
        <v>44,965</v>
      </c>
      <c r="Q237" s="34"/>
      <c r="R237" s="34"/>
      <c r="S237" s="34"/>
      <c r="T237" s="34"/>
      <c r="U237" s="34"/>
      <c r="V237" s="34"/>
      <c r="W237" s="34"/>
      <c r="X237" s="34"/>
      <c r="Y237" s="34" t="s">
        <v>2137</v>
      </c>
      <c r="Z237" s="34"/>
      <c r="AA237" s="34"/>
      <c r="AB237" s="34" t="str">
        <f>TEXT(BQ234,"#,##0.#######")</f>
        <v>135.</v>
      </c>
      <c r="AC237" s="34"/>
      <c r="AD237" s="34"/>
      <c r="AE237" s="34"/>
      <c r="AF237" s="34"/>
      <c r="AG237" s="34"/>
      <c r="AH237" s="34" t="s">
        <v>2133</v>
      </c>
      <c r="AI237" s="34"/>
      <c r="AJ237" s="34" t="str">
        <f>TEXT(TRUNC(P237/BQ234,1),"#,##0.#")</f>
        <v>333.</v>
      </c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6"/>
      <c r="CY237" s="36"/>
      <c r="CZ237" s="37"/>
      <c r="DA237" s="37"/>
      <c r="DB237" s="33"/>
    </row>
    <row r="238" spans="2:106" ht="11.25" customHeight="1" x14ac:dyDescent="0.2">
      <c r="B238" s="34"/>
      <c r="C238" s="34"/>
      <c r="D238" s="34"/>
      <c r="E238" s="34"/>
      <c r="F238" s="35"/>
      <c r="G238" s="34" t="s">
        <v>2124</v>
      </c>
      <c r="H238" s="34"/>
      <c r="I238" s="34"/>
      <c r="J238" s="34"/>
      <c r="K238" s="34"/>
      <c r="L238" s="34"/>
      <c r="M238" s="34"/>
      <c r="N238" s="34" t="s">
        <v>2141</v>
      </c>
      <c r="O238" s="34"/>
      <c r="P238" s="34" t="str">
        <f>TEXT([162]일위대가목록!E42,"#,##0")</f>
        <v>12,959</v>
      </c>
      <c r="Q238" s="34"/>
      <c r="R238" s="34"/>
      <c r="S238" s="34"/>
      <c r="T238" s="34"/>
      <c r="U238" s="34"/>
      <c r="V238" s="34"/>
      <c r="W238" s="34"/>
      <c r="X238" s="34"/>
      <c r="Y238" s="34" t="s">
        <v>2137</v>
      </c>
      <c r="Z238" s="34"/>
      <c r="AA238" s="34"/>
      <c r="AB238" s="34" t="str">
        <f>TEXT(BQ234,"#,##0.#######")</f>
        <v>135.</v>
      </c>
      <c r="AC238" s="34"/>
      <c r="AD238" s="34"/>
      <c r="AE238" s="34"/>
      <c r="AF238" s="34"/>
      <c r="AG238" s="34"/>
      <c r="AH238" s="34" t="s">
        <v>2133</v>
      </c>
      <c r="AI238" s="34"/>
      <c r="AJ238" s="34" t="str">
        <f>TEXT(TRUNC(P238/BQ234,1),"#,##0.#")</f>
        <v>95.9</v>
      </c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6"/>
      <c r="CY238" s="36"/>
      <c r="CZ238" s="37"/>
      <c r="DA238" s="37"/>
      <c r="DB238" s="33"/>
    </row>
    <row r="239" spans="2:106" ht="11.25" customHeight="1" x14ac:dyDescent="0.2">
      <c r="B239" s="34"/>
      <c r="C239" s="34"/>
      <c r="D239" s="34"/>
      <c r="E239" s="34"/>
      <c r="F239" s="35"/>
      <c r="G239" s="34" t="s">
        <v>2142</v>
      </c>
      <c r="H239" s="34"/>
      <c r="I239" s="34"/>
      <c r="J239" s="34"/>
      <c r="K239" s="34" t="s">
        <v>2143</v>
      </c>
      <c r="L239" s="34"/>
      <c r="M239" s="34"/>
      <c r="N239" s="34" t="s">
        <v>2141</v>
      </c>
      <c r="O239" s="34"/>
      <c r="P239" s="34" t="str">
        <f>TEXT([162]일위대가목록!G42,"#,##0")</f>
        <v>16,629</v>
      </c>
      <c r="Q239" s="34"/>
      <c r="R239" s="34"/>
      <c r="S239" s="34"/>
      <c r="T239" s="34"/>
      <c r="U239" s="34"/>
      <c r="V239" s="34"/>
      <c r="W239" s="34"/>
      <c r="X239" s="34"/>
      <c r="Y239" s="34" t="s">
        <v>2137</v>
      </c>
      <c r="Z239" s="34"/>
      <c r="AA239" s="34"/>
      <c r="AB239" s="34" t="str">
        <f>TEXT(BQ234,"#,##0.#######")</f>
        <v>135.</v>
      </c>
      <c r="AC239" s="34"/>
      <c r="AD239" s="34"/>
      <c r="AE239" s="34"/>
      <c r="AF239" s="34"/>
      <c r="AG239" s="34"/>
      <c r="AH239" s="34" t="s">
        <v>2133</v>
      </c>
      <c r="AI239" s="34"/>
      <c r="AJ239" s="34" t="str">
        <f>TEXT(TRUNC(P239/BQ234,1),"#,##0.#")</f>
        <v>123.1</v>
      </c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6"/>
      <c r="CY239" s="36"/>
      <c r="CZ239" s="37"/>
      <c r="DA239" s="37"/>
      <c r="DB239" s="33"/>
    </row>
    <row r="240" spans="2:106" ht="11.25" customHeight="1" x14ac:dyDescent="0.2">
      <c r="B240" s="34"/>
      <c r="C240" s="34"/>
      <c r="D240" s="34"/>
      <c r="E240" s="34"/>
      <c r="F240" s="35"/>
      <c r="G240" s="34" t="s">
        <v>2144</v>
      </c>
      <c r="H240" s="34"/>
      <c r="I240" s="34"/>
      <c r="J240" s="34"/>
      <c r="K240" s="34" t="s">
        <v>2145</v>
      </c>
      <c r="L240" s="34"/>
      <c r="M240" s="34"/>
      <c r="N240" s="34" t="s">
        <v>2141</v>
      </c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 t="str">
        <f>TEXT(AJ237+AJ238+AJ239,"#,##0.#######")</f>
        <v>552.</v>
      </c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6" t="str">
        <f>TEXT(AJ238,"#,###.0")</f>
        <v>95.9</v>
      </c>
      <c r="CY240" s="36" t="str">
        <f>TEXT(AJ237,"#,###.0")</f>
        <v>333.0</v>
      </c>
      <c r="CZ240" s="37" t="str">
        <f>TEXT(AJ239,"#,###.0")</f>
        <v>123.1</v>
      </c>
      <c r="DA240" s="37">
        <f>CY240+CX240+CZ240</f>
        <v>552</v>
      </c>
      <c r="DB240" s="33"/>
    </row>
    <row r="241" spans="2:106" ht="11.25" customHeight="1" x14ac:dyDescent="0.2">
      <c r="B241" s="34"/>
      <c r="C241" s="34"/>
      <c r="D241" s="34"/>
      <c r="E241" s="34"/>
      <c r="F241" s="35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6"/>
      <c r="CY241" s="36"/>
      <c r="CZ241" s="37"/>
      <c r="DA241" s="37"/>
      <c r="DB241" s="33"/>
    </row>
    <row r="242" spans="2:106" ht="11.25" customHeight="1" x14ac:dyDescent="0.2">
      <c r="B242" s="34"/>
      <c r="C242" s="34"/>
      <c r="D242" s="34"/>
      <c r="E242" s="34" t="s">
        <v>2168</v>
      </c>
      <c r="F242" s="35"/>
      <c r="G242" s="34" t="s">
        <v>2130</v>
      </c>
      <c r="H242" s="34"/>
      <c r="I242" s="34" t="s">
        <v>2144</v>
      </c>
      <c r="J242" s="34"/>
      <c r="K242" s="34"/>
      <c r="L242" s="34"/>
      <c r="M242" s="34" t="s">
        <v>2145</v>
      </c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6"/>
      <c r="CY242" s="36"/>
      <c r="CZ242" s="37"/>
      <c r="DA242" s="37"/>
      <c r="DB242" s="33"/>
    </row>
    <row r="243" spans="2:106" ht="11.25" customHeight="1" x14ac:dyDescent="0.2">
      <c r="B243" s="34"/>
      <c r="C243" s="34"/>
      <c r="D243" s="34"/>
      <c r="E243" s="34"/>
      <c r="F243" s="35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6"/>
      <c r="CY243" s="36"/>
      <c r="CZ243" s="37"/>
      <c r="DA243" s="37"/>
      <c r="DB243" s="33"/>
    </row>
    <row r="244" spans="2:106" ht="11.25" customHeight="1" x14ac:dyDescent="0.2">
      <c r="B244" s="34"/>
      <c r="C244" s="34"/>
      <c r="D244" s="34"/>
      <c r="E244" s="34"/>
      <c r="F244" s="35"/>
      <c r="G244" s="34"/>
      <c r="H244" s="34" t="s">
        <v>2123</v>
      </c>
      <c r="I244" s="34"/>
      <c r="J244" s="34"/>
      <c r="K244" s="34"/>
      <c r="L244" s="34"/>
      <c r="M244" s="34"/>
      <c r="N244" s="34"/>
      <c r="O244" s="34" t="s">
        <v>2141</v>
      </c>
      <c r="P244" s="34"/>
      <c r="Q244" s="34" t="str">
        <f>TEXT(CY227,"#,###.##")</f>
        <v>295.8</v>
      </c>
      <c r="R244" s="34"/>
      <c r="S244" s="34"/>
      <c r="T244" s="34"/>
      <c r="U244" s="34"/>
      <c r="V244" s="34"/>
      <c r="W244" s="34" t="s">
        <v>2135</v>
      </c>
      <c r="X244" s="34"/>
      <c r="Y244" s="34" t="str">
        <f>TEXT(CY240,"#,###.##")</f>
        <v>333.</v>
      </c>
      <c r="Z244" s="34"/>
      <c r="AA244" s="34"/>
      <c r="AB244" s="34"/>
      <c r="AC244" s="34" t="s">
        <v>2133</v>
      </c>
      <c r="AD244" s="34"/>
      <c r="AE244" s="34"/>
      <c r="AF244" s="34" t="str">
        <f>TEXT(TRUNC(CY227+CY240,1),"#,##0.#")</f>
        <v>628.8</v>
      </c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6"/>
      <c r="CY244" s="36"/>
      <c r="CZ244" s="37"/>
      <c r="DA244" s="37"/>
      <c r="DB244" s="33"/>
    </row>
    <row r="245" spans="2:106" ht="11.25" customHeight="1" x14ac:dyDescent="0.2">
      <c r="B245" s="34"/>
      <c r="C245" s="34"/>
      <c r="D245" s="34"/>
      <c r="E245" s="34"/>
      <c r="F245" s="35"/>
      <c r="G245" s="34"/>
      <c r="H245" s="34" t="s">
        <v>2124</v>
      </c>
      <c r="I245" s="34"/>
      <c r="J245" s="34"/>
      <c r="K245" s="34"/>
      <c r="L245" s="34"/>
      <c r="M245" s="34"/>
      <c r="N245" s="34"/>
      <c r="O245" s="34" t="s">
        <v>2141</v>
      </c>
      <c r="P245" s="34"/>
      <c r="Q245" s="34" t="str">
        <f>TEXT(CX227,"#,###.##")</f>
        <v>162.1</v>
      </c>
      <c r="R245" s="34"/>
      <c r="S245" s="34"/>
      <c r="T245" s="34"/>
      <c r="U245" s="34" t="s">
        <v>2135</v>
      </c>
      <c r="V245" s="34"/>
      <c r="W245" s="34" t="str">
        <f>TEXT(CX240,"#,###.##")</f>
        <v>95.9</v>
      </c>
      <c r="X245" s="34"/>
      <c r="Y245" s="34"/>
      <c r="Z245" s="34"/>
      <c r="AA245" s="34"/>
      <c r="AB245" s="34" t="s">
        <v>2133</v>
      </c>
      <c r="AC245" s="34"/>
      <c r="AD245" s="34"/>
      <c r="AE245" s="34" t="str">
        <f>TEXT(TRUNC(CX227+CX240,1),"#,##0.#")</f>
        <v>258.</v>
      </c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6"/>
      <c r="CY245" s="36"/>
      <c r="CZ245" s="37"/>
      <c r="DA245" s="37"/>
      <c r="DB245" s="33"/>
    </row>
    <row r="246" spans="2:106" ht="11.25" customHeight="1" x14ac:dyDescent="0.2">
      <c r="B246" s="34"/>
      <c r="C246" s="34"/>
      <c r="D246" s="34"/>
      <c r="E246" s="34"/>
      <c r="F246" s="35"/>
      <c r="G246" s="34"/>
      <c r="H246" s="34" t="s">
        <v>2142</v>
      </c>
      <c r="I246" s="34"/>
      <c r="J246" s="34"/>
      <c r="K246" s="34"/>
      <c r="L246" s="34" t="s">
        <v>2143</v>
      </c>
      <c r="M246" s="34"/>
      <c r="N246" s="34"/>
      <c r="O246" s="34" t="s">
        <v>2141</v>
      </c>
      <c r="P246" s="34"/>
      <c r="Q246" s="34" t="str">
        <f>TEXT(CZ227,"#,###.##")</f>
        <v>159.8</v>
      </c>
      <c r="R246" s="34"/>
      <c r="S246" s="34"/>
      <c r="T246" s="34"/>
      <c r="U246" s="34"/>
      <c r="V246" s="34"/>
      <c r="W246" s="34" t="s">
        <v>2135</v>
      </c>
      <c r="X246" s="34"/>
      <c r="Y246" s="34" t="str">
        <f>TEXT(CZ240,"#,###.##")</f>
        <v>123.1</v>
      </c>
      <c r="Z246" s="34"/>
      <c r="AA246" s="34"/>
      <c r="AB246" s="34"/>
      <c r="AC246" s="34"/>
      <c r="AD246" s="34"/>
      <c r="AE246" s="34" t="s">
        <v>2133</v>
      </c>
      <c r="AF246" s="34"/>
      <c r="AG246" s="34"/>
      <c r="AH246" s="34" t="str">
        <f>TEXT(TRUNC(CZ227+CZ240,1),"#,##0.#")</f>
        <v>282.9</v>
      </c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6"/>
      <c r="CY246" s="36"/>
      <c r="CZ246" s="37"/>
      <c r="DA246" s="37"/>
      <c r="DB246" s="33"/>
    </row>
    <row r="247" spans="2:106" ht="11.25" customHeight="1" x14ac:dyDescent="0.2">
      <c r="B247" s="34"/>
      <c r="C247" s="34"/>
      <c r="D247" s="34"/>
      <c r="E247" s="34"/>
      <c r="F247" s="35"/>
      <c r="G247" s="34"/>
      <c r="H247" s="34"/>
      <c r="I247" s="34"/>
      <c r="J247" s="34" t="s">
        <v>2145</v>
      </c>
      <c r="K247" s="34"/>
      <c r="L247" s="34"/>
      <c r="M247" s="34"/>
      <c r="N247" s="34"/>
      <c r="O247" s="34" t="s">
        <v>2141</v>
      </c>
      <c r="P247" s="34"/>
      <c r="Q247" s="34"/>
      <c r="R247" s="34" t="str">
        <f>TEXT(AF244+AE245+AH246,"#,##0.#######")</f>
        <v>1,169.7</v>
      </c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6" t="str">
        <f>TEXT(AE245,"#,###.0")</f>
        <v>258.0</v>
      </c>
      <c r="CY247" s="36" t="str">
        <f>TEXT(AF244,"#,###.0")</f>
        <v>628.8</v>
      </c>
      <c r="CZ247" s="37" t="str">
        <f>TEXT(AH246,"#,###.0")</f>
        <v>282.9</v>
      </c>
      <c r="DA247" s="37">
        <f>CY247+CX247+CZ247</f>
        <v>1169.6999999999998</v>
      </c>
      <c r="DB247" s="33"/>
    </row>
    <row r="248" spans="2:106" ht="11.25" customHeight="1" x14ac:dyDescent="0.2">
      <c r="B248" s="34"/>
      <c r="C248" s="34"/>
      <c r="D248" s="34"/>
      <c r="E248" s="34"/>
      <c r="F248" s="35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6"/>
      <c r="CY248" s="36"/>
      <c r="CZ248" s="37"/>
      <c r="DA248" s="37"/>
      <c r="DB248" s="33"/>
    </row>
    <row r="249" spans="2:106" ht="11.25" customHeight="1" x14ac:dyDescent="0.2">
      <c r="B249" s="34"/>
      <c r="C249" s="34"/>
      <c r="D249" s="43" t="s">
        <v>2246</v>
      </c>
      <c r="E249" s="34"/>
      <c r="F249" s="35"/>
      <c r="G249" s="34" t="s">
        <v>2157</v>
      </c>
      <c r="H249" s="34"/>
      <c r="I249" s="34"/>
      <c r="J249" s="34"/>
      <c r="K249" s="34" t="s">
        <v>2145</v>
      </c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6"/>
      <c r="CY249" s="36"/>
      <c r="CZ249" s="37"/>
      <c r="DA249" s="37"/>
      <c r="DB249" s="33"/>
    </row>
    <row r="250" spans="2:106" ht="11.25" customHeight="1" x14ac:dyDescent="0.2">
      <c r="B250" s="34"/>
      <c r="C250" s="34"/>
      <c r="D250" s="34"/>
      <c r="E250" s="34"/>
      <c r="F250" s="35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6"/>
      <c r="CY250" s="36"/>
      <c r="CZ250" s="37"/>
      <c r="DA250" s="37"/>
      <c r="DB250" s="33"/>
    </row>
    <row r="251" spans="2:106" ht="11.25" customHeight="1" x14ac:dyDescent="0.2">
      <c r="B251" s="34"/>
      <c r="C251" s="34"/>
      <c r="D251" s="34"/>
      <c r="E251" s="34"/>
      <c r="F251" s="35"/>
      <c r="G251" s="34"/>
      <c r="H251" s="34" t="s">
        <v>2123</v>
      </c>
      <c r="I251" s="34"/>
      <c r="J251" s="34"/>
      <c r="K251" s="34"/>
      <c r="L251" s="34"/>
      <c r="M251" s="34"/>
      <c r="N251" s="34"/>
      <c r="O251" s="34" t="s">
        <v>2141</v>
      </c>
      <c r="P251" s="34"/>
      <c r="Q251" s="34" t="str">
        <f>TEXT(CY212,"#,###.##")</f>
        <v>414.3</v>
      </c>
      <c r="R251" s="34"/>
      <c r="S251" s="34"/>
      <c r="T251" s="34"/>
      <c r="U251" s="34"/>
      <c r="V251" s="34"/>
      <c r="W251" s="34" t="s">
        <v>2135</v>
      </c>
      <c r="X251" s="34"/>
      <c r="Y251" s="34" t="str">
        <f>TEXT(CY247,"#,###.##")</f>
        <v>628.8</v>
      </c>
      <c r="Z251" s="34"/>
      <c r="AA251" s="34"/>
      <c r="AB251" s="34"/>
      <c r="AC251" s="34"/>
      <c r="AD251" s="34"/>
      <c r="AE251" s="34" t="s">
        <v>2133</v>
      </c>
      <c r="AF251" s="34"/>
      <c r="AG251" s="34"/>
      <c r="AH251" s="34" t="str">
        <f>TEXT(TRUNC(CY212+CY247,0),"#,##0")</f>
        <v>1,043</v>
      </c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8"/>
      <c r="AY251" s="38"/>
      <c r="AZ251" s="38"/>
      <c r="BA251" s="38"/>
      <c r="BB251" s="38"/>
      <c r="BC251" s="38"/>
      <c r="BD251" s="38"/>
      <c r="BE251" s="38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6"/>
      <c r="CY251" s="36"/>
      <c r="CZ251" s="37"/>
      <c r="DA251" s="37"/>
      <c r="DB251" s="33"/>
    </row>
    <row r="252" spans="2:106" ht="11.25" customHeight="1" x14ac:dyDescent="0.2">
      <c r="B252" s="34"/>
      <c r="C252" s="34"/>
      <c r="D252" s="34"/>
      <c r="E252" s="34"/>
      <c r="F252" s="35"/>
      <c r="G252" s="34"/>
      <c r="H252" s="34" t="s">
        <v>2124</v>
      </c>
      <c r="I252" s="34"/>
      <c r="J252" s="34"/>
      <c r="K252" s="34"/>
      <c r="L252" s="34"/>
      <c r="M252" s="34"/>
      <c r="N252" s="34"/>
      <c r="O252" s="34" t="s">
        <v>2141</v>
      </c>
      <c r="P252" s="34"/>
      <c r="Q252" s="34" t="str">
        <f>TEXT(CX212,"#,###.##")</f>
        <v>137.</v>
      </c>
      <c r="R252" s="34"/>
      <c r="S252" s="34"/>
      <c r="T252" s="34"/>
      <c r="U252" s="34"/>
      <c r="V252" s="34"/>
      <c r="W252" s="34" t="s">
        <v>2135</v>
      </c>
      <c r="X252" s="34"/>
      <c r="Y252" s="34" t="str">
        <f>TEXT(CX247,"#,###.##")</f>
        <v>258.</v>
      </c>
      <c r="Z252" s="34"/>
      <c r="AA252" s="34"/>
      <c r="AB252" s="34"/>
      <c r="AC252" s="34"/>
      <c r="AD252" s="34"/>
      <c r="AE252" s="34" t="s">
        <v>2133</v>
      </c>
      <c r="AF252" s="34"/>
      <c r="AG252" s="34"/>
      <c r="AH252" s="34" t="str">
        <f>TEXT(TRUNC(CX212+CX247,0),"#,##0")</f>
        <v>395</v>
      </c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8"/>
      <c r="AY252" s="38"/>
      <c r="AZ252" s="38"/>
      <c r="BA252" s="38"/>
      <c r="BB252" s="38"/>
      <c r="BC252" s="38"/>
      <c r="BD252" s="38"/>
      <c r="BE252" s="38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6"/>
      <c r="CY252" s="36"/>
      <c r="CZ252" s="37"/>
      <c r="DA252" s="37"/>
      <c r="DB252" s="33"/>
    </row>
    <row r="253" spans="2:106" ht="11.25" customHeight="1" x14ac:dyDescent="0.2">
      <c r="B253" s="34"/>
      <c r="C253" s="34"/>
      <c r="D253" s="34"/>
      <c r="E253" s="34"/>
      <c r="F253" s="35"/>
      <c r="G253" s="34"/>
      <c r="H253" s="34" t="s">
        <v>2142</v>
      </c>
      <c r="I253" s="34"/>
      <c r="J253" s="34"/>
      <c r="K253" s="34"/>
      <c r="L253" s="34" t="s">
        <v>2143</v>
      </c>
      <c r="M253" s="34"/>
      <c r="N253" s="34"/>
      <c r="O253" s="34" t="s">
        <v>2141</v>
      </c>
      <c r="P253" s="34"/>
      <c r="Q253" s="34" t="str">
        <f>TEXT(CZ212,"#,###.##")</f>
        <v>99.2</v>
      </c>
      <c r="R253" s="34"/>
      <c r="S253" s="34"/>
      <c r="T253" s="34"/>
      <c r="U253" s="34"/>
      <c r="V253" s="34" t="s">
        <v>2135</v>
      </c>
      <c r="W253" s="34"/>
      <c r="X253" s="34" t="str">
        <f>TEXT(CZ247,"#,###.##")</f>
        <v>282.9</v>
      </c>
      <c r="Y253" s="34"/>
      <c r="Z253" s="34"/>
      <c r="AA253" s="34"/>
      <c r="AB253" s="34"/>
      <c r="AC253" s="34"/>
      <c r="AD253" s="34" t="s">
        <v>2133</v>
      </c>
      <c r="AE253" s="34"/>
      <c r="AF253" s="34"/>
      <c r="AG253" s="34" t="str">
        <f>TEXT(TRUNC(CZ212+CZ247,0),"#,##0")</f>
        <v>382</v>
      </c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8"/>
      <c r="AY253" s="38"/>
      <c r="AZ253" s="38"/>
      <c r="BA253" s="38"/>
      <c r="BB253" s="38"/>
      <c r="BC253" s="38"/>
      <c r="BD253" s="38"/>
      <c r="BE253" s="38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6"/>
      <c r="CY253" s="36"/>
      <c r="CZ253" s="37"/>
      <c r="DA253" s="37"/>
      <c r="DB253" s="33"/>
    </row>
    <row r="254" spans="2:106" ht="11.25" customHeight="1" x14ac:dyDescent="0.2">
      <c r="B254" s="34"/>
      <c r="C254" s="34"/>
      <c r="D254" s="34"/>
      <c r="E254" s="34"/>
      <c r="F254" s="35"/>
      <c r="G254" s="34"/>
      <c r="H254" s="34"/>
      <c r="I254" s="34"/>
      <c r="J254" s="34" t="s">
        <v>2145</v>
      </c>
      <c r="K254" s="34"/>
      <c r="L254" s="34"/>
      <c r="M254" s="34"/>
      <c r="N254" s="34"/>
      <c r="O254" s="34" t="s">
        <v>2141</v>
      </c>
      <c r="P254" s="34"/>
      <c r="Q254" s="34"/>
      <c r="R254" s="34" t="str">
        <f>TEXT(AH251+AH252+AG253,"#,##0")</f>
        <v>1,820</v>
      </c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6" t="str">
        <f>TEXT(AH252,"#,##0")</f>
        <v>395</v>
      </c>
      <c r="CY254" s="36" t="str">
        <f>TEXT(AH251,"#,##0")</f>
        <v>1,043</v>
      </c>
      <c r="CZ254" s="37" t="str">
        <f>TEXT(AG253,"#,##0")</f>
        <v>382</v>
      </c>
      <c r="DA254" s="39">
        <f>CY254+CX254+CZ254</f>
        <v>1820</v>
      </c>
      <c r="DB254" s="33"/>
    </row>
    <row r="255" spans="2:106" ht="11.25" customHeight="1" x14ac:dyDescent="0.2">
      <c r="B255" s="34"/>
      <c r="C255" s="34"/>
      <c r="D255" s="34"/>
      <c r="E255" s="34"/>
      <c r="F255" s="35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6"/>
      <c r="CY255" s="36"/>
      <c r="CZ255" s="37"/>
      <c r="DA255" s="39"/>
      <c r="DB255" s="33"/>
    </row>
    <row r="256" spans="2:106" ht="11.25" customHeight="1" x14ac:dyDescent="0.2">
      <c r="B256" s="40" t="s">
        <v>2247</v>
      </c>
      <c r="C256" s="34"/>
      <c r="D256" s="34"/>
      <c r="E256" s="34"/>
      <c r="F256" s="35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41" t="str">
        <f>CX278</f>
        <v>316</v>
      </c>
      <c r="CY256" s="41" t="str">
        <f>CY278</f>
        <v>762</v>
      </c>
      <c r="CZ256" s="42" t="str">
        <f>CZ278</f>
        <v>369</v>
      </c>
      <c r="DA256" s="42">
        <f>DA278</f>
        <v>1447</v>
      </c>
      <c r="DB256" s="33"/>
    </row>
    <row r="257" spans="2:106" ht="11.25" customHeight="1" x14ac:dyDescent="0.2">
      <c r="B257" s="34"/>
      <c r="C257" s="34"/>
      <c r="D257" s="34"/>
      <c r="E257" s="34"/>
      <c r="F257" s="35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6"/>
      <c r="CY257" s="36"/>
      <c r="CZ257" s="37"/>
      <c r="DA257" s="37"/>
      <c r="DB257" s="33"/>
    </row>
    <row r="258" spans="2:106" ht="11.25" customHeight="1" x14ac:dyDescent="0.2">
      <c r="B258" s="34"/>
      <c r="C258" s="34"/>
      <c r="D258" s="34" t="s">
        <v>2126</v>
      </c>
      <c r="E258" s="34"/>
      <c r="F258" s="35"/>
      <c r="G258" s="34" t="s">
        <v>847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 t="s">
        <v>2248</v>
      </c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6"/>
      <c r="CY258" s="36"/>
      <c r="CZ258" s="37"/>
      <c r="DA258" s="37"/>
      <c r="DB258" s="33"/>
    </row>
    <row r="259" spans="2:106" ht="11.25" customHeight="1" x14ac:dyDescent="0.2">
      <c r="B259" s="34"/>
      <c r="C259" s="34"/>
      <c r="D259" s="34"/>
      <c r="E259" s="34"/>
      <c r="F259" s="35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6"/>
      <c r="CY259" s="36"/>
      <c r="CZ259" s="37"/>
      <c r="DA259" s="37"/>
      <c r="DB259" s="33"/>
    </row>
    <row r="260" spans="2:106" ht="11.25" customHeight="1" x14ac:dyDescent="0.2">
      <c r="B260" s="34"/>
      <c r="C260" s="34"/>
      <c r="D260" s="34"/>
      <c r="E260" s="34"/>
      <c r="F260" s="35"/>
      <c r="G260" s="34" t="s">
        <v>2189</v>
      </c>
      <c r="H260" s="34"/>
      <c r="I260" s="34" t="s">
        <v>2133</v>
      </c>
      <c r="J260" s="34"/>
      <c r="K260" s="34" t="str">
        <f>TEXT(0.7,"#,##0.#######")</f>
        <v>0.7</v>
      </c>
      <c r="L260" s="34"/>
      <c r="M260" s="34"/>
      <c r="N260" s="34" t="s">
        <v>2138</v>
      </c>
      <c r="O260" s="34"/>
      <c r="P260" s="34"/>
      <c r="Q260" s="34"/>
      <c r="R260" s="34"/>
      <c r="S260" s="34"/>
      <c r="T260" s="34"/>
      <c r="U260" s="34"/>
      <c r="V260" s="34" t="s">
        <v>2190</v>
      </c>
      <c r="W260" s="34"/>
      <c r="X260" s="34" t="s">
        <v>2133</v>
      </c>
      <c r="Y260" s="34"/>
      <c r="Z260" s="34" t="str">
        <f>TEXT(1,"#,##0.#######")</f>
        <v>1.</v>
      </c>
      <c r="AA260" s="34"/>
      <c r="AB260" s="34" t="s">
        <v>2139</v>
      </c>
      <c r="AC260" s="34"/>
      <c r="AD260" s="34" t="str">
        <f>TEXT(1.25,"#,##0.#######")</f>
        <v>1.25</v>
      </c>
      <c r="AE260" s="34"/>
      <c r="AF260" s="34"/>
      <c r="AG260" s="34"/>
      <c r="AH260" s="34"/>
      <c r="AI260" s="34" t="s">
        <v>2133</v>
      </c>
      <c r="AJ260" s="34"/>
      <c r="AK260" s="34" t="str">
        <f>TEXT(ROUND(Z260/AD260,2),"#,##0.#######")</f>
        <v>0.8</v>
      </c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 t="s">
        <v>2249</v>
      </c>
      <c r="AW260" s="34"/>
      <c r="AX260" s="34" t="s">
        <v>2133</v>
      </c>
      <c r="AY260" s="34"/>
      <c r="AZ260" s="34" t="str">
        <f>TEXT(0.9,"#,##0.#######")</f>
        <v>0.9</v>
      </c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6"/>
      <c r="CY260" s="36"/>
      <c r="CZ260" s="37"/>
      <c r="DA260" s="37"/>
      <c r="DB260" s="33"/>
    </row>
    <row r="261" spans="2:106" ht="11.25" customHeight="1" x14ac:dyDescent="0.2">
      <c r="B261" s="34"/>
      <c r="C261" s="34"/>
      <c r="D261" s="34"/>
      <c r="E261" s="34"/>
      <c r="F261" s="35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6"/>
      <c r="CY261" s="36"/>
      <c r="CZ261" s="37"/>
      <c r="DA261" s="37"/>
      <c r="DB261" s="33"/>
    </row>
    <row r="262" spans="2:106" ht="11.25" customHeight="1" x14ac:dyDescent="0.2">
      <c r="B262" s="34"/>
      <c r="C262" s="34"/>
      <c r="D262" s="34"/>
      <c r="E262" s="34"/>
      <c r="F262" s="35"/>
      <c r="G262" s="34" t="s">
        <v>2192</v>
      </c>
      <c r="H262" s="34"/>
      <c r="I262" s="34" t="s">
        <v>2133</v>
      </c>
      <c r="J262" s="34"/>
      <c r="K262" s="34" t="s">
        <v>2134</v>
      </c>
      <c r="L262" s="34" t="str">
        <f>TEXT(0.7,"#,##0.#######")</f>
        <v>0.7</v>
      </c>
      <c r="M262" s="34"/>
      <c r="N262" s="34"/>
      <c r="O262" s="34" t="s">
        <v>2135</v>
      </c>
      <c r="P262" s="34" t="str">
        <f>TEXT(0.7,"#,##0.#######")</f>
        <v>0.7</v>
      </c>
      <c r="Q262" s="34"/>
      <c r="R262" s="34"/>
      <c r="S262" s="34" t="s">
        <v>2136</v>
      </c>
      <c r="T262" s="34" t="s">
        <v>2139</v>
      </c>
      <c r="U262" s="34" t="str">
        <f>TEXT(2,"#,##0.#######")</f>
        <v>2.</v>
      </c>
      <c r="V262" s="34" t="s">
        <v>431</v>
      </c>
      <c r="W262" s="34" t="str">
        <f>TEXT(0.05,"#,##0.#######")</f>
        <v>0.05</v>
      </c>
      <c r="X262" s="34"/>
      <c r="Y262" s="34"/>
      <c r="Z262" s="34"/>
      <c r="AA262" s="34"/>
      <c r="AB262" s="34" t="s">
        <v>2133</v>
      </c>
      <c r="AC262" s="34"/>
      <c r="AD262" s="34" t="str">
        <f>TEXT(ROUND((L262+P262)/U262-W262,2),"#,##0.#######")</f>
        <v>0.65</v>
      </c>
      <c r="AE262" s="34"/>
      <c r="AF262" s="34"/>
      <c r="AG262" s="34"/>
      <c r="AH262" s="34"/>
      <c r="AI262" s="34"/>
      <c r="AJ262" s="34"/>
      <c r="AK262" s="34"/>
      <c r="AL262" s="34"/>
      <c r="AM262" s="34"/>
      <c r="AN262" s="34" t="s">
        <v>2193</v>
      </c>
      <c r="AO262" s="34"/>
      <c r="AP262" s="34"/>
      <c r="AQ262" s="34" t="s">
        <v>2133</v>
      </c>
      <c r="AR262" s="34"/>
      <c r="AS262" s="34" t="str">
        <f>TEXT(20,"#,##0.#######")</f>
        <v>20.</v>
      </c>
      <c r="AT262" s="34"/>
      <c r="AU262" s="34" t="s">
        <v>2194</v>
      </c>
      <c r="AV262" s="34"/>
      <c r="AW262" s="34"/>
      <c r="AX262" s="34"/>
      <c r="AY262" s="34" t="s">
        <v>2134</v>
      </c>
      <c r="AZ262" s="34" t="s">
        <v>2250</v>
      </c>
      <c r="BA262" s="34"/>
      <c r="BB262" s="34"/>
      <c r="BC262" s="34" t="s">
        <v>2251</v>
      </c>
      <c r="BD262" s="34"/>
      <c r="BE262" s="34" t="s">
        <v>2136</v>
      </c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6"/>
      <c r="CY262" s="36"/>
      <c r="CZ262" s="37"/>
      <c r="DA262" s="37"/>
      <c r="DB262" s="33"/>
    </row>
    <row r="263" spans="2:106" ht="11.25" customHeight="1" x14ac:dyDescent="0.2">
      <c r="B263" s="34"/>
      <c r="C263" s="34"/>
      <c r="D263" s="34"/>
      <c r="E263" s="34"/>
      <c r="F263" s="35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6"/>
      <c r="CY263" s="36"/>
      <c r="CZ263" s="37"/>
      <c r="DA263" s="37"/>
      <c r="DB263" s="33"/>
    </row>
    <row r="264" spans="2:106" ht="11.25" customHeight="1" x14ac:dyDescent="0.2">
      <c r="B264" s="34"/>
      <c r="C264" s="34"/>
      <c r="D264" s="34"/>
      <c r="E264" s="34"/>
      <c r="F264" s="35"/>
      <c r="G264" s="34"/>
      <c r="H264" s="34"/>
      <c r="I264" s="34"/>
      <c r="J264" s="34"/>
      <c r="K264" s="34"/>
      <c r="L264" s="34" t="str">
        <f>TEXT(3600,"#,##0.#######")</f>
        <v>3,600.</v>
      </c>
      <c r="M264" s="34"/>
      <c r="N264" s="34"/>
      <c r="O264" s="34"/>
      <c r="P264" s="34"/>
      <c r="Q264" s="34" t="s">
        <v>2150</v>
      </c>
      <c r="R264" s="34"/>
      <c r="S264" s="34" t="s">
        <v>2189</v>
      </c>
      <c r="T264" s="34" t="s">
        <v>2150</v>
      </c>
      <c r="U264" s="34"/>
      <c r="V264" s="34" t="s">
        <v>2249</v>
      </c>
      <c r="W264" s="34" t="s">
        <v>2150</v>
      </c>
      <c r="X264" s="34"/>
      <c r="Y264" s="34" t="s">
        <v>2190</v>
      </c>
      <c r="Z264" s="34" t="s">
        <v>2150</v>
      </c>
      <c r="AA264" s="34"/>
      <c r="AB264" s="34" t="s">
        <v>2192</v>
      </c>
      <c r="AC264" s="34"/>
      <c r="AD264" s="34"/>
      <c r="AE264" s="34"/>
      <c r="AF264" s="34"/>
      <c r="AG264" s="34"/>
      <c r="AH264" s="34"/>
      <c r="AI264" s="34" t="str">
        <f>TEXT(L264,"#,##0.#######")</f>
        <v>3,600.</v>
      </c>
      <c r="AJ264" s="34"/>
      <c r="AK264" s="34"/>
      <c r="AL264" s="34"/>
      <c r="AM264" s="34"/>
      <c r="AN264" s="34" t="s">
        <v>2150</v>
      </c>
      <c r="AO264" s="34"/>
      <c r="AP264" s="34" t="str">
        <f>TEXT(K260,"#,##0.#######")</f>
        <v>0.7</v>
      </c>
      <c r="AQ264" s="34"/>
      <c r="AR264" s="34"/>
      <c r="AS264" s="34" t="s">
        <v>2150</v>
      </c>
      <c r="AT264" s="34"/>
      <c r="AU264" s="34" t="str">
        <f>TEXT(AZ260,"#,##0.#######")</f>
        <v>0.9</v>
      </c>
      <c r="AV264" s="34"/>
      <c r="AW264" s="34"/>
      <c r="AX264" s="34" t="s">
        <v>2150</v>
      </c>
      <c r="AY264" s="34"/>
      <c r="AZ264" s="34" t="str">
        <f>TEXT(AK260,"#,##0.#######")</f>
        <v>0.8</v>
      </c>
      <c r="BA264" s="34"/>
      <c r="BB264" s="34"/>
      <c r="BC264" s="34"/>
      <c r="BD264" s="34" t="s">
        <v>2150</v>
      </c>
      <c r="BE264" s="34"/>
      <c r="BF264" s="34" t="str">
        <f>TEXT(AD262,"#,##0.#######")</f>
        <v>0.65</v>
      </c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6"/>
      <c r="CY264" s="36"/>
      <c r="CZ264" s="37"/>
      <c r="DA264" s="37"/>
      <c r="DB264" s="33"/>
    </row>
    <row r="265" spans="2:106" ht="11.25" customHeight="1" x14ac:dyDescent="0.2">
      <c r="B265" s="34"/>
      <c r="C265" s="34"/>
      <c r="D265" s="34"/>
      <c r="E265" s="34"/>
      <c r="F265" s="35"/>
      <c r="G265" s="34" t="s">
        <v>2132</v>
      </c>
      <c r="H265" s="34"/>
      <c r="I265" s="34" t="s">
        <v>2133</v>
      </c>
      <c r="J265" s="34"/>
      <c r="K265" s="34" t="s">
        <v>2195</v>
      </c>
      <c r="L265" s="34"/>
      <c r="M265" s="34" t="s">
        <v>2195</v>
      </c>
      <c r="N265" s="34"/>
      <c r="O265" s="34" t="s">
        <v>2195</v>
      </c>
      <c r="P265" s="34"/>
      <c r="Q265" s="34" t="s">
        <v>2195</v>
      </c>
      <c r="R265" s="34"/>
      <c r="S265" s="34" t="s">
        <v>2195</v>
      </c>
      <c r="T265" s="34"/>
      <c r="U265" s="34" t="s">
        <v>2195</v>
      </c>
      <c r="V265" s="34"/>
      <c r="W265" s="34" t="s">
        <v>2195</v>
      </c>
      <c r="X265" s="34"/>
      <c r="Y265" s="34" t="s">
        <v>2195</v>
      </c>
      <c r="Z265" s="34"/>
      <c r="AA265" s="34" t="s">
        <v>2195</v>
      </c>
      <c r="AB265" s="34"/>
      <c r="AC265" s="34" t="s">
        <v>2195</v>
      </c>
      <c r="AD265" s="34"/>
      <c r="AE265" s="34"/>
      <c r="AF265" s="34" t="s">
        <v>2133</v>
      </c>
      <c r="AG265" s="34"/>
      <c r="AH265" s="34" t="s">
        <v>2195</v>
      </c>
      <c r="AI265" s="34"/>
      <c r="AJ265" s="34" t="s">
        <v>2195</v>
      </c>
      <c r="AK265" s="34"/>
      <c r="AL265" s="34" t="s">
        <v>2195</v>
      </c>
      <c r="AM265" s="34"/>
      <c r="AN265" s="34" t="s">
        <v>2195</v>
      </c>
      <c r="AO265" s="34"/>
      <c r="AP265" s="34" t="s">
        <v>2195</v>
      </c>
      <c r="AQ265" s="34"/>
      <c r="AR265" s="34" t="s">
        <v>2195</v>
      </c>
      <c r="AS265" s="34"/>
      <c r="AT265" s="34" t="s">
        <v>2195</v>
      </c>
      <c r="AU265" s="34"/>
      <c r="AV265" s="34" t="s">
        <v>2195</v>
      </c>
      <c r="AW265" s="34"/>
      <c r="AX265" s="34" t="s">
        <v>2195</v>
      </c>
      <c r="AY265" s="34"/>
      <c r="AZ265" s="34" t="s">
        <v>2195</v>
      </c>
      <c r="BA265" s="34"/>
      <c r="BB265" s="34" t="s">
        <v>2195</v>
      </c>
      <c r="BC265" s="34"/>
      <c r="BD265" s="34" t="s">
        <v>2195</v>
      </c>
      <c r="BE265" s="34"/>
      <c r="BF265" s="34" t="s">
        <v>2195</v>
      </c>
      <c r="BG265" s="34"/>
      <c r="BH265" s="34" t="s">
        <v>2195</v>
      </c>
      <c r="BI265" s="34"/>
      <c r="BJ265" s="34" t="s">
        <v>2133</v>
      </c>
      <c r="BK265" s="34"/>
      <c r="BL265" s="34" t="str">
        <f>TEXT(ROUND((3600*K260*AZ260*AK260*AD262)/(AS262),2),"#,##0.#######")</f>
        <v>58.97</v>
      </c>
      <c r="BM265" s="34"/>
      <c r="BN265" s="34"/>
      <c r="BO265" s="34"/>
      <c r="BP265" s="34"/>
      <c r="BQ265" s="34"/>
      <c r="BR265" s="34"/>
      <c r="BS265" s="34"/>
      <c r="BT265" s="34" t="s">
        <v>2138</v>
      </c>
      <c r="BU265" s="34"/>
      <c r="BV265" s="34" t="s">
        <v>2139</v>
      </c>
      <c r="BW265" s="34" t="s">
        <v>2140</v>
      </c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6"/>
      <c r="CY265" s="36"/>
      <c r="CZ265" s="37"/>
      <c r="DA265" s="37"/>
      <c r="DB265" s="33"/>
    </row>
    <row r="266" spans="2:106" ht="11.25" customHeight="1" x14ac:dyDescent="0.2">
      <c r="B266" s="34"/>
      <c r="C266" s="34"/>
      <c r="D266" s="34"/>
      <c r="E266" s="34"/>
      <c r="F266" s="35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 t="s">
        <v>2193</v>
      </c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 t="str">
        <f>TEXT(AS262,"#,##0.#######")</f>
        <v>20.</v>
      </c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6"/>
      <c r="CY266" s="36"/>
      <c r="CZ266" s="37"/>
      <c r="DA266" s="37"/>
      <c r="DB266" s="33"/>
    </row>
    <row r="267" spans="2:106" ht="11.25" customHeight="1" x14ac:dyDescent="0.2">
      <c r="B267" s="34"/>
      <c r="C267" s="34"/>
      <c r="D267" s="34"/>
      <c r="E267" s="34"/>
      <c r="F267" s="35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6"/>
      <c r="CY267" s="36"/>
      <c r="CZ267" s="37"/>
      <c r="DA267" s="37"/>
      <c r="DB267" s="33"/>
    </row>
    <row r="268" spans="2:106" ht="11.25" customHeight="1" x14ac:dyDescent="0.2">
      <c r="B268" s="34"/>
      <c r="C268" s="34"/>
      <c r="D268" s="34"/>
      <c r="E268" s="34"/>
      <c r="F268" s="35"/>
      <c r="G268" s="34" t="s">
        <v>2123</v>
      </c>
      <c r="H268" s="34"/>
      <c r="I268" s="34"/>
      <c r="J268" s="34"/>
      <c r="K268" s="34"/>
      <c r="L268" s="34"/>
      <c r="M268" s="34"/>
      <c r="N268" s="34" t="s">
        <v>2141</v>
      </c>
      <c r="O268" s="34"/>
      <c r="P268" s="34" t="str">
        <f>TEXT([162]일위대가목록!F34,"#,##0")</f>
        <v>44,965</v>
      </c>
      <c r="Q268" s="34"/>
      <c r="R268" s="34"/>
      <c r="S268" s="34"/>
      <c r="T268" s="34"/>
      <c r="U268" s="34"/>
      <c r="V268" s="34"/>
      <c r="W268" s="34"/>
      <c r="X268" s="34"/>
      <c r="Y268" s="34" t="s">
        <v>2137</v>
      </c>
      <c r="Z268" s="34"/>
      <c r="AA268" s="34"/>
      <c r="AB268" s="34" t="str">
        <f>TEXT(BL265,"#,##0.#######")</f>
        <v>58.97</v>
      </c>
      <c r="AC268" s="34"/>
      <c r="AD268" s="34"/>
      <c r="AE268" s="34"/>
      <c r="AF268" s="34"/>
      <c r="AG268" s="34"/>
      <c r="AH268" s="34"/>
      <c r="AI268" s="34"/>
      <c r="AJ268" s="34" t="s">
        <v>2133</v>
      </c>
      <c r="AK268" s="34"/>
      <c r="AL268" s="34"/>
      <c r="AM268" s="34"/>
      <c r="AN268" s="34" t="str">
        <f>TEXT(TRUNC(P268/BL265,1),"#,##0.#")</f>
        <v>762.5</v>
      </c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6"/>
      <c r="CY268" s="36"/>
      <c r="CZ268" s="37"/>
      <c r="DA268" s="37"/>
      <c r="DB268" s="33"/>
    </row>
    <row r="269" spans="2:106" ht="11.25" customHeight="1" x14ac:dyDescent="0.2">
      <c r="B269" s="34"/>
      <c r="C269" s="34"/>
      <c r="D269" s="34"/>
      <c r="E269" s="34"/>
      <c r="F269" s="35"/>
      <c r="G269" s="34" t="s">
        <v>2124</v>
      </c>
      <c r="H269" s="34"/>
      <c r="I269" s="34"/>
      <c r="J269" s="34"/>
      <c r="K269" s="34"/>
      <c r="L269" s="34"/>
      <c r="M269" s="34"/>
      <c r="N269" s="34" t="s">
        <v>2141</v>
      </c>
      <c r="O269" s="34"/>
      <c r="P269" s="34" t="str">
        <f>TEXT([162]일위대가목록!E34,"#,##0")</f>
        <v>18,638</v>
      </c>
      <c r="Q269" s="34"/>
      <c r="R269" s="34"/>
      <c r="S269" s="34"/>
      <c r="T269" s="34"/>
      <c r="U269" s="34"/>
      <c r="V269" s="34"/>
      <c r="W269" s="34"/>
      <c r="X269" s="34"/>
      <c r="Y269" s="34" t="s">
        <v>2137</v>
      </c>
      <c r="Z269" s="34"/>
      <c r="AA269" s="34"/>
      <c r="AB269" s="34" t="str">
        <f>TEXT(BL265,"#,##0.#######")</f>
        <v>58.97</v>
      </c>
      <c r="AC269" s="34"/>
      <c r="AD269" s="34"/>
      <c r="AE269" s="34"/>
      <c r="AF269" s="34"/>
      <c r="AG269" s="34"/>
      <c r="AH269" s="34"/>
      <c r="AI269" s="34"/>
      <c r="AJ269" s="34" t="s">
        <v>2133</v>
      </c>
      <c r="AK269" s="34"/>
      <c r="AL269" s="34"/>
      <c r="AM269" s="34"/>
      <c r="AN269" s="34" t="str">
        <f>TEXT(TRUNC(P269/BL265,1),"#,##0.#")</f>
        <v>316.</v>
      </c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6"/>
      <c r="CY269" s="36"/>
      <c r="CZ269" s="37"/>
      <c r="DA269" s="37"/>
      <c r="DB269" s="33"/>
    </row>
    <row r="270" spans="2:106" ht="11.25" customHeight="1" x14ac:dyDescent="0.2">
      <c r="B270" s="34"/>
      <c r="C270" s="34"/>
      <c r="D270" s="34"/>
      <c r="E270" s="34"/>
      <c r="F270" s="35"/>
      <c r="G270" s="34" t="s">
        <v>2142</v>
      </c>
      <c r="H270" s="34"/>
      <c r="I270" s="34"/>
      <c r="J270" s="34"/>
      <c r="K270" s="34" t="s">
        <v>2143</v>
      </c>
      <c r="L270" s="34"/>
      <c r="M270" s="34"/>
      <c r="N270" s="34" t="s">
        <v>2141</v>
      </c>
      <c r="O270" s="34"/>
      <c r="P270" s="34" t="str">
        <f>TEXT([162]일위대가목록!G34,"#,##0")</f>
        <v>21,780</v>
      </c>
      <c r="Q270" s="34"/>
      <c r="R270" s="34"/>
      <c r="S270" s="34"/>
      <c r="T270" s="34"/>
      <c r="U270" s="34"/>
      <c r="V270" s="34"/>
      <c r="W270" s="34"/>
      <c r="X270" s="34"/>
      <c r="Y270" s="34" t="s">
        <v>2137</v>
      </c>
      <c r="Z270" s="34"/>
      <c r="AA270" s="34"/>
      <c r="AB270" s="34" t="str">
        <f>TEXT(BL265,"#,##0.#######")</f>
        <v>58.97</v>
      </c>
      <c r="AC270" s="34"/>
      <c r="AD270" s="34"/>
      <c r="AE270" s="34"/>
      <c r="AF270" s="34"/>
      <c r="AG270" s="34"/>
      <c r="AH270" s="34"/>
      <c r="AI270" s="34"/>
      <c r="AJ270" s="34" t="s">
        <v>2133</v>
      </c>
      <c r="AK270" s="34"/>
      <c r="AL270" s="34"/>
      <c r="AM270" s="34"/>
      <c r="AN270" s="34" t="str">
        <f>TEXT(TRUNC(P270/BL265,1),"#,##0.#")</f>
        <v>369.3</v>
      </c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6"/>
      <c r="CY270" s="36"/>
      <c r="CZ270" s="37"/>
      <c r="DA270" s="37"/>
      <c r="DB270" s="33"/>
    </row>
    <row r="271" spans="2:106" ht="11.25" customHeight="1" x14ac:dyDescent="0.2">
      <c r="B271" s="34"/>
      <c r="C271" s="34"/>
      <c r="D271" s="34"/>
      <c r="E271" s="34"/>
      <c r="F271" s="35"/>
      <c r="G271" s="34" t="s">
        <v>2144</v>
      </c>
      <c r="H271" s="34"/>
      <c r="I271" s="34"/>
      <c r="J271" s="34"/>
      <c r="K271" s="34" t="s">
        <v>2145</v>
      </c>
      <c r="L271" s="34"/>
      <c r="M271" s="34"/>
      <c r="N271" s="34" t="s">
        <v>2141</v>
      </c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 t="str">
        <f>TEXT(AN268+AN269+AN270,"#,##0.#######")</f>
        <v>1,447.8</v>
      </c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6" t="str">
        <f>TEXT(AN269,"#,###.0")</f>
        <v>316.0</v>
      </c>
      <c r="CY271" s="36" t="str">
        <f>TEXT(AN268,"#,###.0")</f>
        <v>762.5</v>
      </c>
      <c r="CZ271" s="37" t="str">
        <f>TEXT(AN270,"#,###.0")</f>
        <v>369.3</v>
      </c>
      <c r="DA271" s="37">
        <f>CY271+CX271+CZ271</f>
        <v>1447.8</v>
      </c>
      <c r="DB271" s="33"/>
    </row>
    <row r="272" spans="2:106" ht="11.25" customHeight="1" x14ac:dyDescent="0.2">
      <c r="B272" s="34"/>
      <c r="C272" s="34"/>
      <c r="D272" s="34"/>
      <c r="E272" s="34"/>
      <c r="F272" s="35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6"/>
      <c r="CY272" s="36"/>
      <c r="CZ272" s="37"/>
      <c r="DA272" s="37"/>
      <c r="DB272" s="33"/>
    </row>
    <row r="273" spans="2:106" ht="11.25" customHeight="1" x14ac:dyDescent="0.2">
      <c r="B273" s="34"/>
      <c r="C273" s="34"/>
      <c r="D273" s="34" t="s">
        <v>2156</v>
      </c>
      <c r="E273" s="34"/>
      <c r="F273" s="35"/>
      <c r="G273" s="34" t="s">
        <v>2157</v>
      </c>
      <c r="H273" s="34"/>
      <c r="I273" s="34"/>
      <c r="J273" s="34"/>
      <c r="K273" s="34" t="s">
        <v>2145</v>
      </c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6"/>
      <c r="CY273" s="36"/>
      <c r="CZ273" s="37"/>
      <c r="DA273" s="37"/>
      <c r="DB273" s="33"/>
    </row>
    <row r="274" spans="2:106" ht="11.25" customHeight="1" x14ac:dyDescent="0.2">
      <c r="B274" s="34"/>
      <c r="C274" s="34"/>
      <c r="D274" s="34"/>
      <c r="E274" s="34"/>
      <c r="F274" s="35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6"/>
      <c r="CY274" s="36"/>
      <c r="CZ274" s="37"/>
      <c r="DA274" s="37"/>
      <c r="DB274" s="33"/>
    </row>
    <row r="275" spans="2:106" ht="11.25" customHeight="1" x14ac:dyDescent="0.2">
      <c r="B275" s="34"/>
      <c r="C275" s="34"/>
      <c r="D275" s="34"/>
      <c r="E275" s="34"/>
      <c r="F275" s="35"/>
      <c r="G275" s="34"/>
      <c r="H275" s="34" t="s">
        <v>2123</v>
      </c>
      <c r="I275" s="34"/>
      <c r="J275" s="34"/>
      <c r="K275" s="34"/>
      <c r="L275" s="34"/>
      <c r="M275" s="34"/>
      <c r="N275" s="34"/>
      <c r="O275" s="34" t="s">
        <v>2141</v>
      </c>
      <c r="P275" s="34"/>
      <c r="Q275" s="34" t="str">
        <f>TEXT(TRUNC(CY271,0),"#,##0")</f>
        <v>762</v>
      </c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6"/>
      <c r="CY275" s="36"/>
      <c r="CZ275" s="37"/>
      <c r="DA275" s="37"/>
      <c r="DB275" s="33"/>
    </row>
    <row r="276" spans="2:106" ht="11.25" customHeight="1" x14ac:dyDescent="0.2">
      <c r="B276" s="34"/>
      <c r="C276" s="34"/>
      <c r="D276" s="34"/>
      <c r="E276" s="34"/>
      <c r="F276" s="35"/>
      <c r="G276" s="34"/>
      <c r="H276" s="34" t="s">
        <v>2124</v>
      </c>
      <c r="I276" s="34"/>
      <c r="J276" s="34"/>
      <c r="K276" s="34"/>
      <c r="L276" s="34"/>
      <c r="M276" s="34"/>
      <c r="N276" s="34"/>
      <c r="O276" s="34" t="s">
        <v>2141</v>
      </c>
      <c r="P276" s="34"/>
      <c r="Q276" s="34" t="str">
        <f>TEXT(TRUNC(CX271,0),"#,##0")</f>
        <v>316</v>
      </c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6"/>
      <c r="CY276" s="36"/>
      <c r="CZ276" s="37"/>
      <c r="DA276" s="37"/>
      <c r="DB276" s="33"/>
    </row>
    <row r="277" spans="2:106" ht="11.25" customHeight="1" x14ac:dyDescent="0.2">
      <c r="B277" s="34"/>
      <c r="C277" s="34"/>
      <c r="D277" s="34"/>
      <c r="E277" s="34"/>
      <c r="F277" s="35"/>
      <c r="G277" s="34"/>
      <c r="H277" s="34" t="s">
        <v>2142</v>
      </c>
      <c r="I277" s="34"/>
      <c r="J277" s="34"/>
      <c r="K277" s="34"/>
      <c r="L277" s="34" t="s">
        <v>2143</v>
      </c>
      <c r="M277" s="34"/>
      <c r="N277" s="34"/>
      <c r="O277" s="34" t="s">
        <v>2141</v>
      </c>
      <c r="P277" s="34"/>
      <c r="Q277" s="34" t="str">
        <f>TEXT(TRUNC(CZ271,0),"#,##0")</f>
        <v>369</v>
      </c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6"/>
      <c r="CY277" s="36"/>
      <c r="CZ277" s="37"/>
      <c r="DA277" s="37"/>
      <c r="DB277" s="33"/>
    </row>
    <row r="278" spans="2:106" ht="11.25" customHeight="1" x14ac:dyDescent="0.2">
      <c r="B278" s="34"/>
      <c r="C278" s="34"/>
      <c r="D278" s="34"/>
      <c r="E278" s="34"/>
      <c r="F278" s="35"/>
      <c r="G278" s="34"/>
      <c r="H278" s="34"/>
      <c r="I278" s="34"/>
      <c r="J278" s="34" t="s">
        <v>2145</v>
      </c>
      <c r="K278" s="34"/>
      <c r="L278" s="34"/>
      <c r="M278" s="34"/>
      <c r="N278" s="34"/>
      <c r="O278" s="34" t="s">
        <v>2141</v>
      </c>
      <c r="P278" s="34"/>
      <c r="Q278" s="34"/>
      <c r="R278" s="34" t="str">
        <f>TEXT(Q275+Q276+Q277,"#,##0")</f>
        <v>1,447</v>
      </c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6" t="str">
        <f>TEXT(Q276,"#,##0")</f>
        <v>316</v>
      </c>
      <c r="CY278" s="36" t="str">
        <f>TEXT(Q275,"#,##0")</f>
        <v>762</v>
      </c>
      <c r="CZ278" s="37" t="str">
        <f>TEXT(Q277,"#,##0")</f>
        <v>369</v>
      </c>
      <c r="DA278" s="39">
        <f>CY278+CX278+CZ278</f>
        <v>1447</v>
      </c>
      <c r="DB278" s="33"/>
    </row>
    <row r="279" spans="2:106" ht="11.25" customHeight="1" x14ac:dyDescent="0.2">
      <c r="B279" s="34"/>
      <c r="C279" s="34"/>
      <c r="D279" s="34"/>
      <c r="E279" s="34"/>
      <c r="F279" s="35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6"/>
      <c r="CY279" s="36"/>
      <c r="CZ279" s="37"/>
      <c r="DA279" s="37"/>
      <c r="DB279" s="33"/>
    </row>
    <row r="280" spans="2:106" ht="11.25" customHeight="1" x14ac:dyDescent="0.2">
      <c r="B280" s="40" t="s">
        <v>2438</v>
      </c>
      <c r="C280" s="34"/>
      <c r="D280" s="34"/>
      <c r="E280" s="34"/>
      <c r="F280" s="35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41" t="str">
        <f>CX317</f>
        <v>430</v>
      </c>
      <c r="CY280" s="41" t="str">
        <f>CY317</f>
        <v>3,799</v>
      </c>
      <c r="CZ280" s="42" t="str">
        <f>CZ317</f>
        <v>329</v>
      </c>
      <c r="DA280" s="42">
        <f>DA317</f>
        <v>4558</v>
      </c>
      <c r="DB280" s="33"/>
    </row>
    <row r="281" spans="2:106" ht="11.25" customHeight="1" x14ac:dyDescent="0.2">
      <c r="B281" s="34"/>
      <c r="C281" s="34"/>
      <c r="D281" s="34"/>
      <c r="E281" s="34"/>
      <c r="F281" s="35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6"/>
      <c r="CY281" s="36"/>
      <c r="CZ281" s="37"/>
      <c r="DA281" s="37"/>
      <c r="DB281" s="33"/>
    </row>
    <row r="282" spans="2:106" ht="11.25" customHeight="1" x14ac:dyDescent="0.2">
      <c r="B282" s="34"/>
      <c r="C282" s="34"/>
      <c r="D282" s="34" t="s">
        <v>2126</v>
      </c>
      <c r="E282" s="34"/>
      <c r="F282" s="35"/>
      <c r="G282" s="34" t="s">
        <v>847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 t="s">
        <v>2248</v>
      </c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6"/>
      <c r="CY282" s="36"/>
      <c r="CZ282" s="37"/>
      <c r="DA282" s="37"/>
      <c r="DB282" s="33"/>
    </row>
    <row r="283" spans="2:106" ht="11.25" customHeight="1" x14ac:dyDescent="0.2">
      <c r="B283" s="34"/>
      <c r="C283" s="34"/>
      <c r="D283" s="34"/>
      <c r="E283" s="34"/>
      <c r="F283" s="35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6"/>
      <c r="CY283" s="36"/>
      <c r="CZ283" s="37"/>
      <c r="DA283" s="37"/>
      <c r="DB283" s="33"/>
    </row>
    <row r="284" spans="2:106" ht="11.25" customHeight="1" x14ac:dyDescent="0.2">
      <c r="B284" s="34"/>
      <c r="C284" s="34"/>
      <c r="D284" s="34"/>
      <c r="E284" s="34"/>
      <c r="F284" s="35"/>
      <c r="G284" s="34" t="s">
        <v>2189</v>
      </c>
      <c r="H284" s="34"/>
      <c r="I284" s="34" t="s">
        <v>2133</v>
      </c>
      <c r="J284" s="34"/>
      <c r="K284" s="34" t="str">
        <f>TEXT(0.7,"#,##0.#######")</f>
        <v>0.7</v>
      </c>
      <c r="L284" s="34"/>
      <c r="M284" s="34"/>
      <c r="N284" s="34" t="s">
        <v>2138</v>
      </c>
      <c r="O284" s="34"/>
      <c r="P284" s="34"/>
      <c r="Q284" s="34"/>
      <c r="R284" s="34"/>
      <c r="S284" s="34"/>
      <c r="T284" s="34"/>
      <c r="U284" s="34"/>
      <c r="V284" s="34" t="s">
        <v>2190</v>
      </c>
      <c r="W284" s="34"/>
      <c r="X284" s="34" t="s">
        <v>2133</v>
      </c>
      <c r="Y284" s="34"/>
      <c r="Z284" s="34" t="str">
        <f>TEXT(0.875,"#,##0.#######")</f>
        <v>0.875</v>
      </c>
      <c r="AA284" s="34"/>
      <c r="AB284" s="34"/>
      <c r="AC284" s="34"/>
      <c r="AD284" s="34"/>
      <c r="AE284" s="34" t="s">
        <v>2139</v>
      </c>
      <c r="AF284" s="34"/>
      <c r="AG284" s="34" t="str">
        <f>TEXT(1.24,"#,##0.#######")</f>
        <v>1.24</v>
      </c>
      <c r="AH284" s="34"/>
      <c r="AI284" s="34"/>
      <c r="AJ284" s="34"/>
      <c r="AK284" s="34"/>
      <c r="AL284" s="34" t="s">
        <v>2133</v>
      </c>
      <c r="AM284" s="34"/>
      <c r="AN284" s="34" t="str">
        <f>TEXT(ROUND(Z284/AG284,1),"#,##0.#######")</f>
        <v>0.7</v>
      </c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 t="s">
        <v>2249</v>
      </c>
      <c r="AZ284" s="34"/>
      <c r="BA284" s="34" t="s">
        <v>2133</v>
      </c>
      <c r="BB284" s="34"/>
      <c r="BC284" s="34" t="str">
        <f>TEXT(1.1,"#,##0.#######")</f>
        <v>1.1</v>
      </c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6"/>
      <c r="CY284" s="36"/>
      <c r="CZ284" s="37"/>
      <c r="DA284" s="37"/>
      <c r="DB284" s="33"/>
    </row>
    <row r="285" spans="2:106" ht="11.25" customHeight="1" x14ac:dyDescent="0.2">
      <c r="B285" s="34"/>
      <c r="C285" s="34"/>
      <c r="D285" s="34"/>
      <c r="E285" s="34"/>
      <c r="F285" s="35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6"/>
      <c r="CY285" s="36"/>
      <c r="CZ285" s="37"/>
      <c r="DA285" s="37"/>
      <c r="DB285" s="33"/>
    </row>
    <row r="286" spans="2:106" ht="11.25" customHeight="1" x14ac:dyDescent="0.2">
      <c r="B286" s="34"/>
      <c r="C286" s="34"/>
      <c r="D286" s="34"/>
      <c r="E286" s="34"/>
      <c r="F286" s="35"/>
      <c r="G286" s="34" t="s">
        <v>2192</v>
      </c>
      <c r="H286" s="34"/>
      <c r="I286" s="34" t="s">
        <v>2133</v>
      </c>
      <c r="J286" s="34"/>
      <c r="K286" s="34" t="s">
        <v>2134</v>
      </c>
      <c r="L286" s="34" t="str">
        <f>TEXT(0.75,"#,##0.#######")</f>
        <v>0.75</v>
      </c>
      <c r="M286" s="34"/>
      <c r="N286" s="34"/>
      <c r="O286" s="34"/>
      <c r="P286" s="34" t="s">
        <v>2135</v>
      </c>
      <c r="Q286" s="34" t="str">
        <f>TEXT(0.75,"#,##0.#######")</f>
        <v>0.75</v>
      </c>
      <c r="R286" s="34"/>
      <c r="S286" s="34"/>
      <c r="T286" s="34"/>
      <c r="U286" s="34" t="s">
        <v>2136</v>
      </c>
      <c r="V286" s="34" t="s">
        <v>2139</v>
      </c>
      <c r="W286" s="34" t="str">
        <f>TEXT(2,"#,##0.#######")</f>
        <v>2.</v>
      </c>
      <c r="X286" s="34"/>
      <c r="Y286" s="34" t="s">
        <v>2133</v>
      </c>
      <c r="Z286" s="34"/>
      <c r="AA286" s="34" t="str">
        <f>TEXT(ROUND((L286+Q286)/W286,2),"#,##0.#######")</f>
        <v>0.75</v>
      </c>
      <c r="AB286" s="34"/>
      <c r="AC286" s="34"/>
      <c r="AD286" s="34"/>
      <c r="AE286" s="34"/>
      <c r="AF286" s="34"/>
      <c r="AG286" s="34"/>
      <c r="AH286" s="34"/>
      <c r="AI286" s="34"/>
      <c r="AJ286" s="34"/>
      <c r="AK286" s="34" t="s">
        <v>2193</v>
      </c>
      <c r="AL286" s="34"/>
      <c r="AM286" s="34"/>
      <c r="AN286" s="34" t="s">
        <v>2133</v>
      </c>
      <c r="AO286" s="34"/>
      <c r="AP286" s="34" t="str">
        <f>TEXT(18,"#,##0.#######")</f>
        <v>18.</v>
      </c>
      <c r="AQ286" s="34"/>
      <c r="AR286" s="34" t="s">
        <v>2194</v>
      </c>
      <c r="AS286" s="34"/>
      <c r="AT286" s="34"/>
      <c r="AU286" s="34"/>
      <c r="AV286" s="34" t="s">
        <v>2134</v>
      </c>
      <c r="AW286" s="43" t="s">
        <v>2252</v>
      </c>
      <c r="AX286" s="34"/>
      <c r="AY286" s="34"/>
      <c r="AZ286" s="34" t="s">
        <v>2251</v>
      </c>
      <c r="BA286" s="34"/>
      <c r="BB286" s="34" t="s">
        <v>2136</v>
      </c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6"/>
      <c r="CY286" s="36"/>
      <c r="CZ286" s="37"/>
      <c r="DA286" s="37"/>
      <c r="DB286" s="33"/>
    </row>
    <row r="287" spans="2:106" ht="11.25" customHeight="1" x14ac:dyDescent="0.2">
      <c r="B287" s="34"/>
      <c r="C287" s="34"/>
      <c r="D287" s="34"/>
      <c r="E287" s="34"/>
      <c r="F287" s="35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6"/>
      <c r="CY287" s="36"/>
      <c r="CZ287" s="37"/>
      <c r="DA287" s="37"/>
      <c r="DB287" s="33"/>
    </row>
    <row r="288" spans="2:106" ht="11.25" customHeight="1" x14ac:dyDescent="0.2">
      <c r="B288" s="34"/>
      <c r="C288" s="34"/>
      <c r="D288" s="34"/>
      <c r="E288" s="34"/>
      <c r="F288" s="35"/>
      <c r="G288" s="34"/>
      <c r="H288" s="34"/>
      <c r="I288" s="34"/>
      <c r="J288" s="34"/>
      <c r="K288" s="34"/>
      <c r="L288" s="34" t="str">
        <f>TEXT(3600,"#,##0.#######")</f>
        <v>3,600.</v>
      </c>
      <c r="M288" s="34"/>
      <c r="N288" s="34"/>
      <c r="O288" s="34"/>
      <c r="P288" s="34"/>
      <c r="Q288" s="34" t="s">
        <v>2150</v>
      </c>
      <c r="R288" s="34"/>
      <c r="S288" s="34" t="s">
        <v>2189</v>
      </c>
      <c r="T288" s="34" t="s">
        <v>2150</v>
      </c>
      <c r="U288" s="34"/>
      <c r="V288" s="34" t="s">
        <v>2249</v>
      </c>
      <c r="W288" s="34" t="s">
        <v>2150</v>
      </c>
      <c r="X288" s="34"/>
      <c r="Y288" s="34" t="s">
        <v>2190</v>
      </c>
      <c r="Z288" s="34" t="s">
        <v>2150</v>
      </c>
      <c r="AA288" s="34"/>
      <c r="AB288" s="34" t="s">
        <v>2192</v>
      </c>
      <c r="AC288" s="34"/>
      <c r="AD288" s="34"/>
      <c r="AE288" s="34"/>
      <c r="AF288" s="34"/>
      <c r="AG288" s="34"/>
      <c r="AH288" s="34"/>
      <c r="AI288" s="34" t="str">
        <f>TEXT(L288,"#,##0.#######")</f>
        <v>3,600.</v>
      </c>
      <c r="AJ288" s="34"/>
      <c r="AK288" s="34"/>
      <c r="AL288" s="34"/>
      <c r="AM288" s="34"/>
      <c r="AN288" s="34" t="s">
        <v>2150</v>
      </c>
      <c r="AO288" s="34"/>
      <c r="AP288" s="34" t="str">
        <f>TEXT(K284,"#,##0.#######")</f>
        <v>0.7</v>
      </c>
      <c r="AQ288" s="34"/>
      <c r="AR288" s="34"/>
      <c r="AS288" s="34" t="s">
        <v>2150</v>
      </c>
      <c r="AT288" s="34"/>
      <c r="AU288" s="34" t="str">
        <f>TEXT(BC284,"#,##0.#######")</f>
        <v>1.1</v>
      </c>
      <c r="AV288" s="34"/>
      <c r="AW288" s="34"/>
      <c r="AX288" s="34" t="s">
        <v>2150</v>
      </c>
      <c r="AY288" s="34"/>
      <c r="AZ288" s="34" t="str">
        <f>TEXT(AN284,"#,##0.#######")</f>
        <v>0.7</v>
      </c>
      <c r="BA288" s="34"/>
      <c r="BB288" s="34"/>
      <c r="BC288" s="34"/>
      <c r="BD288" s="34" t="s">
        <v>2150</v>
      </c>
      <c r="BE288" s="34"/>
      <c r="BF288" s="34" t="str">
        <f>TEXT(AA286,"#,##0.#######")</f>
        <v>0.75</v>
      </c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6"/>
      <c r="CY288" s="36"/>
      <c r="CZ288" s="37"/>
      <c r="DA288" s="37"/>
      <c r="DB288" s="33"/>
    </row>
    <row r="289" spans="2:106" ht="11.25" customHeight="1" x14ac:dyDescent="0.2">
      <c r="B289" s="34"/>
      <c r="C289" s="34"/>
      <c r="D289" s="34"/>
      <c r="E289" s="34"/>
      <c r="F289" s="35"/>
      <c r="G289" s="34" t="s">
        <v>2132</v>
      </c>
      <c r="H289" s="34"/>
      <c r="I289" s="34" t="s">
        <v>2133</v>
      </c>
      <c r="J289" s="34"/>
      <c r="K289" s="34" t="s">
        <v>2195</v>
      </c>
      <c r="L289" s="34"/>
      <c r="M289" s="34" t="s">
        <v>2195</v>
      </c>
      <c r="N289" s="34"/>
      <c r="O289" s="34" t="s">
        <v>2195</v>
      </c>
      <c r="P289" s="34"/>
      <c r="Q289" s="34" t="s">
        <v>2195</v>
      </c>
      <c r="R289" s="34"/>
      <c r="S289" s="34" t="s">
        <v>2195</v>
      </c>
      <c r="T289" s="34"/>
      <c r="U289" s="34" t="s">
        <v>2195</v>
      </c>
      <c r="V289" s="34"/>
      <c r="W289" s="34" t="s">
        <v>2195</v>
      </c>
      <c r="X289" s="34"/>
      <c r="Y289" s="34" t="s">
        <v>2195</v>
      </c>
      <c r="Z289" s="34"/>
      <c r="AA289" s="34" t="s">
        <v>2195</v>
      </c>
      <c r="AB289" s="34"/>
      <c r="AC289" s="34" t="s">
        <v>2195</v>
      </c>
      <c r="AD289" s="34"/>
      <c r="AE289" s="34"/>
      <c r="AF289" s="34" t="s">
        <v>2133</v>
      </c>
      <c r="AG289" s="34"/>
      <c r="AH289" s="34" t="s">
        <v>2195</v>
      </c>
      <c r="AI289" s="34"/>
      <c r="AJ289" s="34" t="s">
        <v>2195</v>
      </c>
      <c r="AK289" s="34"/>
      <c r="AL289" s="34" t="s">
        <v>2195</v>
      </c>
      <c r="AM289" s="34"/>
      <c r="AN289" s="34" t="s">
        <v>2195</v>
      </c>
      <c r="AO289" s="34"/>
      <c r="AP289" s="34" t="s">
        <v>2195</v>
      </c>
      <c r="AQ289" s="34"/>
      <c r="AR289" s="34" t="s">
        <v>2195</v>
      </c>
      <c r="AS289" s="34"/>
      <c r="AT289" s="34" t="s">
        <v>2195</v>
      </c>
      <c r="AU289" s="34"/>
      <c r="AV289" s="34" t="s">
        <v>2195</v>
      </c>
      <c r="AW289" s="34"/>
      <c r="AX289" s="34" t="s">
        <v>2195</v>
      </c>
      <c r="AY289" s="34"/>
      <c r="AZ289" s="34" t="s">
        <v>2195</v>
      </c>
      <c r="BA289" s="34"/>
      <c r="BB289" s="34" t="s">
        <v>2195</v>
      </c>
      <c r="BC289" s="34"/>
      <c r="BD289" s="34" t="s">
        <v>2195</v>
      </c>
      <c r="BE289" s="34"/>
      <c r="BF289" s="34" t="s">
        <v>2195</v>
      </c>
      <c r="BG289" s="34"/>
      <c r="BH289" s="34" t="s">
        <v>2195</v>
      </c>
      <c r="BI289" s="34"/>
      <c r="BJ289" s="34" t="s">
        <v>2133</v>
      </c>
      <c r="BK289" s="34"/>
      <c r="BL289" s="34" t="str">
        <f>TEXT(ROUND((3600*K284*BC284*AN284*AA286)/(AP286),2),"#,##0.#######")</f>
        <v>80.85</v>
      </c>
      <c r="BM289" s="34"/>
      <c r="BN289" s="34"/>
      <c r="BO289" s="34"/>
      <c r="BP289" s="34"/>
      <c r="BQ289" s="34"/>
      <c r="BR289" s="34"/>
      <c r="BS289" s="34"/>
      <c r="BT289" s="34" t="s">
        <v>2138</v>
      </c>
      <c r="BU289" s="34"/>
      <c r="BV289" s="34" t="s">
        <v>2139</v>
      </c>
      <c r="BW289" s="34" t="s">
        <v>2140</v>
      </c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6"/>
      <c r="CY289" s="36"/>
      <c r="CZ289" s="37"/>
      <c r="DA289" s="37"/>
      <c r="DB289" s="33"/>
    </row>
    <row r="290" spans="2:106" ht="11.25" customHeight="1" x14ac:dyDescent="0.2">
      <c r="B290" s="34"/>
      <c r="C290" s="34"/>
      <c r="D290" s="34"/>
      <c r="E290" s="34"/>
      <c r="F290" s="35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 t="s">
        <v>2193</v>
      </c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 t="str">
        <f>TEXT(AP286,"#,##0.#######")</f>
        <v>18.</v>
      </c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6"/>
      <c r="CY290" s="36"/>
      <c r="CZ290" s="37"/>
      <c r="DA290" s="37"/>
      <c r="DB290" s="33"/>
    </row>
    <row r="291" spans="2:106" ht="11.25" customHeight="1" x14ac:dyDescent="0.2">
      <c r="B291" s="34"/>
      <c r="C291" s="34"/>
      <c r="D291" s="34"/>
      <c r="E291" s="34"/>
      <c r="F291" s="35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6"/>
      <c r="CY291" s="36"/>
      <c r="CZ291" s="37"/>
      <c r="DA291" s="37"/>
      <c r="DB291" s="33"/>
    </row>
    <row r="292" spans="2:106" ht="11.25" customHeight="1" x14ac:dyDescent="0.2">
      <c r="B292" s="34"/>
      <c r="C292" s="34"/>
      <c r="D292" s="34"/>
      <c r="E292" s="34"/>
      <c r="F292" s="35"/>
      <c r="G292" s="34" t="s">
        <v>2123</v>
      </c>
      <c r="H292" s="34"/>
      <c r="I292" s="34"/>
      <c r="J292" s="34"/>
      <c r="K292" s="34"/>
      <c r="L292" s="34"/>
      <c r="M292" s="34"/>
      <c r="N292" s="34" t="s">
        <v>2141</v>
      </c>
      <c r="O292" s="34"/>
      <c r="P292" s="34" t="str">
        <f>TEXT([162]일위대가목록!F34,"#,##0")</f>
        <v>44,965</v>
      </c>
      <c r="Q292" s="34"/>
      <c r="R292" s="34"/>
      <c r="S292" s="34"/>
      <c r="T292" s="34"/>
      <c r="U292" s="34"/>
      <c r="V292" s="34"/>
      <c r="W292" s="34"/>
      <c r="X292" s="34"/>
      <c r="Y292" s="34" t="s">
        <v>2137</v>
      </c>
      <c r="Z292" s="34"/>
      <c r="AA292" s="34"/>
      <c r="AB292" s="34" t="str">
        <f>TEXT(BL289,"#,##0.#######")</f>
        <v>80.85</v>
      </c>
      <c r="AC292" s="34"/>
      <c r="AD292" s="34"/>
      <c r="AE292" s="34"/>
      <c r="AF292" s="34"/>
      <c r="AG292" s="34"/>
      <c r="AH292" s="34"/>
      <c r="AI292" s="34"/>
      <c r="AJ292" s="34" t="s">
        <v>2133</v>
      </c>
      <c r="AK292" s="34"/>
      <c r="AL292" s="34" t="str">
        <f>TEXT(TRUNC(P292/BL289,1),"#,##0.#")</f>
        <v>556.1</v>
      </c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6"/>
      <c r="CY292" s="36"/>
      <c r="CZ292" s="37"/>
      <c r="DA292" s="37"/>
      <c r="DB292" s="33"/>
    </row>
    <row r="293" spans="2:106" ht="11.25" customHeight="1" x14ac:dyDescent="0.2">
      <c r="B293" s="34"/>
      <c r="C293" s="34"/>
      <c r="D293" s="34"/>
      <c r="E293" s="34"/>
      <c r="F293" s="35"/>
      <c r="G293" s="34" t="s">
        <v>2124</v>
      </c>
      <c r="H293" s="34"/>
      <c r="I293" s="34"/>
      <c r="J293" s="34"/>
      <c r="K293" s="34"/>
      <c r="L293" s="34"/>
      <c r="M293" s="34"/>
      <c r="N293" s="34" t="s">
        <v>2141</v>
      </c>
      <c r="O293" s="34"/>
      <c r="P293" s="34" t="str">
        <f>TEXT([162]일위대가목록!E34,"#,##0")</f>
        <v>18,638</v>
      </c>
      <c r="Q293" s="34"/>
      <c r="R293" s="34"/>
      <c r="S293" s="34"/>
      <c r="T293" s="34"/>
      <c r="U293" s="34"/>
      <c r="V293" s="34"/>
      <c r="W293" s="34"/>
      <c r="X293" s="34"/>
      <c r="Y293" s="34" t="s">
        <v>2137</v>
      </c>
      <c r="Z293" s="34"/>
      <c r="AA293" s="34"/>
      <c r="AB293" s="34" t="str">
        <f>TEXT(BL289,"#,##0.#######")</f>
        <v>80.85</v>
      </c>
      <c r="AC293" s="34"/>
      <c r="AD293" s="34"/>
      <c r="AE293" s="34"/>
      <c r="AF293" s="34"/>
      <c r="AG293" s="34"/>
      <c r="AH293" s="34"/>
      <c r="AI293" s="34"/>
      <c r="AJ293" s="34" t="s">
        <v>2133</v>
      </c>
      <c r="AK293" s="34"/>
      <c r="AL293" s="34" t="str">
        <f>TEXT(TRUNC(P293/BL289,1),"#,##0.#")</f>
        <v>230.5</v>
      </c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6"/>
      <c r="CY293" s="36"/>
      <c r="CZ293" s="37"/>
      <c r="DA293" s="37"/>
      <c r="DB293" s="33"/>
    </row>
    <row r="294" spans="2:106" ht="11.25" customHeight="1" x14ac:dyDescent="0.2">
      <c r="B294" s="34"/>
      <c r="C294" s="34"/>
      <c r="D294" s="34"/>
      <c r="E294" s="34"/>
      <c r="F294" s="35"/>
      <c r="G294" s="34" t="s">
        <v>2142</v>
      </c>
      <c r="H294" s="34"/>
      <c r="I294" s="34"/>
      <c r="J294" s="34"/>
      <c r="K294" s="34" t="s">
        <v>2143</v>
      </c>
      <c r="L294" s="34"/>
      <c r="M294" s="34"/>
      <c r="N294" s="34" t="s">
        <v>2141</v>
      </c>
      <c r="O294" s="34"/>
      <c r="P294" s="34" t="str">
        <f>TEXT([162]일위대가목록!G34,"#,##0")</f>
        <v>21,780</v>
      </c>
      <c r="Q294" s="34"/>
      <c r="R294" s="34"/>
      <c r="S294" s="34"/>
      <c r="T294" s="34"/>
      <c r="U294" s="34"/>
      <c r="V294" s="34"/>
      <c r="W294" s="34"/>
      <c r="X294" s="34"/>
      <c r="Y294" s="34" t="s">
        <v>2137</v>
      </c>
      <c r="Z294" s="34"/>
      <c r="AA294" s="34"/>
      <c r="AB294" s="34" t="str">
        <f>TEXT(BL289,"#,##0.#######")</f>
        <v>80.85</v>
      </c>
      <c r="AC294" s="34"/>
      <c r="AD294" s="34"/>
      <c r="AE294" s="34"/>
      <c r="AF294" s="34"/>
      <c r="AG294" s="34"/>
      <c r="AH294" s="34"/>
      <c r="AI294" s="34"/>
      <c r="AJ294" s="34" t="s">
        <v>2133</v>
      </c>
      <c r="AK294" s="34"/>
      <c r="AL294" s="34" t="str">
        <f>TEXT(TRUNC(P294/BL289,1),"#,##0.#")</f>
        <v>269.3</v>
      </c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6"/>
      <c r="CY294" s="36"/>
      <c r="CZ294" s="37"/>
      <c r="DA294" s="37"/>
      <c r="DB294" s="33"/>
    </row>
    <row r="295" spans="2:106" ht="11.25" customHeight="1" x14ac:dyDescent="0.2">
      <c r="B295" s="34"/>
      <c r="C295" s="34"/>
      <c r="D295" s="34"/>
      <c r="E295" s="34"/>
      <c r="F295" s="35"/>
      <c r="G295" s="34" t="s">
        <v>2144</v>
      </c>
      <c r="H295" s="34"/>
      <c r="I295" s="34"/>
      <c r="J295" s="34"/>
      <c r="K295" s="34" t="s">
        <v>2145</v>
      </c>
      <c r="L295" s="34"/>
      <c r="M295" s="34"/>
      <c r="N295" s="34" t="s">
        <v>2141</v>
      </c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 t="str">
        <f>TEXT(AL292+AL293+AL294,"#,##0.#######")</f>
        <v>1,055.9</v>
      </c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6" t="str">
        <f>TEXT(AL293,"#,###.0")</f>
        <v>230.5</v>
      </c>
      <c r="CY295" s="36" t="str">
        <f>TEXT(AL292,"#,###.0")</f>
        <v>556.1</v>
      </c>
      <c r="CZ295" s="37" t="str">
        <f>TEXT(AL294,"#,###.0")</f>
        <v>269.3</v>
      </c>
      <c r="DA295" s="37">
        <f>CY295+CX295+CZ295</f>
        <v>1055.9000000000001</v>
      </c>
      <c r="DB295" s="33"/>
    </row>
    <row r="296" spans="2:106" ht="11.25" customHeight="1" x14ac:dyDescent="0.2">
      <c r="B296" s="34"/>
      <c r="C296" s="34"/>
      <c r="D296" s="34"/>
      <c r="E296" s="34"/>
      <c r="F296" s="35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6"/>
      <c r="CY296" s="36"/>
      <c r="CZ296" s="37"/>
      <c r="DA296" s="37"/>
      <c r="DB296" s="33"/>
    </row>
    <row r="297" spans="2:106" ht="11.25" customHeight="1" x14ac:dyDescent="0.2">
      <c r="B297" s="34"/>
      <c r="C297" s="34"/>
      <c r="D297" s="34" t="s">
        <v>2156</v>
      </c>
      <c r="E297" s="34"/>
      <c r="F297" s="35"/>
      <c r="G297" s="34" t="s">
        <v>2253</v>
      </c>
      <c r="H297" s="34"/>
      <c r="I297" s="34"/>
      <c r="J297" s="34"/>
      <c r="K297" s="34"/>
      <c r="L297" s="34" t="s">
        <v>2141</v>
      </c>
      <c r="M297" s="34"/>
      <c r="N297" s="34" t="s">
        <v>2437</v>
      </c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 t="s">
        <v>2444</v>
      </c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6"/>
      <c r="CY297" s="36"/>
      <c r="CZ297" s="37"/>
      <c r="DA297" s="37"/>
      <c r="DB297" s="33"/>
    </row>
    <row r="298" spans="2:106" ht="11.25" customHeight="1" x14ac:dyDescent="0.2">
      <c r="B298" s="34"/>
      <c r="C298" s="34"/>
      <c r="D298" s="34"/>
      <c r="E298" s="34"/>
      <c r="F298" s="35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6"/>
      <c r="CY298" s="36"/>
      <c r="CZ298" s="37"/>
      <c r="DA298" s="37"/>
      <c r="DB298" s="33"/>
    </row>
    <row r="299" spans="2:106" ht="11.25" customHeight="1" x14ac:dyDescent="0.2">
      <c r="B299" s="34"/>
      <c r="C299" s="34"/>
      <c r="D299" s="34"/>
      <c r="E299" s="34"/>
      <c r="F299" s="35"/>
      <c r="G299" s="43" t="s">
        <v>2440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 t="str">
        <f>TEXT(1,"#,##0.#######")</f>
        <v>1.</v>
      </c>
      <c r="AE299" s="34"/>
      <c r="AF299" s="34"/>
      <c r="AG299" s="34"/>
      <c r="AH299" s="34"/>
      <c r="AI299" s="34"/>
      <c r="AJ299" s="34"/>
      <c r="AK299" s="34"/>
      <c r="AL299" s="34"/>
      <c r="AM299" s="43" t="s">
        <v>2441</v>
      </c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 t="str">
        <f>TEXT(0.45,"#,##0.#######")</f>
        <v>0.45</v>
      </c>
      <c r="BK299" s="34"/>
      <c r="BL299" s="34"/>
      <c r="BM299" s="34"/>
      <c r="BN299" s="34"/>
      <c r="BO299" s="34"/>
      <c r="BP299" s="34"/>
      <c r="BQ299" s="34"/>
      <c r="BR299" s="34"/>
      <c r="BS299" s="43" t="s">
        <v>2442</v>
      </c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 t="str">
        <f>TEXT(0.1,"#,##0.#######")</f>
        <v>0.1</v>
      </c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6"/>
      <c r="CY299" s="36"/>
      <c r="CZ299" s="37"/>
      <c r="DA299" s="37"/>
      <c r="DB299" s="33"/>
    </row>
    <row r="300" spans="2:106" ht="11.25" customHeight="1" x14ac:dyDescent="0.2">
      <c r="B300" s="34"/>
      <c r="C300" s="34"/>
      <c r="D300" s="34"/>
      <c r="E300" s="34"/>
      <c r="F300" s="35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6"/>
      <c r="CY300" s="36"/>
      <c r="CZ300" s="37"/>
      <c r="DA300" s="37"/>
      <c r="DB300" s="33"/>
    </row>
    <row r="301" spans="2:106" ht="11.25" customHeight="1" x14ac:dyDescent="0.2">
      <c r="B301" s="34"/>
      <c r="C301" s="34"/>
      <c r="D301" s="34"/>
      <c r="E301" s="34"/>
      <c r="F301" s="35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 t="s">
        <v>2190</v>
      </c>
      <c r="V301" s="34"/>
      <c r="W301" s="34" t="s">
        <v>2133</v>
      </c>
      <c r="X301" s="34"/>
      <c r="Y301" s="34" t="str">
        <f>TEXT(1,"#,##0.#######")</f>
        <v>1.</v>
      </c>
      <c r="Z301" s="34"/>
      <c r="AA301" s="34"/>
      <c r="AB301" s="34"/>
      <c r="AC301" s="34"/>
      <c r="AD301" s="34"/>
      <c r="AE301" s="34"/>
      <c r="AF301" s="34"/>
      <c r="AG301" s="34" t="s">
        <v>2192</v>
      </c>
      <c r="AH301" s="34"/>
      <c r="AI301" s="34" t="s">
        <v>2133</v>
      </c>
      <c r="AJ301" s="34"/>
      <c r="AK301" s="34" t="str">
        <f>TEXT(0.6,"#,##0.#######")</f>
        <v>0.6</v>
      </c>
      <c r="AL301" s="34"/>
      <c r="AM301" s="34"/>
      <c r="AN301" s="34"/>
      <c r="AO301" s="34"/>
      <c r="AP301" s="34"/>
      <c r="AQ301" s="34"/>
      <c r="AR301" s="34"/>
      <c r="AS301" s="34" t="s">
        <v>2443</v>
      </c>
      <c r="AT301" s="34"/>
      <c r="AU301" s="34" t="s">
        <v>2133</v>
      </c>
      <c r="AV301" s="34"/>
      <c r="AW301" s="34" t="str">
        <f>TEXT(3,"#,##0.#######")</f>
        <v>3.</v>
      </c>
      <c r="AX301" s="34"/>
      <c r="AY301" s="34" t="s">
        <v>2254</v>
      </c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6"/>
      <c r="CY301" s="36"/>
      <c r="CZ301" s="37"/>
      <c r="DA301" s="37"/>
      <c r="DB301" s="33"/>
    </row>
    <row r="302" spans="2:106" ht="11.25" customHeight="1" x14ac:dyDescent="0.2">
      <c r="B302" s="34"/>
      <c r="C302" s="34"/>
      <c r="D302" s="34"/>
      <c r="E302" s="34"/>
      <c r="F302" s="35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6"/>
      <c r="CY302" s="36"/>
      <c r="CZ302" s="37"/>
      <c r="DA302" s="37"/>
      <c r="DB302" s="33"/>
    </row>
    <row r="303" spans="2:106" ht="11.25" customHeight="1" x14ac:dyDescent="0.2">
      <c r="B303" s="34"/>
      <c r="C303" s="34"/>
      <c r="D303" s="34"/>
      <c r="E303" s="34"/>
      <c r="F303" s="35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 t="str">
        <f>TEXT(1000,"#,##0.#######")</f>
        <v>1,000.</v>
      </c>
      <c r="Y303" s="34"/>
      <c r="Z303" s="34"/>
      <c r="AA303" s="34"/>
      <c r="AB303" s="34"/>
      <c r="AC303" s="34"/>
      <c r="AD303" s="34" t="s">
        <v>2150</v>
      </c>
      <c r="AE303" s="34"/>
      <c r="AF303" s="34" t="str">
        <f>TEXT(AD299,"#,##0.#######")</f>
        <v>1.</v>
      </c>
      <c r="AG303" s="34"/>
      <c r="AH303" s="34" t="s">
        <v>2150</v>
      </c>
      <c r="AI303" s="34"/>
      <c r="AJ303" s="34"/>
      <c r="AK303" s="34" t="str">
        <f>TEXT(BJ299,"#,##0.#######")</f>
        <v>0.45</v>
      </c>
      <c r="AL303" s="34"/>
      <c r="AM303" s="34"/>
      <c r="AN303" s="34"/>
      <c r="AO303" s="34"/>
      <c r="AP303" s="34" t="s">
        <v>2150</v>
      </c>
      <c r="AQ303" s="34"/>
      <c r="AR303" s="34"/>
      <c r="AS303" s="34" t="str">
        <f>TEXT(CL299,"#,##0.#######")</f>
        <v>0.1</v>
      </c>
      <c r="AT303" s="34"/>
      <c r="AU303" s="34"/>
      <c r="AV303" s="34" t="s">
        <v>2150</v>
      </c>
      <c r="AW303" s="34"/>
      <c r="AX303" s="34"/>
      <c r="AY303" s="34" t="str">
        <f>TEXT(AK301,"#,##0.#######")</f>
        <v>0.6</v>
      </c>
      <c r="AZ303" s="34"/>
      <c r="BA303" s="34"/>
      <c r="BB303" s="34"/>
      <c r="BC303" s="34" t="s">
        <v>2150</v>
      </c>
      <c r="BD303" s="34"/>
      <c r="BE303" s="34"/>
      <c r="BF303" s="34" t="str">
        <f>TEXT(Y301,"#,##0.#######")</f>
        <v>1.</v>
      </c>
      <c r="BG303" s="34"/>
      <c r="BH303" s="34"/>
      <c r="BI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6"/>
      <c r="CY303" s="36"/>
      <c r="CZ303" s="37"/>
      <c r="DA303" s="37"/>
      <c r="DB303" s="33"/>
    </row>
    <row r="304" spans="2:106" ht="11.25" customHeight="1" x14ac:dyDescent="0.2">
      <c r="B304" s="34"/>
      <c r="C304" s="34"/>
      <c r="D304" s="34"/>
      <c r="E304" s="34"/>
      <c r="F304" s="35"/>
      <c r="G304" s="34" t="s">
        <v>2132</v>
      </c>
      <c r="H304" s="34"/>
      <c r="I304" s="34" t="s">
        <v>2133</v>
      </c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 t="s">
        <v>2195</v>
      </c>
      <c r="Y304" s="34"/>
      <c r="Z304" s="34" t="s">
        <v>2195</v>
      </c>
      <c r="AA304" s="34"/>
      <c r="AB304" s="34" t="s">
        <v>2195</v>
      </c>
      <c r="AC304" s="34"/>
      <c r="AD304" s="34" t="s">
        <v>2195</v>
      </c>
      <c r="AE304" s="34"/>
      <c r="AF304" s="34" t="s">
        <v>2195</v>
      </c>
      <c r="AG304" s="34"/>
      <c r="AH304" s="34" t="s">
        <v>2195</v>
      </c>
      <c r="AI304" s="34"/>
      <c r="AJ304" s="34" t="s">
        <v>2195</v>
      </c>
      <c r="AK304" s="34"/>
      <c r="AL304" s="34" t="s">
        <v>2195</v>
      </c>
      <c r="AM304" s="34"/>
      <c r="AN304" s="34" t="s">
        <v>2195</v>
      </c>
      <c r="AO304" s="34"/>
      <c r="AP304" s="34" t="s">
        <v>2195</v>
      </c>
      <c r="AQ304" s="34"/>
      <c r="AR304" s="34" t="s">
        <v>2195</v>
      </c>
      <c r="AS304" s="34"/>
      <c r="AT304" s="34" t="s">
        <v>2195</v>
      </c>
      <c r="AU304" s="34"/>
      <c r="AV304" s="34" t="s">
        <v>2195</v>
      </c>
      <c r="AW304" s="34"/>
      <c r="AX304" s="34" t="s">
        <v>2195</v>
      </c>
      <c r="AY304" s="34"/>
      <c r="AZ304" s="34" t="s">
        <v>2195</v>
      </c>
      <c r="BA304" s="34"/>
      <c r="BB304" s="34" t="s">
        <v>2195</v>
      </c>
      <c r="BC304" s="34"/>
      <c r="BD304" s="34" t="s">
        <v>2195</v>
      </c>
      <c r="BE304" s="34"/>
      <c r="BF304" s="34" t="s">
        <v>2195</v>
      </c>
      <c r="BG304" s="34"/>
      <c r="BH304" s="34"/>
      <c r="BI304" s="34" t="s">
        <v>2133</v>
      </c>
      <c r="BJ304" s="34"/>
      <c r="BK304" s="34" t="str">
        <f>TEXT(ROUND((X303*AF303*AK303*AS303*AY303*BF303)/(AL305),2),"#,##0.#######")</f>
        <v>9.</v>
      </c>
      <c r="BL304" s="34"/>
      <c r="BM304" s="34"/>
      <c r="BN304" s="34"/>
      <c r="BO304" s="34"/>
      <c r="BP304" s="34"/>
      <c r="BQ304" s="34"/>
      <c r="BR304" s="34" t="s">
        <v>2138</v>
      </c>
      <c r="BS304" s="34"/>
      <c r="BT304" s="34" t="s">
        <v>2139</v>
      </c>
      <c r="BU304" s="34" t="s">
        <v>2140</v>
      </c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6"/>
      <c r="CY304" s="36"/>
      <c r="CZ304" s="37"/>
      <c r="DA304" s="37"/>
      <c r="DB304" s="33"/>
    </row>
    <row r="305" spans="2:106" ht="11.25" customHeight="1" x14ac:dyDescent="0.2">
      <c r="B305" s="34"/>
      <c r="C305" s="34"/>
      <c r="D305" s="34"/>
      <c r="E305" s="34"/>
      <c r="F305" s="35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 t="str">
        <f>TEXT(AW301,"#,##0.#######")</f>
        <v>3.</v>
      </c>
      <c r="AM305" s="34"/>
      <c r="AN305" s="34"/>
      <c r="AO305" s="34"/>
      <c r="AP305" s="34"/>
      <c r="AQ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6"/>
      <c r="CY305" s="36"/>
      <c r="CZ305" s="37"/>
      <c r="DA305" s="37"/>
      <c r="DB305" s="33"/>
    </row>
    <row r="306" spans="2:106" ht="11.25" customHeight="1" x14ac:dyDescent="0.2">
      <c r="B306" s="34"/>
      <c r="C306" s="34"/>
      <c r="D306" s="34"/>
      <c r="E306" s="34"/>
      <c r="F306" s="35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6"/>
      <c r="CY306" s="36"/>
      <c r="CZ306" s="37"/>
      <c r="DA306" s="37"/>
      <c r="DB306" s="33"/>
    </row>
    <row r="307" spans="2:106" ht="11.25" customHeight="1" x14ac:dyDescent="0.2">
      <c r="B307" s="34"/>
      <c r="C307" s="34"/>
      <c r="D307" s="34"/>
      <c r="E307" s="34"/>
      <c r="F307" s="35"/>
      <c r="G307" s="34" t="s">
        <v>2123</v>
      </c>
      <c r="H307" s="34"/>
      <c r="I307" s="34"/>
      <c r="J307" s="34"/>
      <c r="K307" s="34"/>
      <c r="L307" s="34"/>
      <c r="M307" s="34"/>
      <c r="N307" s="34" t="s">
        <v>2141</v>
      </c>
      <c r="O307" s="34"/>
      <c r="P307" s="34" t="str">
        <f>TEXT(일위대가!H828,"#,##0")</f>
        <v>29,192</v>
      </c>
      <c r="Q307" s="34"/>
      <c r="R307" s="34"/>
      <c r="S307" s="34"/>
      <c r="T307" s="34"/>
      <c r="U307" s="34"/>
      <c r="V307" s="34"/>
      <c r="W307" s="34"/>
      <c r="X307" s="34"/>
      <c r="Y307" s="34" t="s">
        <v>2137</v>
      </c>
      <c r="Z307" s="34"/>
      <c r="AA307" s="34"/>
      <c r="AB307" s="34" t="str">
        <f>TEXT(BK304,"#,##0.#######")</f>
        <v>9.</v>
      </c>
      <c r="AC307" s="34"/>
      <c r="AD307" s="34"/>
      <c r="AE307" s="34"/>
      <c r="AF307" s="34"/>
      <c r="AG307" s="34"/>
      <c r="AH307" s="34"/>
      <c r="AI307" s="34" t="s">
        <v>2133</v>
      </c>
      <c r="AJ307" s="34"/>
      <c r="AK307" s="34" t="str">
        <f>TEXT(TRUNC(P307/BK304,1),"#,##0.#")</f>
        <v>3,243.5</v>
      </c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6"/>
      <c r="CY307" s="36"/>
      <c r="CZ307" s="37"/>
      <c r="DA307" s="37"/>
      <c r="DB307" s="33"/>
    </row>
    <row r="308" spans="2:106" ht="11.25" customHeight="1" x14ac:dyDescent="0.2">
      <c r="B308" s="34"/>
      <c r="C308" s="34"/>
      <c r="D308" s="34"/>
      <c r="E308" s="34"/>
      <c r="F308" s="35"/>
      <c r="G308" s="34" t="s">
        <v>2124</v>
      </c>
      <c r="H308" s="34"/>
      <c r="I308" s="34"/>
      <c r="J308" s="34"/>
      <c r="K308" s="34"/>
      <c r="L308" s="34"/>
      <c r="M308" s="34"/>
      <c r="N308" s="34" t="s">
        <v>2141</v>
      </c>
      <c r="O308" s="34"/>
      <c r="P308" s="34"/>
      <c r="Q308" s="34" t="str">
        <f>TEXT(일위대가!F828,"#,##0")</f>
        <v>1,797</v>
      </c>
      <c r="R308" s="34"/>
      <c r="S308" s="34"/>
      <c r="T308" s="34"/>
      <c r="U308" s="34"/>
      <c r="V308" s="34"/>
      <c r="W308" s="34"/>
      <c r="X308" s="34"/>
      <c r="Y308" s="34" t="s">
        <v>2137</v>
      </c>
      <c r="Z308" s="34"/>
      <c r="AA308" s="34"/>
      <c r="AB308" s="34" t="str">
        <f>TEXT(BK304,"#,##0.#######")</f>
        <v>9.</v>
      </c>
      <c r="AC308" s="34"/>
      <c r="AD308" s="34"/>
      <c r="AE308" s="34"/>
      <c r="AF308" s="34"/>
      <c r="AG308" s="34"/>
      <c r="AH308" s="34"/>
      <c r="AI308" s="34" t="s">
        <v>2133</v>
      </c>
      <c r="AJ308" s="34"/>
      <c r="AK308" s="34"/>
      <c r="AL308" s="34"/>
      <c r="AM308" s="34" t="str">
        <f>TEXT(TRUNC(Q308/BK304,1),"#,##0.#")</f>
        <v>199.6</v>
      </c>
      <c r="AN308" s="34"/>
      <c r="AO308" s="34"/>
      <c r="AP308" s="34"/>
      <c r="AQ308" s="34"/>
      <c r="AR308" s="38"/>
      <c r="AS308" s="38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6"/>
      <c r="CY308" s="36"/>
      <c r="CZ308" s="37"/>
      <c r="DA308" s="37"/>
      <c r="DB308" s="33"/>
    </row>
    <row r="309" spans="2:106" ht="11.25" customHeight="1" x14ac:dyDescent="0.2">
      <c r="B309" s="34"/>
      <c r="C309" s="34"/>
      <c r="D309" s="34"/>
      <c r="E309" s="34"/>
      <c r="F309" s="35"/>
      <c r="G309" s="34" t="s">
        <v>2142</v>
      </c>
      <c r="H309" s="34"/>
      <c r="I309" s="34"/>
      <c r="J309" s="34"/>
      <c r="K309" s="34" t="s">
        <v>2143</v>
      </c>
      <c r="L309" s="34"/>
      <c r="M309" s="34"/>
      <c r="N309" s="34" t="s">
        <v>2141</v>
      </c>
      <c r="O309" s="34"/>
      <c r="P309" s="34"/>
      <c r="Q309" s="34"/>
      <c r="R309" s="34"/>
      <c r="S309" s="34" t="str">
        <f>TEXT(일위대가!J828,"#,##0")</f>
        <v>539</v>
      </c>
      <c r="T309" s="34"/>
      <c r="U309" s="34"/>
      <c r="V309" s="34"/>
      <c r="W309" s="34"/>
      <c r="X309" s="34"/>
      <c r="Y309" s="34" t="s">
        <v>2137</v>
      </c>
      <c r="Z309" s="34"/>
      <c r="AA309" s="34"/>
      <c r="AB309" s="34" t="str">
        <f>TEXT(BK304,"#,##0.#######")</f>
        <v>9.</v>
      </c>
      <c r="AC309" s="34"/>
      <c r="AD309" s="34"/>
      <c r="AE309" s="34"/>
      <c r="AF309" s="34"/>
      <c r="AG309" s="34"/>
      <c r="AH309" s="34"/>
      <c r="AI309" s="34" t="s">
        <v>2133</v>
      </c>
      <c r="AJ309" s="34"/>
      <c r="AK309" s="34"/>
      <c r="AL309" s="38"/>
      <c r="AM309" s="34" t="str">
        <f>TEXT(TRUNC(S309/BK304,1),"#,##0.#")</f>
        <v>59.8</v>
      </c>
      <c r="AN309" s="34"/>
      <c r="AO309" s="34"/>
      <c r="AP309" s="34"/>
      <c r="AQ309" s="34"/>
      <c r="AR309" s="34"/>
      <c r="AS309" s="34"/>
      <c r="AT309" s="34"/>
      <c r="AU309" s="34"/>
      <c r="AV309" s="38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6"/>
      <c r="CY309" s="36"/>
      <c r="CZ309" s="37"/>
      <c r="DA309" s="37"/>
      <c r="DB309" s="33"/>
    </row>
    <row r="310" spans="2:106" ht="11.25" customHeight="1" x14ac:dyDescent="0.2">
      <c r="B310" s="34"/>
      <c r="C310" s="34"/>
      <c r="D310" s="34"/>
      <c r="E310" s="34"/>
      <c r="F310" s="35"/>
      <c r="G310" s="34" t="s">
        <v>2144</v>
      </c>
      <c r="H310" s="34"/>
      <c r="I310" s="34"/>
      <c r="J310" s="34"/>
      <c r="K310" s="34" t="s">
        <v>2145</v>
      </c>
      <c r="L310" s="34"/>
      <c r="M310" s="34"/>
      <c r="N310" s="34" t="s">
        <v>2141</v>
      </c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 t="str">
        <f>TEXT(AK307+AM308+AM309,"#,##0.#######")</f>
        <v>3,502.9</v>
      </c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6" t="str">
        <f>TEXT(AM308,"#,###.0")</f>
        <v>199.6</v>
      </c>
      <c r="CY310" s="36" t="str">
        <f>TEXT(AK307,"#,###.0")</f>
        <v>3,243.5</v>
      </c>
      <c r="CZ310" s="37" t="str">
        <f>TEXT(AM309,"#,###.0")</f>
        <v>59.8</v>
      </c>
      <c r="DA310" s="37">
        <f>CY310+CX310+CZ310</f>
        <v>3502.9</v>
      </c>
      <c r="DB310" s="33"/>
    </row>
    <row r="311" spans="2:106" ht="11.25" customHeight="1" x14ac:dyDescent="0.2">
      <c r="B311" s="34"/>
      <c r="C311" s="34"/>
      <c r="D311" s="34"/>
      <c r="E311" s="34"/>
      <c r="F311" s="35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6"/>
      <c r="CY311" s="36"/>
      <c r="CZ311" s="37"/>
      <c r="DA311" s="37"/>
      <c r="DB311" s="33"/>
    </row>
    <row r="312" spans="2:106" ht="11.25" customHeight="1" x14ac:dyDescent="0.2">
      <c r="B312" s="34"/>
      <c r="C312" s="34"/>
      <c r="D312" s="34" t="s">
        <v>2255</v>
      </c>
      <c r="E312" s="34"/>
      <c r="F312" s="35"/>
      <c r="G312" s="34" t="s">
        <v>2157</v>
      </c>
      <c r="H312" s="34"/>
      <c r="I312" s="34"/>
      <c r="J312" s="34"/>
      <c r="K312" s="34" t="s">
        <v>2145</v>
      </c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6"/>
      <c r="CY312" s="36"/>
      <c r="CZ312" s="37"/>
      <c r="DA312" s="37"/>
      <c r="DB312" s="33"/>
    </row>
    <row r="313" spans="2:106" ht="11.25" customHeight="1" x14ac:dyDescent="0.2">
      <c r="B313" s="34"/>
      <c r="C313" s="34"/>
      <c r="D313" s="34"/>
      <c r="E313" s="34"/>
      <c r="F313" s="35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6"/>
      <c r="CY313" s="36"/>
      <c r="CZ313" s="37"/>
      <c r="DA313" s="37"/>
      <c r="DB313" s="33"/>
    </row>
    <row r="314" spans="2:106" ht="11.25" customHeight="1" x14ac:dyDescent="0.2">
      <c r="B314" s="34"/>
      <c r="C314" s="34"/>
      <c r="D314" s="34"/>
      <c r="E314" s="34"/>
      <c r="F314" s="35"/>
      <c r="G314" s="34"/>
      <c r="H314" s="34" t="s">
        <v>2123</v>
      </c>
      <c r="I314" s="34"/>
      <c r="J314" s="34"/>
      <c r="K314" s="34"/>
      <c r="L314" s="34"/>
      <c r="M314" s="34"/>
      <c r="N314" s="34"/>
      <c r="O314" s="34" t="s">
        <v>2141</v>
      </c>
      <c r="P314" s="34"/>
      <c r="Q314" s="34" t="str">
        <f>TEXT(CY295,"#,###.##")</f>
        <v>556.1</v>
      </c>
      <c r="R314" s="34"/>
      <c r="S314" s="34"/>
      <c r="T314" s="34"/>
      <c r="U314" s="34"/>
      <c r="V314" s="34"/>
      <c r="W314" s="34" t="s">
        <v>2135</v>
      </c>
      <c r="X314" s="34"/>
      <c r="Y314" s="34" t="str">
        <f>TEXT(CY310,"#,###.##")</f>
        <v>3,243.5</v>
      </c>
      <c r="Z314" s="34"/>
      <c r="AA314" s="34"/>
      <c r="AB314" s="34"/>
      <c r="AC314" s="34"/>
      <c r="AD314" s="34"/>
      <c r="AE314" s="34"/>
      <c r="AF314" s="34"/>
      <c r="AG314" s="34" t="s">
        <v>2133</v>
      </c>
      <c r="AH314" s="34"/>
      <c r="AI314" s="34"/>
      <c r="AJ314" s="34" t="str">
        <f>TEXT(TRUNC(CY295+CY310,0),"#,##0")</f>
        <v>3,799</v>
      </c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6"/>
      <c r="CY314" s="36"/>
      <c r="CZ314" s="37"/>
      <c r="DA314" s="37"/>
      <c r="DB314" s="33"/>
    </row>
    <row r="315" spans="2:106" ht="11.25" customHeight="1" x14ac:dyDescent="0.2">
      <c r="B315" s="34"/>
      <c r="C315" s="34"/>
      <c r="D315" s="34"/>
      <c r="E315" s="34"/>
      <c r="F315" s="35"/>
      <c r="G315" s="34"/>
      <c r="H315" s="34" t="s">
        <v>2124</v>
      </c>
      <c r="I315" s="34"/>
      <c r="J315" s="34"/>
      <c r="K315" s="34"/>
      <c r="L315" s="34"/>
      <c r="M315" s="34"/>
      <c r="N315" s="34"/>
      <c r="O315" s="34" t="s">
        <v>2141</v>
      </c>
      <c r="P315" s="34"/>
      <c r="Q315" s="34" t="str">
        <f>TEXT(CX295,"#,###.##")</f>
        <v>230.5</v>
      </c>
      <c r="R315" s="34"/>
      <c r="S315" s="34"/>
      <c r="T315" s="34"/>
      <c r="U315" s="34"/>
      <c r="V315" s="34"/>
      <c r="W315" s="34" t="s">
        <v>2135</v>
      </c>
      <c r="X315" s="34"/>
      <c r="Y315" s="34" t="str">
        <f>TEXT(CX310,"#,###.##")</f>
        <v>199.6</v>
      </c>
      <c r="Z315" s="34"/>
      <c r="AA315" s="34"/>
      <c r="AB315" s="34"/>
      <c r="AC315" s="34"/>
      <c r="AD315" s="34"/>
      <c r="AE315" s="34" t="s">
        <v>2133</v>
      </c>
      <c r="AF315" s="34"/>
      <c r="AG315" s="34"/>
      <c r="AH315" s="34" t="str">
        <f>TEXT(TRUNC(CX295+CX310,0),"#,##0")</f>
        <v>430</v>
      </c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6"/>
      <c r="CY315" s="36"/>
      <c r="CZ315" s="37"/>
      <c r="DA315" s="37"/>
      <c r="DB315" s="33"/>
    </row>
    <row r="316" spans="2:106" ht="11.25" customHeight="1" x14ac:dyDescent="0.2">
      <c r="B316" s="34"/>
      <c r="C316" s="34"/>
      <c r="D316" s="34"/>
      <c r="E316" s="34"/>
      <c r="F316" s="35"/>
      <c r="G316" s="34"/>
      <c r="H316" s="34" t="s">
        <v>2142</v>
      </c>
      <c r="I316" s="34"/>
      <c r="J316" s="34"/>
      <c r="K316" s="34"/>
      <c r="L316" s="34" t="s">
        <v>2143</v>
      </c>
      <c r="M316" s="34"/>
      <c r="N316" s="34"/>
      <c r="O316" s="34" t="s">
        <v>2141</v>
      </c>
      <c r="P316" s="34"/>
      <c r="Q316" s="34" t="str">
        <f>TEXT(CZ295,"#,###.##")</f>
        <v>269.3</v>
      </c>
      <c r="R316" s="34"/>
      <c r="S316" s="34"/>
      <c r="T316" s="34"/>
      <c r="U316" s="34"/>
      <c r="V316" s="34"/>
      <c r="W316" s="34" t="s">
        <v>2135</v>
      </c>
      <c r="X316" s="34"/>
      <c r="Y316" s="34" t="str">
        <f>TEXT(CZ310,"#,###.##")</f>
        <v>59.8</v>
      </c>
      <c r="Z316" s="34"/>
      <c r="AA316" s="34"/>
      <c r="AB316" s="34"/>
      <c r="AC316" s="34"/>
      <c r="AD316" s="34"/>
      <c r="AE316" s="34" t="s">
        <v>2133</v>
      </c>
      <c r="AF316" s="34"/>
      <c r="AG316" s="34"/>
      <c r="AH316" s="34" t="str">
        <f>TEXT(TRUNC(CZ295+CZ310,0),"#,##0")</f>
        <v>329</v>
      </c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6"/>
      <c r="CY316" s="36"/>
      <c r="CZ316" s="37"/>
      <c r="DA316" s="37"/>
      <c r="DB316" s="33"/>
    </row>
    <row r="317" spans="2:106" ht="11.25" customHeight="1" x14ac:dyDescent="0.2">
      <c r="B317" s="34"/>
      <c r="C317" s="34"/>
      <c r="D317" s="34"/>
      <c r="E317" s="34"/>
      <c r="F317" s="35"/>
      <c r="G317" s="34"/>
      <c r="H317" s="34"/>
      <c r="I317" s="34"/>
      <c r="J317" s="34" t="s">
        <v>2145</v>
      </c>
      <c r="K317" s="34"/>
      <c r="L317" s="34"/>
      <c r="M317" s="34"/>
      <c r="N317" s="34"/>
      <c r="O317" s="34" t="s">
        <v>2141</v>
      </c>
      <c r="P317" s="34"/>
      <c r="Q317" s="34"/>
      <c r="R317" s="34" t="str">
        <f>TEXT(AJ314+AH315+AH316,"#,##0")</f>
        <v>4,558</v>
      </c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6" t="str">
        <f>TEXT(AH315,"#,##0")</f>
        <v>430</v>
      </c>
      <c r="CY317" s="36" t="str">
        <f>TEXT(AJ314,"#,##0")</f>
        <v>3,799</v>
      </c>
      <c r="CZ317" s="37" t="str">
        <f>TEXT(AH316,"#,##0")</f>
        <v>329</v>
      </c>
      <c r="DA317" s="39">
        <f>CY317+CX317+CZ317</f>
        <v>4558</v>
      </c>
      <c r="DB317" s="33"/>
    </row>
    <row r="318" spans="2:106" ht="11.25" customHeight="1" x14ac:dyDescent="0.2">
      <c r="B318" s="34"/>
      <c r="C318" s="34"/>
      <c r="D318" s="34"/>
      <c r="E318" s="34"/>
      <c r="F318" s="35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6"/>
      <c r="CY318" s="36"/>
      <c r="CZ318" s="37"/>
      <c r="DA318" s="39"/>
      <c r="DB318" s="33"/>
    </row>
    <row r="319" spans="2:106" ht="11.25" customHeight="1" x14ac:dyDescent="0.2">
      <c r="B319" s="40" t="s">
        <v>2256</v>
      </c>
      <c r="C319" s="34"/>
      <c r="D319" s="34"/>
      <c r="E319" s="34"/>
      <c r="F319" s="35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41" t="str">
        <f>CX372</f>
        <v>2,501</v>
      </c>
      <c r="CY319" s="41" t="str">
        <f>CY372</f>
        <v>3,094</v>
      </c>
      <c r="CZ319" s="42" t="str">
        <f>CZ372</f>
        <v>1,792</v>
      </c>
      <c r="DA319" s="42">
        <f>DA372</f>
        <v>7387</v>
      </c>
      <c r="DB319" s="33"/>
    </row>
    <row r="320" spans="2:106" ht="11.25" customHeight="1" x14ac:dyDescent="0.2">
      <c r="B320" s="34"/>
      <c r="C320" s="34"/>
      <c r="D320" s="34"/>
      <c r="E320" s="34"/>
      <c r="F320" s="35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6"/>
      <c r="CY320" s="36"/>
      <c r="CZ320" s="37"/>
      <c r="DA320" s="37"/>
      <c r="DB320" s="33"/>
    </row>
    <row r="321" spans="2:106" ht="11.25" customHeight="1" x14ac:dyDescent="0.2">
      <c r="B321" s="34"/>
      <c r="C321" s="34"/>
      <c r="D321" s="34" t="s">
        <v>2126</v>
      </c>
      <c r="E321" s="34"/>
      <c r="F321" s="35"/>
      <c r="G321" s="34" t="s">
        <v>2257</v>
      </c>
      <c r="H321" s="34"/>
      <c r="I321" s="34"/>
      <c r="J321" s="34" t="s">
        <v>2258</v>
      </c>
      <c r="K321" s="34"/>
      <c r="L321" s="34"/>
      <c r="M321" s="34" t="s">
        <v>2141</v>
      </c>
      <c r="N321" s="34"/>
      <c r="O321" s="34" t="s">
        <v>847</v>
      </c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 t="s">
        <v>2259</v>
      </c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6"/>
      <c r="CY321" s="36"/>
      <c r="CZ321" s="37"/>
      <c r="DA321" s="37"/>
      <c r="DB321" s="33"/>
    </row>
    <row r="322" spans="2:106" ht="11.25" customHeight="1" x14ac:dyDescent="0.2">
      <c r="B322" s="34"/>
      <c r="C322" s="34"/>
      <c r="D322" s="34"/>
      <c r="E322" s="34"/>
      <c r="F322" s="35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6"/>
      <c r="CY322" s="36"/>
      <c r="CZ322" s="37"/>
      <c r="DA322" s="37"/>
      <c r="DB322" s="33"/>
    </row>
    <row r="323" spans="2:106" ht="11.25" customHeight="1" x14ac:dyDescent="0.2">
      <c r="B323" s="34"/>
      <c r="C323" s="34"/>
      <c r="D323" s="34"/>
      <c r="E323" s="34"/>
      <c r="F323" s="35"/>
      <c r="G323" s="34" t="s">
        <v>2260</v>
      </c>
      <c r="H323" s="34"/>
      <c r="I323" s="34"/>
      <c r="J323" s="34" t="s">
        <v>2133</v>
      </c>
      <c r="K323" s="34"/>
      <c r="L323" s="34" t="str">
        <f>TEXT(1,"#,##0.#######")</f>
        <v>1.</v>
      </c>
      <c r="M323" s="34"/>
      <c r="N323" s="34"/>
      <c r="O323" s="34"/>
      <c r="P323" s="34"/>
      <c r="Q323" s="34"/>
      <c r="R323" s="34"/>
      <c r="S323" s="34"/>
      <c r="T323" s="34" t="s">
        <v>2190</v>
      </c>
      <c r="U323" s="34"/>
      <c r="V323" s="34" t="s">
        <v>2133</v>
      </c>
      <c r="W323" s="34"/>
      <c r="X323" s="34" t="str">
        <f>TEXT(1,"#,##0.#######")</f>
        <v>1.</v>
      </c>
      <c r="Y323" s="34"/>
      <c r="Z323" s="34" t="s">
        <v>2139</v>
      </c>
      <c r="AA323" s="34"/>
      <c r="AB323" s="34" t="str">
        <f>TEXT(1.25,"#,##0.#######")</f>
        <v>1.25</v>
      </c>
      <c r="AC323" s="34"/>
      <c r="AD323" s="34"/>
      <c r="AE323" s="34"/>
      <c r="AF323" s="34"/>
      <c r="AG323" s="34" t="s">
        <v>2133</v>
      </c>
      <c r="AH323" s="34"/>
      <c r="AI323" s="34" t="str">
        <f>TEXT(ROUND(X323/AB323,2),"#,##0.#######")</f>
        <v>0.8</v>
      </c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 t="s">
        <v>2249</v>
      </c>
      <c r="AU323" s="34"/>
      <c r="AV323" s="34" t="s">
        <v>2133</v>
      </c>
      <c r="AW323" s="34"/>
      <c r="AX323" s="34" t="str">
        <f>TEXT(1.1,"#,##0.#######")</f>
        <v>1.1</v>
      </c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6"/>
      <c r="CY323" s="36"/>
      <c r="CZ323" s="37"/>
      <c r="DA323" s="37"/>
      <c r="DB323" s="33"/>
    </row>
    <row r="324" spans="2:106" ht="11.25" customHeight="1" x14ac:dyDescent="0.2">
      <c r="B324" s="34"/>
      <c r="C324" s="34"/>
      <c r="D324" s="34"/>
      <c r="E324" s="34"/>
      <c r="F324" s="35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6"/>
      <c r="CY324" s="36"/>
      <c r="CZ324" s="37"/>
      <c r="DA324" s="37"/>
      <c r="DB324" s="33"/>
    </row>
    <row r="325" spans="2:106" ht="11.25" customHeight="1" x14ac:dyDescent="0.2">
      <c r="B325" s="34"/>
      <c r="C325" s="34"/>
      <c r="D325" s="34"/>
      <c r="E325" s="34"/>
      <c r="F325" s="35"/>
      <c r="G325" s="34" t="s">
        <v>2261</v>
      </c>
      <c r="H325" s="34"/>
      <c r="I325" s="34"/>
      <c r="J325" s="34" t="s">
        <v>2133</v>
      </c>
      <c r="K325" s="34"/>
      <c r="L325" s="34" t="str">
        <f>TEXT(0.75,"#,##0.#######")</f>
        <v>0.75</v>
      </c>
      <c r="M325" s="34"/>
      <c r="N325" s="34"/>
      <c r="O325" s="34"/>
      <c r="P325" s="34"/>
      <c r="Q325" s="34"/>
      <c r="R325" s="34"/>
      <c r="S325" s="34"/>
      <c r="T325" s="34" t="s">
        <v>2262</v>
      </c>
      <c r="U325" s="34"/>
      <c r="V325" s="34"/>
      <c r="W325" s="34"/>
      <c r="X325" s="34" t="s">
        <v>2133</v>
      </c>
      <c r="Y325" s="34"/>
      <c r="Z325" s="34" t="str">
        <f>TEXT(21,"#,##0.#######")</f>
        <v>21.</v>
      </c>
      <c r="AA325" s="34"/>
      <c r="AB325" s="34" t="s">
        <v>2194</v>
      </c>
      <c r="AC325" s="34"/>
      <c r="AD325" s="34"/>
      <c r="AE325" s="34" t="s">
        <v>2134</v>
      </c>
      <c r="AF325" s="34" t="s">
        <v>2250</v>
      </c>
      <c r="AG325" s="34"/>
      <c r="AH325" s="34"/>
      <c r="AI325" s="34" t="s">
        <v>2251</v>
      </c>
      <c r="AJ325" s="34"/>
      <c r="AK325" s="34" t="s">
        <v>2136</v>
      </c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6"/>
      <c r="CY325" s="36"/>
      <c r="CZ325" s="37"/>
      <c r="DA325" s="37"/>
      <c r="DB325" s="33"/>
    </row>
    <row r="326" spans="2:106" ht="11.25" customHeight="1" x14ac:dyDescent="0.2">
      <c r="B326" s="34"/>
      <c r="C326" s="34"/>
      <c r="D326" s="34"/>
      <c r="E326" s="34"/>
      <c r="F326" s="35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6"/>
      <c r="CY326" s="36"/>
      <c r="CZ326" s="37"/>
      <c r="DA326" s="37"/>
      <c r="DB326" s="33"/>
    </row>
    <row r="327" spans="2:106" ht="11.25" customHeight="1" x14ac:dyDescent="0.2">
      <c r="B327" s="34"/>
      <c r="C327" s="34"/>
      <c r="D327" s="34" t="s">
        <v>2156</v>
      </c>
      <c r="E327" s="34"/>
      <c r="F327" s="35"/>
      <c r="G327" s="34" t="s">
        <v>2263</v>
      </c>
      <c r="H327" s="34"/>
      <c r="I327" s="34"/>
      <c r="J327" s="34" t="s">
        <v>2264</v>
      </c>
      <c r="K327" s="34"/>
      <c r="L327" s="34"/>
      <c r="M327" s="34" t="s">
        <v>2141</v>
      </c>
      <c r="N327" s="34"/>
      <c r="O327" s="34" t="s">
        <v>2265</v>
      </c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 t="s">
        <v>2266</v>
      </c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6"/>
      <c r="CY327" s="36"/>
      <c r="CZ327" s="37"/>
      <c r="DA327" s="37"/>
      <c r="DB327" s="33"/>
    </row>
    <row r="328" spans="2:106" ht="11.25" customHeight="1" x14ac:dyDescent="0.2">
      <c r="B328" s="34"/>
      <c r="C328" s="34"/>
      <c r="D328" s="34"/>
      <c r="E328" s="34"/>
      <c r="F328" s="35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6"/>
      <c r="CY328" s="36"/>
      <c r="CZ328" s="37"/>
      <c r="DA328" s="37"/>
      <c r="DB328" s="33"/>
    </row>
    <row r="329" spans="2:106" ht="11.25" customHeight="1" x14ac:dyDescent="0.2">
      <c r="B329" s="34"/>
      <c r="C329" s="34"/>
      <c r="D329" s="34"/>
      <c r="E329" s="34"/>
      <c r="F329" s="35"/>
      <c r="G329" s="34"/>
      <c r="H329" s="34"/>
      <c r="I329" s="34"/>
      <c r="J329" s="34"/>
      <c r="K329" s="34"/>
      <c r="L329" s="34"/>
      <c r="M329" s="34"/>
      <c r="N329" s="34"/>
      <c r="O329" s="34"/>
      <c r="P329" s="34" t="s">
        <v>2134</v>
      </c>
      <c r="Q329" s="34" t="s">
        <v>2267</v>
      </c>
      <c r="R329" s="34"/>
      <c r="S329" s="34"/>
      <c r="T329" s="34"/>
      <c r="U329" s="34"/>
      <c r="V329" s="34"/>
      <c r="W329" s="34"/>
      <c r="X329" s="34" t="s">
        <v>2136</v>
      </c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 t="s">
        <v>2134</v>
      </c>
      <c r="AO329" s="34" t="s">
        <v>2268</v>
      </c>
      <c r="AP329" s="34"/>
      <c r="AQ329" s="34"/>
      <c r="AR329" s="34"/>
      <c r="AS329" s="34"/>
      <c r="AT329" s="34"/>
      <c r="AU329" s="34"/>
      <c r="AV329" s="34"/>
      <c r="AW329" s="34"/>
      <c r="AX329" s="34" t="s">
        <v>2136</v>
      </c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 t="s">
        <v>2134</v>
      </c>
      <c r="BL329" s="34" t="s">
        <v>2267</v>
      </c>
      <c r="BM329" s="34"/>
      <c r="BN329" s="34"/>
      <c r="BO329" s="34"/>
      <c r="BP329" s="34"/>
      <c r="BQ329" s="34"/>
      <c r="BR329" s="34"/>
      <c r="BS329" s="34" t="s">
        <v>2136</v>
      </c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6"/>
      <c r="CY329" s="36"/>
      <c r="CZ329" s="37"/>
      <c r="DA329" s="37"/>
      <c r="DB329" s="33"/>
    </row>
    <row r="330" spans="2:106" ht="11.25" customHeight="1" x14ac:dyDescent="0.2">
      <c r="B330" s="34"/>
      <c r="C330" s="34"/>
      <c r="D330" s="34"/>
      <c r="E330" s="34"/>
      <c r="F330" s="35"/>
      <c r="G330" s="34" t="s">
        <v>2269</v>
      </c>
      <c r="H330" s="34"/>
      <c r="I330" s="34"/>
      <c r="J330" s="34"/>
      <c r="K330" s="34"/>
      <c r="L330" s="34"/>
      <c r="M330" s="34"/>
      <c r="N330" s="34"/>
      <c r="O330" s="34"/>
      <c r="P330" s="34" t="s">
        <v>2270</v>
      </c>
      <c r="Q330" s="34"/>
      <c r="R330" s="34" t="s">
        <v>2133</v>
      </c>
      <c r="S330" s="34" t="str">
        <f>TEXT(0.3,"#,##0.#######")</f>
        <v>0.3</v>
      </c>
      <c r="T330" s="34"/>
      <c r="U330" s="34"/>
      <c r="V330" s="34"/>
      <c r="W330" s="34" t="s">
        <v>2271</v>
      </c>
      <c r="X330" s="34"/>
      <c r="Y330" s="34"/>
      <c r="Z330" s="34"/>
      <c r="AA330" s="34"/>
      <c r="AB330" s="34"/>
      <c r="AC330" s="34" t="s">
        <v>2272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 t="s">
        <v>2273</v>
      </c>
      <c r="AP330" s="34"/>
      <c r="AQ330" s="34" t="s">
        <v>2133</v>
      </c>
      <c r="AR330" s="34" t="str">
        <f>TEXT(9.5,"#,##0.#######")</f>
        <v>9.5</v>
      </c>
      <c r="AS330" s="34"/>
      <c r="AT330" s="34"/>
      <c r="AU330" s="34"/>
      <c r="AV330" s="34" t="s">
        <v>2271</v>
      </c>
      <c r="AW330" s="34"/>
      <c r="AX330" s="34"/>
      <c r="AY330" s="34"/>
      <c r="AZ330" s="34"/>
      <c r="BA330" s="34"/>
      <c r="BB330" s="34" t="s">
        <v>2274</v>
      </c>
      <c r="BC330" s="34"/>
      <c r="BD330" s="34"/>
      <c r="BE330" s="34"/>
      <c r="BF330" s="34"/>
      <c r="BG330" s="34"/>
      <c r="BH330" s="34"/>
      <c r="BI330" s="34"/>
      <c r="BJ330" s="34"/>
      <c r="BK330" s="34" t="s">
        <v>2273</v>
      </c>
      <c r="BL330" s="34"/>
      <c r="BM330" s="34" t="s">
        <v>2133</v>
      </c>
      <c r="BN330" s="34" t="str">
        <f>TEXT(0.2,"#,##0.#######")</f>
        <v>0.2</v>
      </c>
      <c r="BO330" s="34"/>
      <c r="BP330" s="34"/>
      <c r="BQ330" s="34"/>
      <c r="BR330" s="34" t="s">
        <v>2271</v>
      </c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6"/>
      <c r="CY330" s="36"/>
      <c r="CZ330" s="37"/>
      <c r="DA330" s="37"/>
      <c r="DB330" s="33"/>
    </row>
    <row r="331" spans="2:106" ht="11.25" customHeight="1" x14ac:dyDescent="0.2">
      <c r="B331" s="34"/>
      <c r="C331" s="34"/>
      <c r="D331" s="34"/>
      <c r="E331" s="34"/>
      <c r="F331" s="35"/>
      <c r="G331" s="34"/>
      <c r="H331" s="34" t="s">
        <v>2275</v>
      </c>
      <c r="I331" s="34"/>
      <c r="J331" s="34"/>
      <c r="K331" s="34" t="s">
        <v>431</v>
      </c>
      <c r="L331" s="34" t="s">
        <v>431</v>
      </c>
      <c r="M331" s="34" t="s">
        <v>431</v>
      </c>
      <c r="N331" s="34" t="s">
        <v>431</v>
      </c>
      <c r="O331" s="34" t="s">
        <v>431</v>
      </c>
      <c r="P331" s="34" t="s">
        <v>431</v>
      </c>
      <c r="Q331" s="34" t="s">
        <v>431</v>
      </c>
      <c r="R331" s="34" t="s">
        <v>431</v>
      </c>
      <c r="S331" s="34" t="s">
        <v>431</v>
      </c>
      <c r="T331" s="34" t="s">
        <v>431</v>
      </c>
      <c r="U331" s="34" t="s">
        <v>431</v>
      </c>
      <c r="V331" s="34" t="s">
        <v>431</v>
      </c>
      <c r="W331" s="34" t="s">
        <v>431</v>
      </c>
      <c r="X331" s="34" t="s">
        <v>431</v>
      </c>
      <c r="Y331" s="34" t="s">
        <v>431</v>
      </c>
      <c r="Z331" s="34" t="s">
        <v>431</v>
      </c>
      <c r="AA331" s="34" t="s">
        <v>431</v>
      </c>
      <c r="AB331" s="34" t="s">
        <v>431</v>
      </c>
      <c r="AC331" s="34" t="s">
        <v>431</v>
      </c>
      <c r="AD331" s="34" t="s">
        <v>431</v>
      </c>
      <c r="AE331" s="34"/>
      <c r="AF331" s="34" t="s">
        <v>2275</v>
      </c>
      <c r="AG331" s="34"/>
      <c r="AH331" s="34"/>
      <c r="AI331" s="34" t="s">
        <v>431</v>
      </c>
      <c r="AJ331" s="34" t="s">
        <v>431</v>
      </c>
      <c r="AK331" s="34" t="s">
        <v>431</v>
      </c>
      <c r="AL331" s="34" t="s">
        <v>431</v>
      </c>
      <c r="AM331" s="34" t="s">
        <v>431</v>
      </c>
      <c r="AN331" s="34" t="s">
        <v>431</v>
      </c>
      <c r="AO331" s="34" t="s">
        <v>431</v>
      </c>
      <c r="AP331" s="34" t="s">
        <v>431</v>
      </c>
      <c r="AQ331" s="34" t="s">
        <v>431</v>
      </c>
      <c r="AR331" s="34" t="s">
        <v>431</v>
      </c>
      <c r="AS331" s="34" t="s">
        <v>431</v>
      </c>
      <c r="AT331" s="34" t="s">
        <v>431</v>
      </c>
      <c r="AU331" s="34" t="s">
        <v>431</v>
      </c>
      <c r="AV331" s="34" t="s">
        <v>431</v>
      </c>
      <c r="AW331" s="34" t="s">
        <v>431</v>
      </c>
      <c r="AX331" s="34" t="s">
        <v>431</v>
      </c>
      <c r="AY331" s="34" t="s">
        <v>431</v>
      </c>
      <c r="AZ331" s="34" t="s">
        <v>431</v>
      </c>
      <c r="BA331" s="34" t="s">
        <v>431</v>
      </c>
      <c r="BB331" s="34" t="s">
        <v>431</v>
      </c>
      <c r="BC331" s="34"/>
      <c r="BD331" s="34" t="s">
        <v>2275</v>
      </c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6"/>
      <c r="CY331" s="36"/>
      <c r="CZ331" s="37"/>
      <c r="DA331" s="37"/>
      <c r="DB331" s="33"/>
    </row>
    <row r="332" spans="2:106" ht="11.25" customHeight="1" x14ac:dyDescent="0.2">
      <c r="B332" s="34"/>
      <c r="C332" s="34"/>
      <c r="D332" s="34"/>
      <c r="E332" s="34"/>
      <c r="F332" s="35"/>
      <c r="G332" s="34"/>
      <c r="H332" s="34"/>
      <c r="I332" s="34"/>
      <c r="J332" s="34"/>
      <c r="K332" s="34"/>
      <c r="L332" s="34"/>
      <c r="M332" s="34"/>
      <c r="N332" s="34" t="s">
        <v>2199</v>
      </c>
      <c r="O332" s="34"/>
      <c r="P332" s="38"/>
      <c r="Q332" s="34" t="s">
        <v>2133</v>
      </c>
      <c r="R332" s="34" t="str">
        <f>TEXT(15,"#,##0.#######")</f>
        <v>15.</v>
      </c>
      <c r="S332" s="34"/>
      <c r="T332" s="34"/>
      <c r="U332" s="34" t="s">
        <v>2271</v>
      </c>
      <c r="V332" s="34"/>
      <c r="W332" s="34" t="s">
        <v>2139</v>
      </c>
      <c r="X332" s="34"/>
      <c r="Y332" s="34" t="s">
        <v>2140</v>
      </c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 t="s">
        <v>2276</v>
      </c>
      <c r="AN332" s="34"/>
      <c r="AO332" s="38"/>
      <c r="AP332" s="34" t="s">
        <v>2133</v>
      </c>
      <c r="AQ332" s="34" t="str">
        <f>TEXT(35,"#,##0.#######")</f>
        <v>35.</v>
      </c>
      <c r="AR332" s="34"/>
      <c r="AS332" s="34"/>
      <c r="AT332" s="34" t="s">
        <v>2271</v>
      </c>
      <c r="AU332" s="34"/>
      <c r="AV332" s="34" t="s">
        <v>2139</v>
      </c>
      <c r="AW332" s="34"/>
      <c r="AX332" s="34" t="s">
        <v>2140</v>
      </c>
      <c r="AY332" s="34"/>
      <c r="AZ332" s="34"/>
      <c r="BA332" s="34"/>
      <c r="BB332" s="34"/>
      <c r="BC332" s="34"/>
      <c r="BD332" s="34"/>
      <c r="BE332" s="34"/>
      <c r="BF332" s="34"/>
      <c r="BG332" s="34"/>
      <c r="BH332" s="34" t="s">
        <v>2277</v>
      </c>
      <c r="BI332" s="34"/>
      <c r="BJ332" s="38"/>
      <c r="BK332" s="34" t="s">
        <v>2133</v>
      </c>
      <c r="BL332" s="34" t="str">
        <f>TEXT(15,"#,##0.#######")</f>
        <v>15.</v>
      </c>
      <c r="BM332" s="34"/>
      <c r="BN332" s="34"/>
      <c r="BO332" s="34" t="s">
        <v>2271</v>
      </c>
      <c r="BP332" s="34"/>
      <c r="BQ332" s="34" t="s">
        <v>2139</v>
      </c>
      <c r="BR332" s="34"/>
      <c r="BS332" s="34" t="s">
        <v>2140</v>
      </c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6"/>
      <c r="CY332" s="36"/>
      <c r="CZ332" s="37"/>
      <c r="DA332" s="37"/>
      <c r="DB332" s="33"/>
    </row>
    <row r="333" spans="2:106" ht="11.25" customHeight="1" x14ac:dyDescent="0.2">
      <c r="B333" s="34"/>
      <c r="C333" s="34"/>
      <c r="D333" s="34"/>
      <c r="E333" s="34"/>
      <c r="F333" s="35"/>
      <c r="G333" s="34"/>
      <c r="H333" s="34"/>
      <c r="I333" s="34"/>
      <c r="J333" s="34"/>
      <c r="K333" s="34"/>
      <c r="L333" s="34"/>
      <c r="M333" s="34"/>
      <c r="N333" s="34" t="s">
        <v>2200</v>
      </c>
      <c r="O333" s="34"/>
      <c r="P333" s="38"/>
      <c r="Q333" s="34" t="s">
        <v>2133</v>
      </c>
      <c r="R333" s="34" t="str">
        <f>TEXT(20,"#,##0.#######")</f>
        <v>20.</v>
      </c>
      <c r="S333" s="34"/>
      <c r="T333" s="34"/>
      <c r="U333" s="34" t="s">
        <v>2271</v>
      </c>
      <c r="V333" s="34"/>
      <c r="W333" s="34" t="s">
        <v>2139</v>
      </c>
      <c r="X333" s="34"/>
      <c r="Y333" s="34" t="s">
        <v>2140</v>
      </c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 t="s">
        <v>2278</v>
      </c>
      <c r="AN333" s="34"/>
      <c r="AO333" s="38"/>
      <c r="AP333" s="34" t="s">
        <v>2133</v>
      </c>
      <c r="AQ333" s="34" t="str">
        <f>TEXT(35,"#,##0.#######")</f>
        <v>35.</v>
      </c>
      <c r="AR333" s="34"/>
      <c r="AS333" s="34"/>
      <c r="AT333" s="34" t="s">
        <v>2271</v>
      </c>
      <c r="AU333" s="34"/>
      <c r="AV333" s="34" t="s">
        <v>2139</v>
      </c>
      <c r="AW333" s="34"/>
      <c r="AX333" s="34" t="s">
        <v>2140</v>
      </c>
      <c r="AY333" s="34"/>
      <c r="AZ333" s="34"/>
      <c r="BA333" s="34"/>
      <c r="BB333" s="34"/>
      <c r="BC333" s="34"/>
      <c r="BD333" s="34"/>
      <c r="BE333" s="34"/>
      <c r="BF333" s="34"/>
      <c r="BG333" s="34"/>
      <c r="BH333" s="34" t="s">
        <v>2279</v>
      </c>
      <c r="BI333" s="34"/>
      <c r="BJ333" s="38"/>
      <c r="BK333" s="34" t="s">
        <v>2133</v>
      </c>
      <c r="BL333" s="34" t="str">
        <f>TEXT(20,"#,##0.#######")</f>
        <v>20.</v>
      </c>
      <c r="BM333" s="34"/>
      <c r="BN333" s="34"/>
      <c r="BO333" s="34" t="s">
        <v>2271</v>
      </c>
      <c r="BP333" s="34"/>
      <c r="BQ333" s="34" t="s">
        <v>2139</v>
      </c>
      <c r="BR333" s="34"/>
      <c r="BS333" s="34" t="s">
        <v>2140</v>
      </c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6"/>
      <c r="CY333" s="36"/>
      <c r="CZ333" s="37"/>
      <c r="DA333" s="37"/>
      <c r="DB333" s="33"/>
    </row>
    <row r="334" spans="2:106" ht="11.25" customHeight="1" x14ac:dyDescent="0.2">
      <c r="B334" s="34"/>
      <c r="C334" s="34"/>
      <c r="D334" s="34"/>
      <c r="E334" s="34"/>
      <c r="F334" s="35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6"/>
      <c r="CY334" s="36"/>
      <c r="CZ334" s="37"/>
      <c r="DA334" s="37"/>
      <c r="DB334" s="33"/>
    </row>
    <row r="335" spans="2:106" ht="11.25" customHeight="1" x14ac:dyDescent="0.2">
      <c r="B335" s="34"/>
      <c r="C335" s="34"/>
      <c r="D335" s="34"/>
      <c r="E335" s="34"/>
      <c r="F335" s="35"/>
      <c r="G335" s="34" t="s">
        <v>59</v>
      </c>
      <c r="H335" s="34"/>
      <c r="I335" s="34" t="s">
        <v>2133</v>
      </c>
      <c r="J335" s="34"/>
      <c r="K335" s="34" t="str">
        <f>TEXT(20,"#,##0.#######")</f>
        <v>20.</v>
      </c>
      <c r="L335" s="34"/>
      <c r="M335" s="34" t="s">
        <v>2280</v>
      </c>
      <c r="N335" s="34"/>
      <c r="O335" s="34"/>
      <c r="P335" s="34"/>
      <c r="Q335" s="34"/>
      <c r="R335" s="34"/>
      <c r="S335" s="34"/>
      <c r="T335" s="34"/>
      <c r="U335" s="34" t="s">
        <v>2281</v>
      </c>
      <c r="V335" s="34"/>
      <c r="W335" s="34"/>
      <c r="X335" s="34" t="s">
        <v>2133</v>
      </c>
      <c r="Y335" s="34"/>
      <c r="Z335" s="34" t="str">
        <f>TEXT(1.7,"#,##0.#######")</f>
        <v>1.7</v>
      </c>
      <c r="AA335" s="34"/>
      <c r="AB335" s="34"/>
      <c r="AC335" s="34" t="s">
        <v>2280</v>
      </c>
      <c r="AD335" s="34"/>
      <c r="AE335" s="34"/>
      <c r="AF335" s="34" t="s">
        <v>2139</v>
      </c>
      <c r="AG335" s="34" t="s">
        <v>2138</v>
      </c>
      <c r="AH335" s="34"/>
      <c r="AI335" s="34"/>
      <c r="AJ335" s="34"/>
      <c r="AK335" s="34"/>
      <c r="AL335" s="34"/>
      <c r="AM335" s="34" t="s">
        <v>2282</v>
      </c>
      <c r="AN335" s="34"/>
      <c r="AO335" s="34"/>
      <c r="AP335" s="34" t="s">
        <v>2133</v>
      </c>
      <c r="AQ335" s="34"/>
      <c r="AR335" s="34" t="str">
        <f>TEXT(1.25,"#,##0.#######")</f>
        <v>1.25</v>
      </c>
      <c r="AS335" s="34"/>
      <c r="AT335" s="34"/>
      <c r="AU335" s="34"/>
      <c r="AV335" s="34"/>
      <c r="AW335" s="34"/>
      <c r="AX335" s="34"/>
      <c r="AY335" s="34"/>
      <c r="AZ335" s="34" t="s">
        <v>2192</v>
      </c>
      <c r="BA335" s="34"/>
      <c r="BB335" s="34" t="s">
        <v>2133</v>
      </c>
      <c r="BC335" s="34"/>
      <c r="BD335" s="34" t="str">
        <f>TEXT(0.9,"#,##0.#######")</f>
        <v>0.9</v>
      </c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6"/>
      <c r="CY335" s="36"/>
      <c r="CZ335" s="37"/>
      <c r="DA335" s="37"/>
      <c r="DB335" s="33"/>
    </row>
    <row r="336" spans="2:106" ht="11.25" customHeight="1" x14ac:dyDescent="0.2">
      <c r="B336" s="34"/>
      <c r="C336" s="34"/>
      <c r="D336" s="34"/>
      <c r="E336" s="34"/>
      <c r="F336" s="35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6"/>
      <c r="CY336" s="36"/>
      <c r="CZ336" s="37"/>
      <c r="DA336" s="37"/>
      <c r="DB336" s="33"/>
    </row>
    <row r="337" spans="2:106" ht="11.25" customHeight="1" x14ac:dyDescent="0.2">
      <c r="B337" s="34"/>
      <c r="C337" s="34"/>
      <c r="D337" s="34"/>
      <c r="E337" s="34"/>
      <c r="F337" s="35"/>
      <c r="G337" s="34" t="s">
        <v>2189</v>
      </c>
      <c r="H337" s="34"/>
      <c r="I337" s="34" t="s">
        <v>2133</v>
      </c>
      <c r="J337" s="34"/>
      <c r="K337" s="34" t="s">
        <v>59</v>
      </c>
      <c r="L337" s="34" t="s">
        <v>2139</v>
      </c>
      <c r="M337" s="34" t="s">
        <v>2281</v>
      </c>
      <c r="N337" s="34"/>
      <c r="O337" s="34" t="s">
        <v>2150</v>
      </c>
      <c r="P337" s="34"/>
      <c r="Q337" s="34" t="s">
        <v>2282</v>
      </c>
      <c r="R337" s="34"/>
      <c r="S337" s="34"/>
      <c r="T337" s="34" t="s">
        <v>2133</v>
      </c>
      <c r="U337" s="34"/>
      <c r="V337" s="34" t="str">
        <f>TEXT(K335,"#,##0.#######")</f>
        <v>20.</v>
      </c>
      <c r="W337" s="34"/>
      <c r="X337" s="34" t="s">
        <v>2139</v>
      </c>
      <c r="Y337" s="34" t="str">
        <f>TEXT(Z335,"#,##0.#######")</f>
        <v>1.7</v>
      </c>
      <c r="Z337" s="34"/>
      <c r="AA337" s="34"/>
      <c r="AB337" s="34" t="s">
        <v>2150</v>
      </c>
      <c r="AC337" s="34"/>
      <c r="AD337" s="34" t="str">
        <f>TEXT(AR335,"#,##0.#######")</f>
        <v>1.25</v>
      </c>
      <c r="AE337" s="34"/>
      <c r="AF337" s="34"/>
      <c r="AG337" s="34"/>
      <c r="AH337" s="34"/>
      <c r="AI337" s="34" t="s">
        <v>2133</v>
      </c>
      <c r="AJ337" s="34"/>
      <c r="AK337" s="34" t="str">
        <f>TEXT(ROUND(K335/Z335*AR335,2),"#,##0.#######")</f>
        <v>14.71</v>
      </c>
      <c r="AL337" s="34"/>
      <c r="AM337" s="34"/>
      <c r="AN337" s="34"/>
      <c r="AO337" s="34"/>
      <c r="AP337" s="34"/>
      <c r="AQ337" s="34" t="s">
        <v>2138</v>
      </c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6"/>
      <c r="CY337" s="36"/>
      <c r="CZ337" s="37"/>
      <c r="DA337" s="37"/>
      <c r="DB337" s="33"/>
    </row>
    <row r="338" spans="2:106" ht="11.25" customHeight="1" x14ac:dyDescent="0.2">
      <c r="B338" s="34"/>
      <c r="C338" s="34"/>
      <c r="D338" s="34"/>
      <c r="E338" s="34"/>
      <c r="F338" s="35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6"/>
      <c r="CY338" s="36"/>
      <c r="CZ338" s="37"/>
      <c r="DA338" s="37"/>
      <c r="DB338" s="33"/>
    </row>
    <row r="339" spans="2:106" ht="11.25" customHeight="1" x14ac:dyDescent="0.2">
      <c r="B339" s="34"/>
      <c r="C339" s="34"/>
      <c r="D339" s="34"/>
      <c r="E339" s="34"/>
      <c r="F339" s="35"/>
      <c r="G339" s="34" t="s">
        <v>2283</v>
      </c>
      <c r="H339" s="34"/>
      <c r="I339" s="34" t="s">
        <v>2133</v>
      </c>
      <c r="J339" s="34"/>
      <c r="K339" s="34" t="s">
        <v>2189</v>
      </c>
      <c r="L339" s="34"/>
      <c r="M339" s="34" t="s">
        <v>2139</v>
      </c>
      <c r="N339" s="34"/>
      <c r="O339" s="34" t="s">
        <v>2134</v>
      </c>
      <c r="P339" s="34"/>
      <c r="Q339" s="34" t="s">
        <v>2260</v>
      </c>
      <c r="R339" s="34"/>
      <c r="S339" s="34"/>
      <c r="T339" s="34" t="s">
        <v>2150</v>
      </c>
      <c r="U339" s="34"/>
      <c r="V339" s="34"/>
      <c r="W339" s="34" t="s">
        <v>2249</v>
      </c>
      <c r="X339" s="34"/>
      <c r="Y339" s="34" t="s">
        <v>2136</v>
      </c>
      <c r="Z339" s="34"/>
      <c r="AA339" s="34" t="s">
        <v>2133</v>
      </c>
      <c r="AB339" s="34"/>
      <c r="AC339" s="34" t="str">
        <f>TEXT(AK337,"#,##0.#######")</f>
        <v>14.71</v>
      </c>
      <c r="AD339" s="34"/>
      <c r="AE339" s="34"/>
      <c r="AF339" s="34"/>
      <c r="AG339" s="34"/>
      <c r="AH339" s="34" t="s">
        <v>2139</v>
      </c>
      <c r="AI339" s="34"/>
      <c r="AJ339" s="34" t="s">
        <v>2134</v>
      </c>
      <c r="AK339" s="34"/>
      <c r="AL339" s="34" t="str">
        <f>TEXT(L323,"#,##0.#######")</f>
        <v>1.</v>
      </c>
      <c r="AM339" s="34"/>
      <c r="AN339" s="34"/>
      <c r="AO339" s="34"/>
      <c r="AP339" s="34" t="s">
        <v>2150</v>
      </c>
      <c r="AQ339" s="34"/>
      <c r="AR339" s="34"/>
      <c r="AS339" s="34" t="str">
        <f>TEXT(AX323,"#,##0.#######")</f>
        <v>1.1</v>
      </c>
      <c r="AT339" s="34"/>
      <c r="AU339" s="34"/>
      <c r="AV339" s="34"/>
      <c r="AW339" s="34" t="s">
        <v>2136</v>
      </c>
      <c r="AX339" s="34"/>
      <c r="AY339" s="34" t="s">
        <v>2133</v>
      </c>
      <c r="AZ339" s="34"/>
      <c r="BA339" s="34" t="str">
        <f>TEXT(ROUND(AK337/(L323*AX323),2),"#,##0.#######")</f>
        <v>13.37</v>
      </c>
      <c r="BB339" s="34"/>
      <c r="BC339" s="34"/>
      <c r="BD339" s="34"/>
      <c r="BE339" s="34"/>
      <c r="BF339" s="34"/>
      <c r="BG339" s="34"/>
      <c r="BH339" s="34" t="s">
        <v>2254</v>
      </c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6"/>
      <c r="CY339" s="36"/>
      <c r="CZ339" s="37"/>
      <c r="DA339" s="37"/>
      <c r="DB339" s="33"/>
    </row>
    <row r="340" spans="2:106" ht="11.25" customHeight="1" x14ac:dyDescent="0.2">
      <c r="B340" s="34"/>
      <c r="C340" s="34"/>
      <c r="D340" s="34"/>
      <c r="E340" s="34"/>
      <c r="F340" s="35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6"/>
      <c r="CY340" s="36"/>
      <c r="CZ340" s="37"/>
      <c r="DA340" s="37"/>
      <c r="DB340" s="33"/>
    </row>
    <row r="341" spans="2:106" ht="11.25" customHeight="1" x14ac:dyDescent="0.2">
      <c r="B341" s="34"/>
      <c r="C341" s="34"/>
      <c r="D341" s="34"/>
      <c r="E341" s="34"/>
      <c r="F341" s="35"/>
      <c r="G341" s="34" t="s">
        <v>2212</v>
      </c>
      <c r="H341" s="34"/>
      <c r="I341" s="34"/>
      <c r="J341" s="34" t="s">
        <v>2133</v>
      </c>
      <c r="K341" s="34"/>
      <c r="L341" s="34" t="s">
        <v>2262</v>
      </c>
      <c r="M341" s="34"/>
      <c r="N341" s="34"/>
      <c r="O341" s="34"/>
      <c r="P341" s="34" t="s">
        <v>2150</v>
      </c>
      <c r="Q341" s="34"/>
      <c r="R341" s="34"/>
      <c r="S341" s="34" t="s">
        <v>2283</v>
      </c>
      <c r="T341" s="34"/>
      <c r="U341" s="34" t="s">
        <v>2139</v>
      </c>
      <c r="V341" s="34"/>
      <c r="W341" s="34" t="s">
        <v>2134</v>
      </c>
      <c r="X341" s="34"/>
      <c r="Y341" s="34" t="str">
        <f>TEXT(60,"#,##0.#######")</f>
        <v>60.</v>
      </c>
      <c r="Z341" s="34"/>
      <c r="AA341" s="34"/>
      <c r="AB341" s="34" t="s">
        <v>2150</v>
      </c>
      <c r="AC341" s="34"/>
      <c r="AD341" s="34"/>
      <c r="AE341" s="34" t="s">
        <v>2261</v>
      </c>
      <c r="AF341" s="34"/>
      <c r="AG341" s="34"/>
      <c r="AH341" s="34" t="s">
        <v>2136</v>
      </c>
      <c r="AI341" s="34"/>
      <c r="AJ341" s="34" t="s">
        <v>2133</v>
      </c>
      <c r="AK341" s="34"/>
      <c r="AL341" s="34" t="str">
        <f>TEXT(Z325,"#,##0.#######")</f>
        <v>21.</v>
      </c>
      <c r="AM341" s="34"/>
      <c r="AN341" s="34"/>
      <c r="AO341" s="34" t="s">
        <v>2150</v>
      </c>
      <c r="AP341" s="34"/>
      <c r="AQ341" s="34"/>
      <c r="AR341" s="34" t="str">
        <f>TEXT(BA339,"#,##0.#######")</f>
        <v>13.37</v>
      </c>
      <c r="AS341" s="34"/>
      <c r="AT341" s="34"/>
      <c r="AU341" s="34"/>
      <c r="AV341" s="34"/>
      <c r="AW341" s="34"/>
      <c r="AX341" s="34" t="s">
        <v>2139</v>
      </c>
      <c r="AY341" s="34"/>
      <c r="AZ341" s="34" t="s">
        <v>2134</v>
      </c>
      <c r="BA341" s="34"/>
      <c r="BB341" s="34" t="str">
        <f>TEXT(Y341,"#,##0.#######")</f>
        <v>60.</v>
      </c>
      <c r="BC341" s="34"/>
      <c r="BD341" s="34"/>
      <c r="BE341" s="34" t="s">
        <v>2150</v>
      </c>
      <c r="BF341" s="34"/>
      <c r="BG341" s="34"/>
      <c r="BH341" s="34" t="str">
        <f>TEXT(L325,"#,##0.#######")</f>
        <v>0.75</v>
      </c>
      <c r="BI341" s="34"/>
      <c r="BJ341" s="34"/>
      <c r="BK341" s="34"/>
      <c r="BL341" s="34" t="s">
        <v>2136</v>
      </c>
      <c r="BM341" s="34"/>
      <c r="BN341" s="34" t="s">
        <v>2133</v>
      </c>
      <c r="BO341" s="34"/>
      <c r="BP341" s="34" t="str">
        <f>TEXT(ROUND(Z325*BA339/(Y341*L325),2),"#,##0.#######")</f>
        <v>6.24</v>
      </c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6"/>
      <c r="CY341" s="36"/>
      <c r="CZ341" s="37"/>
      <c r="DA341" s="37"/>
      <c r="DB341" s="33"/>
    </row>
    <row r="342" spans="2:106" ht="11.25" customHeight="1" x14ac:dyDescent="0.2">
      <c r="B342" s="34"/>
      <c r="C342" s="34"/>
      <c r="D342" s="34"/>
      <c r="E342" s="34"/>
      <c r="F342" s="35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6"/>
      <c r="CY342" s="36"/>
      <c r="CZ342" s="37"/>
      <c r="DA342" s="37"/>
      <c r="DB342" s="33"/>
    </row>
    <row r="343" spans="2:106" ht="11.25" customHeight="1" x14ac:dyDescent="0.2">
      <c r="B343" s="34"/>
      <c r="C343" s="34"/>
      <c r="D343" s="34"/>
      <c r="E343" s="34"/>
      <c r="F343" s="35"/>
      <c r="G343" s="34"/>
      <c r="H343" s="34"/>
      <c r="I343" s="34"/>
      <c r="J343" s="34"/>
      <c r="K343" s="34"/>
      <c r="L343" s="34"/>
      <c r="M343" s="34"/>
      <c r="N343" s="34" t="s">
        <v>2270</v>
      </c>
      <c r="O343" s="34"/>
      <c r="P343" s="34"/>
      <c r="Q343" s="34"/>
      <c r="R343" s="34"/>
      <c r="S343" s="34" t="s">
        <v>2270</v>
      </c>
      <c r="T343" s="34"/>
      <c r="U343" s="34"/>
      <c r="V343" s="34"/>
      <c r="W343" s="34"/>
      <c r="X343" s="34"/>
      <c r="Y343" s="34"/>
      <c r="Z343" s="34" t="s">
        <v>2273</v>
      </c>
      <c r="AA343" s="34"/>
      <c r="AB343" s="34"/>
      <c r="AC343" s="34"/>
      <c r="AD343" s="34"/>
      <c r="AE343" s="34" t="s">
        <v>2273</v>
      </c>
      <c r="AF343" s="34"/>
      <c r="AG343" s="34"/>
      <c r="AH343" s="34"/>
      <c r="AI343" s="34"/>
      <c r="AJ343" s="34"/>
      <c r="AK343" s="34" t="s">
        <v>2284</v>
      </c>
      <c r="AL343" s="34"/>
      <c r="AM343" s="34"/>
      <c r="AN343" s="34"/>
      <c r="AO343" s="34"/>
      <c r="AP343" s="34" t="s">
        <v>2284</v>
      </c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 t="str">
        <f>TEXT(S330,"#,##0.#######")</f>
        <v>0.3</v>
      </c>
      <c r="BC343" s="34"/>
      <c r="BD343" s="34"/>
      <c r="BE343" s="34"/>
      <c r="BF343" s="34"/>
      <c r="BG343" s="34" t="str">
        <f>TEXT(S330,"#,##0.#######")</f>
        <v>0.3</v>
      </c>
      <c r="BH343" s="34"/>
      <c r="BI343" s="34"/>
      <c r="BJ343" s="34"/>
      <c r="BK343" s="34"/>
      <c r="BL343" s="34"/>
      <c r="BM343" s="34"/>
      <c r="BN343" s="34"/>
      <c r="BO343" s="34" t="str">
        <f>TEXT(AR330,"#,##0.#######")</f>
        <v>9.5</v>
      </c>
      <c r="BP343" s="34"/>
      <c r="BQ343" s="34"/>
      <c r="BR343" s="34"/>
      <c r="BS343" s="34"/>
      <c r="BT343" s="34" t="str">
        <f>TEXT(AR330,"#,##0.#######")</f>
        <v>9.5</v>
      </c>
      <c r="BU343" s="34"/>
      <c r="BV343" s="34"/>
      <c r="BW343" s="34"/>
      <c r="BX343" s="34"/>
      <c r="BY343" s="34"/>
      <c r="BZ343" s="34" t="str">
        <f>TEXT(BN330,"#,##0.#######")</f>
        <v>0.2</v>
      </c>
      <c r="CA343" s="34"/>
      <c r="CB343" s="34"/>
      <c r="CC343" s="34"/>
      <c r="CD343" s="34"/>
      <c r="CE343" s="34" t="str">
        <f>TEXT(BN330,"#,##0.#######")</f>
        <v>0.2</v>
      </c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6"/>
      <c r="CY343" s="36"/>
      <c r="CZ343" s="37"/>
      <c r="DA343" s="37"/>
      <c r="DB343" s="33"/>
    </row>
    <row r="344" spans="2:106" ht="11.25" customHeight="1" x14ac:dyDescent="0.2">
      <c r="B344" s="34"/>
      <c r="C344" s="34"/>
      <c r="D344" s="34"/>
      <c r="E344" s="34"/>
      <c r="F344" s="35"/>
      <c r="G344" s="34" t="s">
        <v>2215</v>
      </c>
      <c r="H344" s="34"/>
      <c r="I344" s="34"/>
      <c r="J344" s="34" t="s">
        <v>2133</v>
      </c>
      <c r="K344" s="34"/>
      <c r="L344" s="34" t="s">
        <v>2134</v>
      </c>
      <c r="M344" s="34" t="s">
        <v>2195</v>
      </c>
      <c r="N344" s="34"/>
      <c r="O344" s="34" t="s">
        <v>2195</v>
      </c>
      <c r="P344" s="34"/>
      <c r="Q344" s="34" t="s">
        <v>2135</v>
      </c>
      <c r="R344" s="34" t="s">
        <v>2195</v>
      </c>
      <c r="S344" s="34"/>
      <c r="T344" s="34" t="s">
        <v>2195</v>
      </c>
      <c r="U344" s="34"/>
      <c r="V344" s="34"/>
      <c r="W344" s="34" t="s">
        <v>2135</v>
      </c>
      <c r="X344" s="34"/>
      <c r="Y344" s="34" t="s">
        <v>2195</v>
      </c>
      <c r="Z344" s="34"/>
      <c r="AA344" s="34" t="s">
        <v>2195</v>
      </c>
      <c r="AB344" s="34"/>
      <c r="AC344" s="34" t="s">
        <v>2135</v>
      </c>
      <c r="AD344" s="34" t="s">
        <v>2195</v>
      </c>
      <c r="AE344" s="34"/>
      <c r="AF344" s="34" t="s">
        <v>2195</v>
      </c>
      <c r="AG344" s="34"/>
      <c r="AH344" s="34" t="s">
        <v>2135</v>
      </c>
      <c r="AI344" s="34"/>
      <c r="AJ344" s="34" t="s">
        <v>2195</v>
      </c>
      <c r="AK344" s="34"/>
      <c r="AL344" s="34" t="s">
        <v>2195</v>
      </c>
      <c r="AM344" s="34"/>
      <c r="AN344" s="34" t="s">
        <v>2135</v>
      </c>
      <c r="AO344" s="34" t="s">
        <v>2195</v>
      </c>
      <c r="AP344" s="34"/>
      <c r="AQ344" s="34" t="s">
        <v>2195</v>
      </c>
      <c r="AR344" s="34"/>
      <c r="AS344" s="34" t="s">
        <v>2136</v>
      </c>
      <c r="AT344" s="34" t="s">
        <v>2150</v>
      </c>
      <c r="AU344" s="34"/>
      <c r="AV344" s="34" t="str">
        <f>TEXT(60,"#,##0.#######")</f>
        <v>60.</v>
      </c>
      <c r="AW344" s="34"/>
      <c r="AX344" s="34"/>
      <c r="AY344" s="34" t="s">
        <v>2133</v>
      </c>
      <c r="AZ344" s="34"/>
      <c r="BA344" s="34" t="s">
        <v>2134</v>
      </c>
      <c r="BB344" s="34" t="s">
        <v>2195</v>
      </c>
      <c r="BC344" s="34"/>
      <c r="BD344" s="34" t="s">
        <v>2195</v>
      </c>
      <c r="BE344" s="34"/>
      <c r="BF344" s="34" t="s">
        <v>2135</v>
      </c>
      <c r="BG344" s="34" t="s">
        <v>2195</v>
      </c>
      <c r="BH344" s="34"/>
      <c r="BI344" s="34" t="s">
        <v>2195</v>
      </c>
      <c r="BJ344" s="34"/>
      <c r="BK344" s="34"/>
      <c r="BL344" s="34" t="s">
        <v>2135</v>
      </c>
      <c r="BM344" s="34"/>
      <c r="BN344" s="34" t="s">
        <v>2195</v>
      </c>
      <c r="BO344" s="34"/>
      <c r="BP344" s="34" t="s">
        <v>2195</v>
      </c>
      <c r="BQ344" s="34"/>
      <c r="BR344" s="34" t="s">
        <v>2135</v>
      </c>
      <c r="BS344" s="34" t="s">
        <v>2195</v>
      </c>
      <c r="BT344" s="34"/>
      <c r="BU344" s="34" t="s">
        <v>2195</v>
      </c>
      <c r="BV344" s="34"/>
      <c r="BW344" s="34" t="s">
        <v>2135</v>
      </c>
      <c r="BX344" s="34"/>
      <c r="BY344" s="34" t="s">
        <v>2195</v>
      </c>
      <c r="BZ344" s="34"/>
      <c r="CA344" s="34" t="s">
        <v>2195</v>
      </c>
      <c r="CB344" s="34"/>
      <c r="CC344" s="34" t="s">
        <v>2135</v>
      </c>
      <c r="CD344" s="34" t="s">
        <v>2195</v>
      </c>
      <c r="CE344" s="34"/>
      <c r="CF344" s="34" t="s">
        <v>2195</v>
      </c>
      <c r="CG344" s="34"/>
      <c r="CH344" s="38"/>
      <c r="CI344" s="34" t="s">
        <v>2136</v>
      </c>
      <c r="CJ344" s="34" t="s">
        <v>2150</v>
      </c>
      <c r="CK344" s="34"/>
      <c r="CL344" s="34" t="str">
        <f>TEXT(60,"#,##0.#######")</f>
        <v>60.</v>
      </c>
      <c r="CM344" s="34"/>
      <c r="CN344" s="34"/>
      <c r="CO344" s="34" t="s">
        <v>2133</v>
      </c>
      <c r="CP344" s="34"/>
      <c r="CQ344" s="34" t="str">
        <f>TEXT(ROUND(((S330)/(R332)+(S330)/(R333)+(AR330)/(AQ332)+(AR330)/(AQ333)+(BN330)/(BL332)+(BN330)/(BL333))*AV344,2),"#,##0.#######")</f>
        <v>36.07</v>
      </c>
      <c r="CR344" s="34"/>
      <c r="CS344" s="34"/>
      <c r="CT344" s="34"/>
      <c r="CU344" s="34"/>
      <c r="CV344" s="34"/>
      <c r="CW344" s="34"/>
      <c r="CX344" s="36"/>
      <c r="CY344" s="36"/>
      <c r="CZ344" s="37"/>
      <c r="DA344" s="37"/>
      <c r="DB344" s="33"/>
    </row>
    <row r="345" spans="2:106" ht="11.25" customHeight="1" x14ac:dyDescent="0.2">
      <c r="B345" s="34"/>
      <c r="C345" s="34"/>
      <c r="D345" s="34"/>
      <c r="E345" s="34"/>
      <c r="F345" s="35"/>
      <c r="G345" s="34"/>
      <c r="H345" s="34"/>
      <c r="I345" s="34"/>
      <c r="J345" s="34"/>
      <c r="K345" s="34"/>
      <c r="L345" s="34"/>
      <c r="M345" s="34"/>
      <c r="N345" s="34" t="s">
        <v>2199</v>
      </c>
      <c r="O345" s="34"/>
      <c r="P345" s="34"/>
      <c r="Q345" s="34"/>
      <c r="R345" s="34"/>
      <c r="S345" s="34" t="s">
        <v>2200</v>
      </c>
      <c r="T345" s="34"/>
      <c r="U345" s="34"/>
      <c r="V345" s="34"/>
      <c r="W345" s="34"/>
      <c r="X345" s="34"/>
      <c r="Y345" s="34"/>
      <c r="Z345" s="34" t="s">
        <v>2276</v>
      </c>
      <c r="AA345" s="34"/>
      <c r="AB345" s="34"/>
      <c r="AC345" s="34"/>
      <c r="AD345" s="34"/>
      <c r="AE345" s="34" t="s">
        <v>2278</v>
      </c>
      <c r="AF345" s="34"/>
      <c r="AG345" s="34"/>
      <c r="AH345" s="34"/>
      <c r="AI345" s="34"/>
      <c r="AJ345" s="34"/>
      <c r="AK345" s="34" t="s">
        <v>2277</v>
      </c>
      <c r="AL345" s="34"/>
      <c r="AM345" s="34"/>
      <c r="AN345" s="34"/>
      <c r="AO345" s="34"/>
      <c r="AP345" s="34" t="s">
        <v>2279</v>
      </c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 t="str">
        <f>TEXT(R332,"#,##0.#######")</f>
        <v>15.</v>
      </c>
      <c r="BD345" s="34"/>
      <c r="BE345" s="34"/>
      <c r="BF345" s="34"/>
      <c r="BG345" s="34"/>
      <c r="BH345" s="34" t="str">
        <f>TEXT(R333,"#,##0.#######")</f>
        <v>20.</v>
      </c>
      <c r="BI345" s="34"/>
      <c r="BJ345" s="34"/>
      <c r="BK345" s="34"/>
      <c r="BL345" s="34"/>
      <c r="BM345" s="34"/>
      <c r="BN345" s="34"/>
      <c r="BO345" s="34" t="str">
        <f>TEXT(AQ332,"#,##0.#######")</f>
        <v>35.</v>
      </c>
      <c r="BP345" s="34"/>
      <c r="BQ345" s="34"/>
      <c r="BR345" s="34"/>
      <c r="BS345" s="34"/>
      <c r="BT345" s="34" t="str">
        <f>TEXT(AQ333,"#,##0.#######")</f>
        <v>35.</v>
      </c>
      <c r="BU345" s="34"/>
      <c r="BV345" s="34"/>
      <c r="BW345" s="34"/>
      <c r="BX345" s="34"/>
      <c r="BY345" s="34"/>
      <c r="BZ345" s="34" t="str">
        <f>TEXT(BL332,"#,##0.#######")</f>
        <v>15.</v>
      </c>
      <c r="CA345" s="34"/>
      <c r="CB345" s="34"/>
      <c r="CC345" s="34"/>
      <c r="CD345" s="34"/>
      <c r="CE345" s="34" t="str">
        <f>TEXT(BL333,"#,##0.#######")</f>
        <v>20.</v>
      </c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6"/>
      <c r="CY345" s="36"/>
      <c r="CZ345" s="37"/>
      <c r="DA345" s="37"/>
      <c r="DB345" s="33"/>
    </row>
    <row r="346" spans="2:106" ht="11.25" customHeight="1" x14ac:dyDescent="0.2">
      <c r="B346" s="34"/>
      <c r="C346" s="34"/>
      <c r="D346" s="34"/>
      <c r="E346" s="34"/>
      <c r="F346" s="35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6"/>
      <c r="CY346" s="36"/>
      <c r="CZ346" s="37"/>
      <c r="DA346" s="37"/>
      <c r="DB346" s="33"/>
    </row>
    <row r="347" spans="2:106" ht="11.25" customHeight="1" x14ac:dyDescent="0.2">
      <c r="B347" s="34"/>
      <c r="C347" s="34"/>
      <c r="D347" s="34"/>
      <c r="E347" s="34"/>
      <c r="F347" s="35"/>
      <c r="G347" s="34" t="s">
        <v>2217</v>
      </c>
      <c r="H347" s="34"/>
      <c r="I347" s="34"/>
      <c r="J347" s="34" t="s">
        <v>2133</v>
      </c>
      <c r="K347" s="34"/>
      <c r="L347" s="34" t="str">
        <f>TEXT(0.5,"#,##0.#######")</f>
        <v>0.5</v>
      </c>
      <c r="M347" s="34"/>
      <c r="N347" s="34"/>
      <c r="O347" s="34"/>
      <c r="P347" s="34"/>
      <c r="Q347" s="34"/>
      <c r="R347" s="34"/>
      <c r="S347" s="34" t="s">
        <v>2219</v>
      </c>
      <c r="T347" s="34"/>
      <c r="U347" s="34"/>
      <c r="V347" s="34" t="s">
        <v>2133</v>
      </c>
      <c r="W347" s="34"/>
      <c r="X347" s="34" t="str">
        <f>TEXT(0.42,"#,##0.#######")</f>
        <v>0.42</v>
      </c>
      <c r="Y347" s="34"/>
      <c r="Z347" s="34"/>
      <c r="AA347" s="34"/>
      <c r="AB347" s="34"/>
      <c r="AC347" s="34"/>
      <c r="AD347" s="34"/>
      <c r="AE347" s="34"/>
      <c r="AF347" s="34" t="s">
        <v>2285</v>
      </c>
      <c r="AG347" s="34"/>
      <c r="AH347" s="34"/>
      <c r="AI347" s="34" t="s">
        <v>2133</v>
      </c>
      <c r="AJ347" s="34"/>
      <c r="AK347" s="34" t="str">
        <f>TEXT(0.5,"#,##0.#######")</f>
        <v>0.5</v>
      </c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6"/>
      <c r="CY347" s="36"/>
      <c r="CZ347" s="37"/>
      <c r="DA347" s="37"/>
      <c r="DB347" s="33"/>
    </row>
    <row r="348" spans="2:106" ht="11.25" customHeight="1" x14ac:dyDescent="0.2">
      <c r="B348" s="34"/>
      <c r="C348" s="34"/>
      <c r="D348" s="34"/>
      <c r="E348" s="34"/>
      <c r="F348" s="35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6"/>
      <c r="CY348" s="36"/>
      <c r="CZ348" s="37"/>
      <c r="DA348" s="37"/>
      <c r="DB348" s="33"/>
    </row>
    <row r="349" spans="2:106" ht="11.25" customHeight="1" x14ac:dyDescent="0.2">
      <c r="B349" s="34"/>
      <c r="C349" s="34"/>
      <c r="D349" s="34"/>
      <c r="E349" s="34"/>
      <c r="F349" s="35"/>
      <c r="G349" s="34" t="s">
        <v>2193</v>
      </c>
      <c r="H349" s="34"/>
      <c r="I349" s="34"/>
      <c r="J349" s="34" t="s">
        <v>2133</v>
      </c>
      <c r="K349" s="34"/>
      <c r="L349" s="34" t="s">
        <v>2212</v>
      </c>
      <c r="M349" s="34"/>
      <c r="N349" s="34"/>
      <c r="O349" s="34" t="s">
        <v>2135</v>
      </c>
      <c r="P349" s="34"/>
      <c r="Q349" s="34" t="s">
        <v>2215</v>
      </c>
      <c r="R349" s="34"/>
      <c r="S349" s="34"/>
      <c r="T349" s="34" t="s">
        <v>2135</v>
      </c>
      <c r="U349" s="34"/>
      <c r="V349" s="34" t="s">
        <v>2217</v>
      </c>
      <c r="W349" s="34"/>
      <c r="X349" s="34"/>
      <c r="Y349" s="34" t="s">
        <v>2135</v>
      </c>
      <c r="Z349" s="34"/>
      <c r="AA349" s="34" t="s">
        <v>2219</v>
      </c>
      <c r="AB349" s="34"/>
      <c r="AC349" s="34"/>
      <c r="AD349" s="34" t="s">
        <v>2135</v>
      </c>
      <c r="AE349" s="34"/>
      <c r="AF349" s="34" t="s">
        <v>2285</v>
      </c>
      <c r="AG349" s="34"/>
      <c r="AH349" s="34"/>
      <c r="AI349" s="34" t="s">
        <v>2135</v>
      </c>
      <c r="AJ349" s="34"/>
      <c r="AK349" s="34" t="s">
        <v>2286</v>
      </c>
      <c r="AL349" s="34"/>
      <c r="AM349" s="34"/>
      <c r="AN349" s="34" t="s">
        <v>2133</v>
      </c>
      <c r="AO349" s="34"/>
      <c r="AP349" s="34" t="str">
        <f>TEXT(BP341,"#,##0.#######")</f>
        <v>6.24</v>
      </c>
      <c r="AQ349" s="34"/>
      <c r="AR349" s="34"/>
      <c r="AS349" s="34"/>
      <c r="AT349" s="34"/>
      <c r="AU349" s="34" t="s">
        <v>2135</v>
      </c>
      <c r="AV349" s="34"/>
      <c r="AW349" s="34" t="str">
        <f>TEXT(CQ344,"#,##0.#######")</f>
        <v>36.07</v>
      </c>
      <c r="AX349" s="34"/>
      <c r="AY349" s="34"/>
      <c r="AZ349" s="34"/>
      <c r="BA349" s="34"/>
      <c r="BB349" s="34"/>
      <c r="BC349" s="34" t="s">
        <v>2135</v>
      </c>
      <c r="BD349" s="34"/>
      <c r="BE349" s="34" t="str">
        <f>TEXT(L347,"#,##0.#######")</f>
        <v>0.5</v>
      </c>
      <c r="BF349" s="34"/>
      <c r="BG349" s="34"/>
      <c r="BH349" s="34"/>
      <c r="BI349" s="34" t="s">
        <v>2135</v>
      </c>
      <c r="BJ349" s="34"/>
      <c r="BK349" s="34" t="str">
        <f>TEXT(X347,"#,##0.#######")</f>
        <v>0.42</v>
      </c>
      <c r="BL349" s="34"/>
      <c r="BM349" s="34"/>
      <c r="BN349" s="34"/>
      <c r="BO349" s="34"/>
      <c r="BP349" s="34" t="s">
        <v>2135</v>
      </c>
      <c r="BQ349" s="34"/>
      <c r="BR349" s="34" t="str">
        <f>TEXT(AK347,"#,##0.#######")</f>
        <v>0.5</v>
      </c>
      <c r="BS349" s="34"/>
      <c r="BT349" s="34"/>
      <c r="BU349" s="34"/>
      <c r="BV349" s="34" t="s">
        <v>2135</v>
      </c>
      <c r="BW349" s="34"/>
      <c r="BX349" s="34"/>
      <c r="BY349" s="34"/>
      <c r="BZ349" s="34"/>
      <c r="CA349" s="34"/>
      <c r="CB349" s="34" t="s">
        <v>2133</v>
      </c>
      <c r="CC349" s="34"/>
      <c r="CD349" s="34" t="str">
        <f>TEXT(ROUND(BP341+CQ344+L347+X347+AK347+AW347,2),"#,##0.#######")</f>
        <v>43.73</v>
      </c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6"/>
      <c r="CY349" s="36"/>
      <c r="CZ349" s="37"/>
      <c r="DA349" s="37"/>
      <c r="DB349" s="33"/>
    </row>
    <row r="350" spans="2:106" ht="11.25" customHeight="1" x14ac:dyDescent="0.2">
      <c r="B350" s="34"/>
      <c r="C350" s="34"/>
      <c r="D350" s="34"/>
      <c r="E350" s="34"/>
      <c r="F350" s="35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6"/>
      <c r="CY350" s="36"/>
      <c r="CZ350" s="37"/>
      <c r="DA350" s="37"/>
      <c r="DB350" s="33"/>
    </row>
    <row r="351" spans="2:106" ht="11.25" customHeight="1" x14ac:dyDescent="0.2">
      <c r="B351" s="34"/>
      <c r="C351" s="34"/>
      <c r="D351" s="34"/>
      <c r="E351" s="34"/>
      <c r="F351" s="35"/>
      <c r="G351" s="34"/>
      <c r="H351" s="34"/>
      <c r="I351" s="34"/>
      <c r="J351" s="34"/>
      <c r="K351" s="34"/>
      <c r="L351" s="34" t="str">
        <f>TEXT(60,"#,##0.#######")</f>
        <v>60.</v>
      </c>
      <c r="M351" s="34"/>
      <c r="N351" s="34" t="s">
        <v>2150</v>
      </c>
      <c r="O351" s="34"/>
      <c r="P351" s="34" t="s">
        <v>2189</v>
      </c>
      <c r="Q351" s="34" t="s">
        <v>2150</v>
      </c>
      <c r="R351" s="34"/>
      <c r="S351" s="34" t="s">
        <v>2190</v>
      </c>
      <c r="T351" s="34" t="s">
        <v>2150</v>
      </c>
      <c r="U351" s="34"/>
      <c r="V351" s="34" t="s">
        <v>2192</v>
      </c>
      <c r="W351" s="34"/>
      <c r="X351" s="34"/>
      <c r="Y351" s="34"/>
      <c r="Z351" s="34"/>
      <c r="AA351" s="34"/>
      <c r="AB351" s="34"/>
      <c r="AC351" s="34" t="str">
        <f>TEXT(L351,"#,##0.#######")</f>
        <v>60.</v>
      </c>
      <c r="AD351" s="34"/>
      <c r="AE351" s="34" t="s">
        <v>2150</v>
      </c>
      <c r="AF351" s="34"/>
      <c r="AG351" s="34" t="str">
        <f>TEXT(AK337,"#,##0.#######")</f>
        <v>14.71</v>
      </c>
      <c r="AH351" s="34"/>
      <c r="AI351" s="34"/>
      <c r="AJ351" s="34"/>
      <c r="AK351" s="34" t="s">
        <v>2150</v>
      </c>
      <c r="AL351" s="34"/>
      <c r="AM351" s="34" t="str">
        <f>TEXT(AI323,"#,##0.#######")</f>
        <v>0.8</v>
      </c>
      <c r="AN351" s="34"/>
      <c r="AO351" s="34"/>
      <c r="AP351" s="34"/>
      <c r="AQ351" s="34" t="s">
        <v>2150</v>
      </c>
      <c r="AR351" s="34"/>
      <c r="AS351" s="34" t="str">
        <f>TEXT(BD335,"#,##0.#######")</f>
        <v>0.9</v>
      </c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6"/>
      <c r="CY351" s="36"/>
      <c r="CZ351" s="37"/>
      <c r="DA351" s="37"/>
      <c r="DB351" s="33"/>
    </row>
    <row r="352" spans="2:106" ht="11.25" customHeight="1" x14ac:dyDescent="0.2">
      <c r="B352" s="34"/>
      <c r="C352" s="34"/>
      <c r="D352" s="34"/>
      <c r="E352" s="34"/>
      <c r="F352" s="35"/>
      <c r="G352" s="34" t="s">
        <v>2132</v>
      </c>
      <c r="H352" s="34"/>
      <c r="I352" s="34" t="s">
        <v>2133</v>
      </c>
      <c r="J352" s="34"/>
      <c r="K352" s="34" t="s">
        <v>2195</v>
      </c>
      <c r="L352" s="34"/>
      <c r="M352" s="34" t="s">
        <v>2195</v>
      </c>
      <c r="N352" s="34"/>
      <c r="O352" s="34" t="s">
        <v>2195</v>
      </c>
      <c r="P352" s="34"/>
      <c r="Q352" s="34" t="s">
        <v>2195</v>
      </c>
      <c r="R352" s="34"/>
      <c r="S352" s="34" t="s">
        <v>2195</v>
      </c>
      <c r="T352" s="34"/>
      <c r="U352" s="34" t="s">
        <v>2195</v>
      </c>
      <c r="V352" s="34"/>
      <c r="W352" s="34" t="s">
        <v>2195</v>
      </c>
      <c r="X352" s="34"/>
      <c r="Y352" s="34"/>
      <c r="Z352" s="34"/>
      <c r="AA352" s="34" t="s">
        <v>2133</v>
      </c>
      <c r="AB352" s="34"/>
      <c r="AC352" s="34" t="s">
        <v>2195</v>
      </c>
      <c r="AD352" s="34"/>
      <c r="AE352" s="34" t="s">
        <v>2195</v>
      </c>
      <c r="AF352" s="34"/>
      <c r="AG352" s="34" t="s">
        <v>2195</v>
      </c>
      <c r="AH352" s="34"/>
      <c r="AI352" s="34" t="s">
        <v>2195</v>
      </c>
      <c r="AJ352" s="34"/>
      <c r="AK352" s="34" t="s">
        <v>2195</v>
      </c>
      <c r="AL352" s="34"/>
      <c r="AM352" s="34" t="s">
        <v>2195</v>
      </c>
      <c r="AN352" s="34"/>
      <c r="AO352" s="34" t="s">
        <v>2195</v>
      </c>
      <c r="AP352" s="34"/>
      <c r="AQ352" s="34" t="s">
        <v>2195</v>
      </c>
      <c r="AR352" s="34"/>
      <c r="AS352" s="34" t="s">
        <v>2195</v>
      </c>
      <c r="AT352" s="34"/>
      <c r="AU352" s="34" t="s">
        <v>2195</v>
      </c>
      <c r="AV352" s="34"/>
      <c r="AW352" s="34" t="s">
        <v>2133</v>
      </c>
      <c r="AX352" s="34"/>
      <c r="AY352" s="34" t="str">
        <f>TEXT(ROUND((60*AK337*AI323*BD335)/(CD349),2),"#,##0.#######")</f>
        <v>14.53</v>
      </c>
      <c r="AZ352" s="34"/>
      <c r="BA352" s="34"/>
      <c r="BB352" s="34"/>
      <c r="BC352" s="34"/>
      <c r="BD352" s="34"/>
      <c r="BE352" s="34"/>
      <c r="BF352" s="34"/>
      <c r="BG352" s="34" t="s">
        <v>2138</v>
      </c>
      <c r="BH352" s="34"/>
      <c r="BI352" s="34" t="s">
        <v>2139</v>
      </c>
      <c r="BJ352" s="34" t="s">
        <v>2140</v>
      </c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6"/>
      <c r="CY352" s="36"/>
      <c r="CZ352" s="37"/>
      <c r="DA352" s="37"/>
      <c r="DB352" s="33"/>
    </row>
    <row r="353" spans="2:106" ht="11.25" customHeight="1" x14ac:dyDescent="0.2">
      <c r="B353" s="34"/>
      <c r="C353" s="34"/>
      <c r="D353" s="34"/>
      <c r="E353" s="34"/>
      <c r="F353" s="35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 t="s">
        <v>2193</v>
      </c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 t="str">
        <f>TEXT(CD349,"#,##0.#######")</f>
        <v>43.73</v>
      </c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6"/>
      <c r="CY353" s="36"/>
      <c r="CZ353" s="37"/>
      <c r="DA353" s="37"/>
      <c r="DB353" s="33"/>
    </row>
    <row r="354" spans="2:106" ht="11.25" customHeight="1" x14ac:dyDescent="0.2">
      <c r="B354" s="34"/>
      <c r="C354" s="34"/>
      <c r="D354" s="34"/>
      <c r="E354" s="34"/>
      <c r="F354" s="35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6"/>
      <c r="CY354" s="36"/>
      <c r="CZ354" s="37"/>
      <c r="DA354" s="37"/>
      <c r="DB354" s="33"/>
    </row>
    <row r="355" spans="2:106" ht="11.25" customHeight="1" x14ac:dyDescent="0.2">
      <c r="B355" s="34"/>
      <c r="C355" s="34"/>
      <c r="D355" s="34"/>
      <c r="E355" s="34"/>
      <c r="F355" s="35"/>
      <c r="G355" s="34" t="s">
        <v>2123</v>
      </c>
      <c r="H355" s="34"/>
      <c r="I355" s="34"/>
      <c r="J355" s="34"/>
      <c r="K355" s="34"/>
      <c r="L355" s="34"/>
      <c r="M355" s="34"/>
      <c r="N355" s="34" t="s">
        <v>2141</v>
      </c>
      <c r="O355" s="34"/>
      <c r="P355" s="34" t="str">
        <f>TEXT([162]일위대가목록!F45,"#,##0")</f>
        <v>44,965</v>
      </c>
      <c r="Q355" s="34"/>
      <c r="R355" s="34"/>
      <c r="S355" s="34"/>
      <c r="T355" s="34"/>
      <c r="U355" s="34"/>
      <c r="V355" s="34"/>
      <c r="W355" s="34"/>
      <c r="X355" s="34"/>
      <c r="Y355" s="34" t="s">
        <v>2137</v>
      </c>
      <c r="Z355" s="34"/>
      <c r="AA355" s="34"/>
      <c r="AB355" s="34" t="str">
        <f>TEXT(AY352,"#,##0.#######")</f>
        <v>14.53</v>
      </c>
      <c r="AC355" s="34"/>
      <c r="AD355" s="34"/>
      <c r="AE355" s="34"/>
      <c r="AF355" s="34"/>
      <c r="AG355" s="34"/>
      <c r="AH355" s="34"/>
      <c r="AI355" s="34"/>
      <c r="AJ355" s="34" t="s">
        <v>2133</v>
      </c>
      <c r="AK355" s="34"/>
      <c r="AL355" s="34" t="str">
        <f>TEXT(TRUNC(P355/AY352,1),"#,##0.#")</f>
        <v>3,094.6</v>
      </c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6"/>
      <c r="CY355" s="36"/>
      <c r="CZ355" s="37"/>
      <c r="DA355" s="37"/>
      <c r="DB355" s="33"/>
    </row>
    <row r="356" spans="2:106" ht="11.25" customHeight="1" x14ac:dyDescent="0.2">
      <c r="B356" s="34"/>
      <c r="C356" s="34"/>
      <c r="D356" s="34"/>
      <c r="E356" s="34"/>
      <c r="F356" s="35"/>
      <c r="G356" s="34" t="s">
        <v>2124</v>
      </c>
      <c r="H356" s="34"/>
      <c r="I356" s="34"/>
      <c r="J356" s="34"/>
      <c r="K356" s="34"/>
      <c r="L356" s="34"/>
      <c r="M356" s="34"/>
      <c r="N356" s="34" t="s">
        <v>2141</v>
      </c>
      <c r="O356" s="34"/>
      <c r="P356" s="34" t="str">
        <f>TEXT([162]일위대가목록!E45,"#,##0")</f>
        <v>36,349</v>
      </c>
      <c r="Q356" s="34"/>
      <c r="R356" s="34"/>
      <c r="S356" s="34"/>
      <c r="T356" s="34"/>
      <c r="U356" s="34"/>
      <c r="V356" s="34"/>
      <c r="W356" s="34"/>
      <c r="X356" s="34"/>
      <c r="Y356" s="34" t="s">
        <v>2137</v>
      </c>
      <c r="Z356" s="34"/>
      <c r="AA356" s="34"/>
      <c r="AB356" s="34" t="str">
        <f>TEXT(AY352,"#,##0.#######")</f>
        <v>14.53</v>
      </c>
      <c r="AC356" s="34"/>
      <c r="AD356" s="34"/>
      <c r="AE356" s="34"/>
      <c r="AF356" s="34"/>
      <c r="AG356" s="34"/>
      <c r="AH356" s="34"/>
      <c r="AI356" s="34"/>
      <c r="AJ356" s="34" t="s">
        <v>2133</v>
      </c>
      <c r="AK356" s="34"/>
      <c r="AL356" s="34" t="str">
        <f>TEXT(TRUNC(P356/AY352,1),"#,##0.#")</f>
        <v>2,501.6</v>
      </c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6"/>
      <c r="CY356" s="36"/>
      <c r="CZ356" s="37"/>
      <c r="DA356" s="37"/>
      <c r="DB356" s="33"/>
    </row>
    <row r="357" spans="2:106" ht="11.25" customHeight="1" x14ac:dyDescent="0.2">
      <c r="B357" s="34"/>
      <c r="C357" s="34"/>
      <c r="D357" s="34"/>
      <c r="E357" s="34"/>
      <c r="F357" s="35"/>
      <c r="G357" s="34" t="s">
        <v>2142</v>
      </c>
      <c r="H357" s="34"/>
      <c r="I357" s="34"/>
      <c r="J357" s="34"/>
      <c r="K357" s="34" t="s">
        <v>2143</v>
      </c>
      <c r="L357" s="34"/>
      <c r="M357" s="34"/>
      <c r="N357" s="34" t="s">
        <v>2141</v>
      </c>
      <c r="O357" s="34"/>
      <c r="P357" s="34" t="str">
        <f>TEXT([162]일위대가목록!G45,"#,##0")</f>
        <v>25,623</v>
      </c>
      <c r="Q357" s="34"/>
      <c r="R357" s="34"/>
      <c r="S357" s="34"/>
      <c r="T357" s="34"/>
      <c r="U357" s="34"/>
      <c r="V357" s="34"/>
      <c r="W357" s="34"/>
      <c r="X357" s="34"/>
      <c r="Y357" s="34" t="s">
        <v>2137</v>
      </c>
      <c r="Z357" s="34"/>
      <c r="AA357" s="34"/>
      <c r="AB357" s="34" t="str">
        <f>TEXT(AY352,"#,##0.#######")</f>
        <v>14.53</v>
      </c>
      <c r="AC357" s="34"/>
      <c r="AD357" s="34"/>
      <c r="AE357" s="34"/>
      <c r="AF357" s="34"/>
      <c r="AG357" s="34"/>
      <c r="AH357" s="34"/>
      <c r="AI357" s="34"/>
      <c r="AJ357" s="34" t="s">
        <v>2133</v>
      </c>
      <c r="AK357" s="34"/>
      <c r="AL357" s="34" t="str">
        <f>TEXT(TRUNC(P357/AY352,1),"#,##0.#")</f>
        <v>1,763.4</v>
      </c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6"/>
      <c r="CY357" s="36"/>
      <c r="CZ357" s="37"/>
      <c r="DA357" s="37"/>
      <c r="DB357" s="33"/>
    </row>
    <row r="358" spans="2:106" ht="11.25" customHeight="1" x14ac:dyDescent="0.2">
      <c r="B358" s="34"/>
      <c r="C358" s="34"/>
      <c r="D358" s="34"/>
      <c r="E358" s="34"/>
      <c r="F358" s="35"/>
      <c r="G358" s="34" t="s">
        <v>2144</v>
      </c>
      <c r="H358" s="34"/>
      <c r="I358" s="34"/>
      <c r="J358" s="34"/>
      <c r="K358" s="34" t="s">
        <v>2145</v>
      </c>
      <c r="L358" s="34"/>
      <c r="M358" s="34"/>
      <c r="N358" s="34" t="s">
        <v>2141</v>
      </c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 t="str">
        <f>TEXT(AL355+AL356+AL357,"#,##0.#######")</f>
        <v>7,359.6</v>
      </c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6" t="str">
        <f>TEXT(AL356,"#,###.0")</f>
        <v>2,501.6</v>
      </c>
      <c r="CY358" s="36" t="str">
        <f>TEXT(AL355,"#,###.0")</f>
        <v>3,094.6</v>
      </c>
      <c r="CZ358" s="37" t="str">
        <f>TEXT(AL357,"#,###.0")</f>
        <v>1,763.4</v>
      </c>
      <c r="DA358" s="37">
        <f>CY358+CX358+CZ358</f>
        <v>7359.6</v>
      </c>
      <c r="DB358" s="33"/>
    </row>
    <row r="359" spans="2:106" ht="11.25" customHeight="1" x14ac:dyDescent="0.2">
      <c r="B359" s="34"/>
      <c r="C359" s="34"/>
      <c r="D359" s="34"/>
      <c r="E359" s="34"/>
      <c r="F359" s="35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6"/>
      <c r="CY359" s="36"/>
      <c r="CZ359" s="37"/>
      <c r="DA359" s="37"/>
      <c r="DB359" s="33"/>
    </row>
    <row r="360" spans="2:106" ht="11.25" customHeight="1" x14ac:dyDescent="0.2">
      <c r="B360" s="34"/>
      <c r="C360" s="34"/>
      <c r="D360" s="34" t="s">
        <v>2255</v>
      </c>
      <c r="E360" s="34"/>
      <c r="F360" s="35"/>
      <c r="G360" s="34" t="s">
        <v>2287</v>
      </c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8"/>
      <c r="S360" s="38"/>
      <c r="T360" s="34" t="s">
        <v>2141</v>
      </c>
      <c r="U360" s="34"/>
      <c r="V360" s="34" t="s">
        <v>2288</v>
      </c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8"/>
      <c r="AM360" s="38"/>
      <c r="AN360" s="38"/>
      <c r="AO360" s="38"/>
      <c r="AP360" s="38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6"/>
      <c r="CY360" s="36"/>
      <c r="CZ360" s="37"/>
      <c r="DA360" s="37"/>
      <c r="DB360" s="33"/>
    </row>
    <row r="361" spans="2:106" ht="11.25" customHeight="1" x14ac:dyDescent="0.2">
      <c r="B361" s="34"/>
      <c r="C361" s="34"/>
      <c r="D361" s="34"/>
      <c r="E361" s="34"/>
      <c r="F361" s="35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6"/>
      <c r="CY361" s="36"/>
      <c r="CZ361" s="37"/>
      <c r="DA361" s="37"/>
      <c r="DB361" s="33"/>
    </row>
    <row r="362" spans="2:106" ht="11.25" customHeight="1" x14ac:dyDescent="0.2">
      <c r="B362" s="34"/>
      <c r="C362" s="34"/>
      <c r="D362" s="34"/>
      <c r="E362" s="34"/>
      <c r="F362" s="35"/>
      <c r="G362" s="34" t="s">
        <v>2123</v>
      </c>
      <c r="H362" s="34"/>
      <c r="I362" s="34"/>
      <c r="J362" s="34"/>
      <c r="K362" s="34"/>
      <c r="L362" s="34"/>
      <c r="M362" s="34"/>
      <c r="N362" s="34" t="s">
        <v>2141</v>
      </c>
      <c r="O362" s="34"/>
      <c r="P362" s="34" t="str">
        <f>TEXT([162]일위대가목록!F46,"#,##0")</f>
        <v>0</v>
      </c>
      <c r="Q362" s="34"/>
      <c r="R362" s="34"/>
      <c r="S362" s="34"/>
      <c r="T362" s="34"/>
      <c r="U362" s="34"/>
      <c r="V362" s="34"/>
      <c r="W362" s="34"/>
      <c r="X362" s="34"/>
      <c r="Y362" s="34" t="s">
        <v>2137</v>
      </c>
      <c r="Z362" s="34"/>
      <c r="AA362" s="34"/>
      <c r="AB362" s="34" t="str">
        <f>TEXT(AY352,"#,##0.#######")</f>
        <v>14.53</v>
      </c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 t="s">
        <v>2133</v>
      </c>
      <c r="AR362" s="34"/>
      <c r="AS362" s="34"/>
      <c r="AT362" s="34" t="str">
        <f>TEXT(TRUNC(P362/AB362,1),"#,##0.#")</f>
        <v>0.</v>
      </c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6"/>
      <c r="CY362" s="36"/>
      <c r="CZ362" s="37"/>
      <c r="DA362" s="37"/>
      <c r="DB362" s="33"/>
    </row>
    <row r="363" spans="2:106" ht="11.25" customHeight="1" x14ac:dyDescent="0.2">
      <c r="B363" s="34"/>
      <c r="C363" s="34"/>
      <c r="D363" s="34"/>
      <c r="E363" s="34"/>
      <c r="F363" s="35"/>
      <c r="G363" s="34" t="s">
        <v>2124</v>
      </c>
      <c r="H363" s="34"/>
      <c r="I363" s="34"/>
      <c r="J363" s="34"/>
      <c r="K363" s="34"/>
      <c r="L363" s="34"/>
      <c r="M363" s="34"/>
      <c r="N363" s="34" t="s">
        <v>2141</v>
      </c>
      <c r="O363" s="34"/>
      <c r="P363" s="34" t="str">
        <f>TEXT([162]일위대가목록!E46,"#,##0")</f>
        <v>0</v>
      </c>
      <c r="Q363" s="34"/>
      <c r="R363" s="34"/>
      <c r="S363" s="34"/>
      <c r="T363" s="34"/>
      <c r="U363" s="34"/>
      <c r="V363" s="34"/>
      <c r="W363" s="34"/>
      <c r="X363" s="34"/>
      <c r="Y363" s="34" t="s">
        <v>2137</v>
      </c>
      <c r="Z363" s="34"/>
      <c r="AA363" s="34"/>
      <c r="AB363" s="34" t="str">
        <f>TEXT(AY352,"#,##0.#######")</f>
        <v>14.53</v>
      </c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 t="s">
        <v>2133</v>
      </c>
      <c r="AR363" s="34"/>
      <c r="AS363" s="34"/>
      <c r="AT363" s="34" t="str">
        <f>TEXT(TRUNC(P363/AB363,1),"#,##0.#")</f>
        <v>0.</v>
      </c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6"/>
      <c r="CY363" s="36"/>
      <c r="CZ363" s="37"/>
      <c r="DA363" s="37"/>
      <c r="DB363" s="33"/>
    </row>
    <row r="364" spans="2:106" ht="11.25" customHeight="1" x14ac:dyDescent="0.2">
      <c r="B364" s="34"/>
      <c r="C364" s="34"/>
      <c r="D364" s="34"/>
      <c r="E364" s="34"/>
      <c r="F364" s="35"/>
      <c r="G364" s="34" t="s">
        <v>2142</v>
      </c>
      <c r="H364" s="34"/>
      <c r="I364" s="34"/>
      <c r="J364" s="34"/>
      <c r="K364" s="34" t="s">
        <v>2143</v>
      </c>
      <c r="L364" s="34"/>
      <c r="M364" s="34"/>
      <c r="N364" s="34" t="s">
        <v>2141</v>
      </c>
      <c r="O364" s="34"/>
      <c r="P364" s="34" t="str">
        <f>TEXT([162]일위대가목록!G46,"#,##0")</f>
        <v>427</v>
      </c>
      <c r="Q364" s="34"/>
      <c r="R364" s="34"/>
      <c r="S364" s="34"/>
      <c r="T364" s="34"/>
      <c r="U364" s="34"/>
      <c r="V364" s="34"/>
      <c r="W364" s="34"/>
      <c r="X364" s="34"/>
      <c r="Y364" s="34" t="s">
        <v>2137</v>
      </c>
      <c r="Z364" s="34"/>
      <c r="AA364" s="34"/>
      <c r="AB364" s="34" t="str">
        <f>TEXT(AY352,"#,##0.#######")</f>
        <v>14.53</v>
      </c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 t="s">
        <v>2133</v>
      </c>
      <c r="AR364" s="34"/>
      <c r="AS364" s="34"/>
      <c r="AT364" s="34" t="str">
        <f>TEXT(TRUNC(P364/AB364,1),"#,##0.#")</f>
        <v>29.3</v>
      </c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6"/>
      <c r="CY364" s="36"/>
      <c r="CZ364" s="37"/>
      <c r="DA364" s="37"/>
      <c r="DB364" s="33"/>
    </row>
    <row r="365" spans="2:106" ht="11.25" customHeight="1" x14ac:dyDescent="0.2">
      <c r="B365" s="34"/>
      <c r="C365" s="34"/>
      <c r="D365" s="34"/>
      <c r="E365" s="34"/>
      <c r="F365" s="35"/>
      <c r="G365" s="34" t="s">
        <v>2144</v>
      </c>
      <c r="H365" s="34"/>
      <c r="I365" s="34"/>
      <c r="J365" s="34"/>
      <c r="K365" s="34" t="s">
        <v>2145</v>
      </c>
      <c r="L365" s="34"/>
      <c r="M365" s="34"/>
      <c r="N365" s="34" t="s">
        <v>2141</v>
      </c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 t="str">
        <f>TEXT(AT362+AT363+AT364,"#,##0.#######")</f>
        <v>29.3</v>
      </c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6" t="str">
        <f>TEXT(AT363,"#,###.0")</f>
        <v>.0</v>
      </c>
      <c r="CY365" s="36" t="str">
        <f>TEXT(AT362,"#,###.0")</f>
        <v>.0</v>
      </c>
      <c r="CZ365" s="37" t="str">
        <f>TEXT(AT364,"#,###.0")</f>
        <v>29.3</v>
      </c>
      <c r="DA365" s="37">
        <f>CY365+CX365+CZ365</f>
        <v>29.3</v>
      </c>
      <c r="DB365" s="33"/>
    </row>
    <row r="366" spans="2:106" ht="11.25" customHeight="1" x14ac:dyDescent="0.2">
      <c r="B366" s="34"/>
      <c r="C366" s="34"/>
      <c r="D366" s="34"/>
      <c r="E366" s="34"/>
      <c r="F366" s="35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6"/>
      <c r="CY366" s="36"/>
      <c r="CZ366" s="37"/>
      <c r="DA366" s="37"/>
      <c r="DB366" s="33"/>
    </row>
    <row r="367" spans="2:106" ht="11.25" customHeight="1" x14ac:dyDescent="0.2">
      <c r="B367" s="34"/>
      <c r="C367" s="34"/>
      <c r="D367" s="34" t="s">
        <v>2185</v>
      </c>
      <c r="E367" s="34"/>
      <c r="F367" s="35"/>
      <c r="G367" s="34" t="s">
        <v>2157</v>
      </c>
      <c r="H367" s="34"/>
      <c r="I367" s="34"/>
      <c r="J367" s="34"/>
      <c r="K367" s="34" t="s">
        <v>2145</v>
      </c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6"/>
      <c r="CY367" s="36"/>
      <c r="CZ367" s="37"/>
      <c r="DA367" s="37"/>
      <c r="DB367" s="33"/>
    </row>
    <row r="368" spans="2:106" ht="11.25" customHeight="1" x14ac:dyDescent="0.2">
      <c r="B368" s="34"/>
      <c r="C368" s="34"/>
      <c r="D368" s="34"/>
      <c r="E368" s="34"/>
      <c r="F368" s="35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6"/>
      <c r="CY368" s="36"/>
      <c r="CZ368" s="37"/>
      <c r="DA368" s="37"/>
      <c r="DB368" s="33"/>
    </row>
    <row r="369" spans="2:106" ht="11.25" customHeight="1" x14ac:dyDescent="0.2">
      <c r="B369" s="34"/>
      <c r="C369" s="34"/>
      <c r="D369" s="34"/>
      <c r="E369" s="34"/>
      <c r="F369" s="35"/>
      <c r="G369" s="34"/>
      <c r="H369" s="34" t="s">
        <v>2123</v>
      </c>
      <c r="I369" s="34"/>
      <c r="J369" s="34"/>
      <c r="K369" s="34"/>
      <c r="L369" s="34"/>
      <c r="M369" s="34"/>
      <c r="N369" s="34"/>
      <c r="O369" s="34" t="s">
        <v>2141</v>
      </c>
      <c r="P369" s="34"/>
      <c r="Q369" s="34" t="str">
        <f>TEXT(CY358,"#,###.##")</f>
        <v>3,094.6</v>
      </c>
      <c r="R369" s="34"/>
      <c r="S369" s="34"/>
      <c r="T369" s="34"/>
      <c r="U369" s="34"/>
      <c r="V369" s="34"/>
      <c r="W369" s="34"/>
      <c r="X369" s="34"/>
      <c r="Y369" s="34" t="s">
        <v>2135</v>
      </c>
      <c r="Z369" s="34"/>
      <c r="AA369" s="34" t="str">
        <f>TEXT(CY365,"#,###.##")</f>
        <v>.</v>
      </c>
      <c r="AB369" s="34"/>
      <c r="AC369" s="34"/>
      <c r="AD369" s="34"/>
      <c r="AE369" s="34"/>
      <c r="AF369" s="34" t="s">
        <v>2133</v>
      </c>
      <c r="AG369" s="34"/>
      <c r="AH369" s="34"/>
      <c r="AI369" s="34" t="str">
        <f>TEXT(TRUNC(CY358+CY365,0),"#,##0")</f>
        <v>3,094</v>
      </c>
      <c r="AJ369" s="34"/>
      <c r="AK369" s="34"/>
      <c r="AL369" s="34"/>
      <c r="AM369" s="34"/>
      <c r="AN369" s="34"/>
      <c r="AO369" s="34"/>
      <c r="AP369" s="34"/>
      <c r="AQ369" s="38"/>
      <c r="AR369" s="38"/>
      <c r="AS369" s="38"/>
      <c r="AT369" s="38"/>
      <c r="AU369" s="38"/>
      <c r="AV369" s="38"/>
      <c r="AW369" s="38"/>
      <c r="AX369" s="38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6"/>
      <c r="CY369" s="36"/>
      <c r="CZ369" s="37"/>
      <c r="DA369" s="37"/>
      <c r="DB369" s="33"/>
    </row>
    <row r="370" spans="2:106" ht="11.25" customHeight="1" x14ac:dyDescent="0.2">
      <c r="B370" s="34"/>
      <c r="C370" s="34"/>
      <c r="D370" s="34"/>
      <c r="E370" s="34"/>
      <c r="F370" s="35"/>
      <c r="G370" s="34"/>
      <c r="H370" s="34" t="s">
        <v>2124</v>
      </c>
      <c r="I370" s="34"/>
      <c r="J370" s="34"/>
      <c r="K370" s="34"/>
      <c r="L370" s="34"/>
      <c r="M370" s="34"/>
      <c r="N370" s="34"/>
      <c r="O370" s="34" t="s">
        <v>2141</v>
      </c>
      <c r="P370" s="34"/>
      <c r="Q370" s="34" t="str">
        <f>TEXT(CX358,"#,###.##")</f>
        <v>2,501.6</v>
      </c>
      <c r="R370" s="34"/>
      <c r="S370" s="34"/>
      <c r="T370" s="34"/>
      <c r="U370" s="34"/>
      <c r="V370" s="34"/>
      <c r="W370" s="34"/>
      <c r="X370" s="34"/>
      <c r="Y370" s="34" t="s">
        <v>2135</v>
      </c>
      <c r="Z370" s="34"/>
      <c r="AA370" s="34" t="str">
        <f>TEXT(CX365,"#,###.##")</f>
        <v>.</v>
      </c>
      <c r="AB370" s="34"/>
      <c r="AC370" s="34"/>
      <c r="AD370" s="34"/>
      <c r="AE370" s="34"/>
      <c r="AF370" s="34" t="s">
        <v>2133</v>
      </c>
      <c r="AG370" s="34"/>
      <c r="AH370" s="34"/>
      <c r="AI370" s="34" t="str">
        <f>TEXT(TRUNC(CX358+CX365,0),"#,##0")</f>
        <v>2,501</v>
      </c>
      <c r="AJ370" s="34"/>
      <c r="AK370" s="34"/>
      <c r="AL370" s="34"/>
      <c r="AM370" s="34"/>
      <c r="AN370" s="34"/>
      <c r="AO370" s="34"/>
      <c r="AP370" s="34"/>
      <c r="AQ370" s="38"/>
      <c r="AR370" s="38"/>
      <c r="AS370" s="38"/>
      <c r="AT370" s="38"/>
      <c r="AU370" s="38"/>
      <c r="AV370" s="38"/>
      <c r="AW370" s="38"/>
      <c r="AX370" s="38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6"/>
      <c r="CY370" s="36"/>
      <c r="CZ370" s="37"/>
      <c r="DA370" s="37"/>
      <c r="DB370" s="33"/>
    </row>
    <row r="371" spans="2:106" ht="11.25" customHeight="1" x14ac:dyDescent="0.2">
      <c r="B371" s="34"/>
      <c r="C371" s="34"/>
      <c r="D371" s="34"/>
      <c r="E371" s="34"/>
      <c r="F371" s="35"/>
      <c r="G371" s="34"/>
      <c r="H371" s="34" t="s">
        <v>2142</v>
      </c>
      <c r="I371" s="34"/>
      <c r="J371" s="34"/>
      <c r="K371" s="34"/>
      <c r="L371" s="34" t="s">
        <v>2143</v>
      </c>
      <c r="M371" s="34"/>
      <c r="N371" s="34"/>
      <c r="O371" s="34" t="s">
        <v>2141</v>
      </c>
      <c r="P371" s="34"/>
      <c r="Q371" s="34" t="str">
        <f>TEXT(CZ358,"#,###.##")</f>
        <v>1,763.4</v>
      </c>
      <c r="R371" s="34"/>
      <c r="S371" s="34"/>
      <c r="T371" s="34"/>
      <c r="U371" s="34"/>
      <c r="V371" s="34"/>
      <c r="W371" s="34"/>
      <c r="X371" s="34"/>
      <c r="Y371" s="34" t="s">
        <v>2135</v>
      </c>
      <c r="Z371" s="34"/>
      <c r="AA371" s="34" t="str">
        <f>TEXT(CZ365,"#,###.##")</f>
        <v>29.3</v>
      </c>
      <c r="AB371" s="34"/>
      <c r="AC371" s="34"/>
      <c r="AD371" s="34"/>
      <c r="AE371" s="34"/>
      <c r="AF371" s="34" t="s">
        <v>2133</v>
      </c>
      <c r="AG371" s="34"/>
      <c r="AH371" s="34"/>
      <c r="AI371" s="34" t="str">
        <f>TEXT(TRUNC(CZ358+CZ365,0),"#,##0")</f>
        <v>1,792</v>
      </c>
      <c r="AJ371" s="34"/>
      <c r="AK371" s="34"/>
      <c r="AL371" s="34"/>
      <c r="AM371" s="34"/>
      <c r="AN371" s="34"/>
      <c r="AO371" s="34"/>
      <c r="AP371" s="34"/>
      <c r="AQ371" s="38"/>
      <c r="AR371" s="38"/>
      <c r="AS371" s="38"/>
      <c r="AT371" s="38"/>
      <c r="AU371" s="38"/>
      <c r="AV371" s="38"/>
      <c r="AW371" s="38"/>
      <c r="AX371" s="38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6"/>
      <c r="CY371" s="36"/>
      <c r="CZ371" s="37"/>
      <c r="DA371" s="37"/>
      <c r="DB371" s="33"/>
    </row>
    <row r="372" spans="2:106" ht="11.25" customHeight="1" x14ac:dyDescent="0.2">
      <c r="B372" s="34"/>
      <c r="C372" s="34"/>
      <c r="D372" s="34"/>
      <c r="E372" s="34"/>
      <c r="F372" s="35"/>
      <c r="G372" s="34"/>
      <c r="H372" s="34"/>
      <c r="I372" s="34"/>
      <c r="J372" s="34" t="s">
        <v>2145</v>
      </c>
      <c r="K372" s="34"/>
      <c r="L372" s="34"/>
      <c r="M372" s="34"/>
      <c r="N372" s="34"/>
      <c r="O372" s="34" t="s">
        <v>2141</v>
      </c>
      <c r="P372" s="34"/>
      <c r="Q372" s="34"/>
      <c r="R372" s="34" t="str">
        <f>TEXT(AI369+AI370+AI371,"#,##0")</f>
        <v>7,387</v>
      </c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6" t="str">
        <f>TEXT(AI370,"#,##0")</f>
        <v>2,501</v>
      </c>
      <c r="CY372" s="36" t="str">
        <f>TEXT(AI369,"#,##0")</f>
        <v>3,094</v>
      </c>
      <c r="CZ372" s="37" t="str">
        <f>TEXT(AI371,"#,##0")</f>
        <v>1,792</v>
      </c>
      <c r="DA372" s="39">
        <f>CY372+CX372+CZ372</f>
        <v>7387</v>
      </c>
      <c r="DB372" s="33"/>
    </row>
    <row r="373" spans="2:106" ht="11.25" customHeight="1" x14ac:dyDescent="0.2">
      <c r="B373" s="34"/>
      <c r="C373" s="34"/>
      <c r="D373" s="34"/>
      <c r="E373" s="34"/>
      <c r="F373" s="35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6"/>
      <c r="CY373" s="36"/>
      <c r="CZ373" s="37"/>
      <c r="DA373" s="39"/>
      <c r="DB373" s="33"/>
    </row>
    <row r="374" spans="2:106" ht="11.25" customHeight="1" x14ac:dyDescent="0.2">
      <c r="B374" s="40" t="s">
        <v>2289</v>
      </c>
      <c r="C374" s="34"/>
      <c r="D374" s="34"/>
      <c r="E374" s="34"/>
      <c r="F374" s="35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41" t="str">
        <f>CX416</f>
        <v>76</v>
      </c>
      <c r="CY374" s="41" t="str">
        <f>CY416</f>
        <v>90</v>
      </c>
      <c r="CZ374" s="42" t="str">
        <f>CZ416</f>
        <v>59</v>
      </c>
      <c r="DA374" s="42">
        <f>DA416</f>
        <v>225</v>
      </c>
      <c r="DB374" s="33"/>
    </row>
    <row r="375" spans="2:106" ht="11.25" customHeight="1" x14ac:dyDescent="0.2">
      <c r="B375" s="34"/>
      <c r="C375" s="34"/>
      <c r="D375" s="34"/>
      <c r="E375" s="34"/>
      <c r="F375" s="35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6"/>
      <c r="CY375" s="36"/>
      <c r="CZ375" s="37"/>
      <c r="DA375" s="37"/>
      <c r="DB375" s="33"/>
    </row>
    <row r="376" spans="2:106" ht="11.25" customHeight="1" x14ac:dyDescent="0.2">
      <c r="B376" s="34"/>
      <c r="C376" s="34"/>
      <c r="D376" s="34" t="s">
        <v>2126</v>
      </c>
      <c r="E376" s="34"/>
      <c r="F376" s="35"/>
      <c r="G376" s="34" t="s">
        <v>2290</v>
      </c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 t="s">
        <v>2291</v>
      </c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6"/>
      <c r="CY376" s="36"/>
      <c r="CZ376" s="37"/>
      <c r="DA376" s="37"/>
      <c r="DB376" s="33"/>
    </row>
    <row r="377" spans="2:106" ht="11.25" customHeight="1" x14ac:dyDescent="0.2">
      <c r="B377" s="34"/>
      <c r="C377" s="34"/>
      <c r="D377" s="34"/>
      <c r="E377" s="34"/>
      <c r="F377" s="35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6"/>
      <c r="CY377" s="36"/>
      <c r="CZ377" s="37"/>
      <c r="DA377" s="37"/>
      <c r="DB377" s="33"/>
    </row>
    <row r="378" spans="2:106" ht="11.25" customHeight="1" x14ac:dyDescent="0.2">
      <c r="B378" s="34"/>
      <c r="C378" s="34"/>
      <c r="D378" s="34"/>
      <c r="E378" s="34"/>
      <c r="F378" s="35"/>
      <c r="G378" s="34" t="s">
        <v>2292</v>
      </c>
      <c r="H378" s="34"/>
      <c r="I378" s="34"/>
      <c r="J378" s="34" t="s">
        <v>2133</v>
      </c>
      <c r="K378" s="34"/>
      <c r="L378" s="34" t="str">
        <f>TEXT(3.2,"#,##0.#######")</f>
        <v>3.2</v>
      </c>
      <c r="M378" s="34"/>
      <c r="N378" s="34"/>
      <c r="O378" s="34" t="s">
        <v>2138</v>
      </c>
      <c r="P378" s="34"/>
      <c r="Q378" s="34"/>
      <c r="R378" s="34"/>
      <c r="S378" s="34" t="s">
        <v>2141</v>
      </c>
      <c r="T378" s="34"/>
      <c r="U378" s="34" t="s">
        <v>2293</v>
      </c>
      <c r="V378" s="34"/>
      <c r="W378" s="34"/>
      <c r="X378" s="34"/>
      <c r="Y378" s="34"/>
      <c r="Z378" s="34"/>
      <c r="AA378" s="34"/>
      <c r="AB378" s="34" t="s">
        <v>2294</v>
      </c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 t="s">
        <v>2295</v>
      </c>
      <c r="AP378" s="34"/>
      <c r="AQ378" s="34"/>
      <c r="AR378" s="34"/>
      <c r="AS378" s="34"/>
      <c r="AT378" s="34"/>
      <c r="AU378" s="34"/>
      <c r="AV378" s="34" t="s">
        <v>2296</v>
      </c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6"/>
      <c r="CY378" s="36"/>
      <c r="CZ378" s="37"/>
      <c r="DA378" s="37"/>
      <c r="DB378" s="33"/>
    </row>
    <row r="379" spans="2:106" ht="11.25" customHeight="1" x14ac:dyDescent="0.2">
      <c r="B379" s="34"/>
      <c r="C379" s="34"/>
      <c r="D379" s="34"/>
      <c r="E379" s="34"/>
      <c r="F379" s="35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6"/>
      <c r="CY379" s="36"/>
      <c r="CZ379" s="37"/>
      <c r="DA379" s="37"/>
      <c r="DB379" s="33"/>
    </row>
    <row r="380" spans="2:106" ht="11.25" customHeight="1" x14ac:dyDescent="0.2">
      <c r="B380" s="34"/>
      <c r="C380" s="34"/>
      <c r="D380" s="34"/>
      <c r="E380" s="34"/>
      <c r="F380" s="35"/>
      <c r="G380" s="34" t="s">
        <v>2297</v>
      </c>
      <c r="H380" s="34"/>
      <c r="I380" s="34" t="s">
        <v>2133</v>
      </c>
      <c r="J380" s="34"/>
      <c r="K380" s="34" t="str">
        <f>TEXT(0.96,"#,##0.#######")</f>
        <v>0.96</v>
      </c>
      <c r="L380" s="34"/>
      <c r="M380" s="34"/>
      <c r="N380" s="34"/>
      <c r="O380" s="34"/>
      <c r="P380" s="34"/>
      <c r="Q380" s="34"/>
      <c r="R380" s="34"/>
      <c r="S380" s="34"/>
      <c r="T380" s="34" t="s">
        <v>2141</v>
      </c>
      <c r="U380" s="34"/>
      <c r="V380" s="34" t="s">
        <v>2298</v>
      </c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6"/>
      <c r="CY380" s="36"/>
      <c r="CZ380" s="37"/>
      <c r="DA380" s="37"/>
      <c r="DB380" s="33"/>
    </row>
    <row r="381" spans="2:106" ht="11.25" customHeight="1" x14ac:dyDescent="0.2">
      <c r="B381" s="34"/>
      <c r="C381" s="34"/>
      <c r="D381" s="34"/>
      <c r="E381" s="34"/>
      <c r="F381" s="35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6"/>
      <c r="CY381" s="36"/>
      <c r="CZ381" s="37"/>
      <c r="DA381" s="37"/>
      <c r="DB381" s="33"/>
    </row>
    <row r="382" spans="2:106" ht="11.25" customHeight="1" x14ac:dyDescent="0.2">
      <c r="B382" s="34"/>
      <c r="C382" s="34"/>
      <c r="D382" s="34"/>
      <c r="E382" s="34"/>
      <c r="F382" s="35"/>
      <c r="G382" s="34" t="s">
        <v>2189</v>
      </c>
      <c r="H382" s="34"/>
      <c r="I382" s="34" t="s">
        <v>2133</v>
      </c>
      <c r="J382" s="34"/>
      <c r="K382" s="34" t="s">
        <v>2292</v>
      </c>
      <c r="L382" s="34"/>
      <c r="M382" s="34" t="s">
        <v>2150</v>
      </c>
      <c r="N382" s="34"/>
      <c r="O382" s="34" t="s">
        <v>2297</v>
      </c>
      <c r="P382" s="34"/>
      <c r="Q382" s="34" t="s">
        <v>2133</v>
      </c>
      <c r="R382" s="34"/>
      <c r="S382" s="34" t="str">
        <f>TEXT(L378,"#,##0.#######")</f>
        <v>3.2</v>
      </c>
      <c r="T382" s="34"/>
      <c r="U382" s="34"/>
      <c r="V382" s="34" t="s">
        <v>2150</v>
      </c>
      <c r="W382" s="34"/>
      <c r="X382" s="34" t="str">
        <f>TEXT(K380,"#,##0.#######")</f>
        <v>0.96</v>
      </c>
      <c r="Y382" s="34"/>
      <c r="Z382" s="34"/>
      <c r="AA382" s="34"/>
      <c r="AB382" s="34"/>
      <c r="AC382" s="34" t="s">
        <v>2133</v>
      </c>
      <c r="AD382" s="34"/>
      <c r="AE382" s="34" t="str">
        <f>TEXT(ROUND(L378*K380,2),"#,##0.#######")</f>
        <v>3.07</v>
      </c>
      <c r="AF382" s="34"/>
      <c r="AG382" s="34"/>
      <c r="AH382" s="34"/>
      <c r="AI382" s="34"/>
      <c r="AJ382" s="34"/>
      <c r="AK382" s="34" t="s">
        <v>2138</v>
      </c>
      <c r="AL382" s="34"/>
      <c r="AM382" s="34"/>
      <c r="AN382" s="34" t="s">
        <v>2141</v>
      </c>
      <c r="AO382" s="34"/>
      <c r="AP382" s="34" t="s">
        <v>2295</v>
      </c>
      <c r="AQ382" s="34"/>
      <c r="AR382" s="34"/>
      <c r="AS382" s="34"/>
      <c r="AT382" s="34"/>
      <c r="AU382" s="34"/>
      <c r="AV382" s="34"/>
      <c r="AW382" s="34" t="s">
        <v>2296</v>
      </c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6"/>
      <c r="CY382" s="36"/>
      <c r="CZ382" s="37"/>
      <c r="DA382" s="37"/>
      <c r="DB382" s="33"/>
    </row>
    <row r="383" spans="2:106" ht="11.25" customHeight="1" x14ac:dyDescent="0.2">
      <c r="B383" s="34"/>
      <c r="C383" s="34"/>
      <c r="D383" s="34"/>
      <c r="E383" s="34"/>
      <c r="F383" s="35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6"/>
      <c r="CY383" s="36"/>
      <c r="CZ383" s="37"/>
      <c r="DA383" s="37"/>
      <c r="DB383" s="33"/>
    </row>
    <row r="384" spans="2:106" ht="11.25" customHeight="1" x14ac:dyDescent="0.2">
      <c r="B384" s="34"/>
      <c r="C384" s="34"/>
      <c r="D384" s="34"/>
      <c r="E384" s="34"/>
      <c r="F384" s="35"/>
      <c r="G384" s="34" t="s">
        <v>2190</v>
      </c>
      <c r="H384" s="34"/>
      <c r="I384" s="34" t="s">
        <v>2133</v>
      </c>
      <c r="J384" s="34"/>
      <c r="K384" s="34" t="str">
        <f>TEXT(1,"#,##0.#######")</f>
        <v>1.</v>
      </c>
      <c r="L384" s="34" t="s">
        <v>2139</v>
      </c>
      <c r="M384" s="34" t="str">
        <f>TEXT(1.15,"#,##0.#######")</f>
        <v>1.15</v>
      </c>
      <c r="N384" s="34"/>
      <c r="O384" s="34"/>
      <c r="P384" s="34"/>
      <c r="Q384" s="34"/>
      <c r="R384" s="34" t="s">
        <v>2133</v>
      </c>
      <c r="S384" s="34"/>
      <c r="T384" s="34" t="str">
        <f>TEXT(ROUND(K384/M384,2),"#,##0.#######")</f>
        <v>0.87</v>
      </c>
      <c r="U384" s="34"/>
      <c r="V384" s="34"/>
      <c r="W384" s="34"/>
      <c r="X384" s="34"/>
      <c r="Y384" s="34"/>
      <c r="Z384" s="34"/>
      <c r="AA384" s="34"/>
      <c r="AB384" s="34" t="s">
        <v>2141</v>
      </c>
      <c r="AC384" s="34"/>
      <c r="AD384" s="34"/>
      <c r="AE384" s="34" t="s">
        <v>2299</v>
      </c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6"/>
      <c r="CY384" s="36"/>
      <c r="CZ384" s="37"/>
      <c r="DA384" s="37"/>
      <c r="DB384" s="33"/>
    </row>
    <row r="385" spans="2:106" ht="11.25" customHeight="1" x14ac:dyDescent="0.2">
      <c r="B385" s="34"/>
      <c r="C385" s="34"/>
      <c r="D385" s="34"/>
      <c r="E385" s="34"/>
      <c r="F385" s="35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6"/>
      <c r="CY385" s="36"/>
      <c r="CZ385" s="37"/>
      <c r="DA385" s="37"/>
      <c r="DB385" s="33"/>
    </row>
    <row r="386" spans="2:106" ht="11.25" customHeight="1" x14ac:dyDescent="0.2">
      <c r="B386" s="34"/>
      <c r="C386" s="34"/>
      <c r="D386" s="34"/>
      <c r="E386" s="34"/>
      <c r="F386" s="35"/>
      <c r="G386" s="34" t="s">
        <v>2192</v>
      </c>
      <c r="H386" s="34"/>
      <c r="I386" s="34" t="s">
        <v>2133</v>
      </c>
      <c r="J386" s="34"/>
      <c r="K386" s="34" t="str">
        <f>TEXT(0.55,"#,##0.#######")</f>
        <v>0.55</v>
      </c>
      <c r="L386" s="34"/>
      <c r="M386" s="34"/>
      <c r="N386" s="34"/>
      <c r="O386" s="34"/>
      <c r="P386" s="34"/>
      <c r="Q386" s="34" t="s">
        <v>2141</v>
      </c>
      <c r="R386" s="34"/>
      <c r="S386" s="34" t="s">
        <v>2300</v>
      </c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6"/>
      <c r="CY386" s="36"/>
      <c r="CZ386" s="37"/>
      <c r="DA386" s="37"/>
      <c r="DB386" s="33"/>
    </row>
    <row r="387" spans="2:106" ht="11.25" customHeight="1" x14ac:dyDescent="0.2">
      <c r="B387" s="34"/>
      <c r="C387" s="34"/>
      <c r="D387" s="34"/>
      <c r="E387" s="34"/>
      <c r="F387" s="35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6"/>
      <c r="CY387" s="36"/>
      <c r="CZ387" s="37"/>
      <c r="DA387" s="37"/>
      <c r="DB387" s="33"/>
    </row>
    <row r="388" spans="2:106" ht="11.25" customHeight="1" x14ac:dyDescent="0.2">
      <c r="B388" s="34"/>
      <c r="C388" s="34"/>
      <c r="D388" s="34"/>
      <c r="E388" s="34"/>
      <c r="F388" s="35"/>
      <c r="G388" s="34" t="s">
        <v>549</v>
      </c>
      <c r="H388" s="34"/>
      <c r="I388" s="34" t="s">
        <v>2133</v>
      </c>
      <c r="J388" s="34"/>
      <c r="K388" s="34" t="str">
        <f>TEXT(20,"#,##0.#######")</f>
        <v>20.</v>
      </c>
      <c r="L388" s="34"/>
      <c r="M388" s="34"/>
      <c r="N388" s="34" t="s">
        <v>2162</v>
      </c>
      <c r="O388" s="34"/>
      <c r="P388" s="34"/>
      <c r="Q388" s="34" t="s">
        <v>2141</v>
      </c>
      <c r="R388" s="34"/>
      <c r="S388" s="34" t="s">
        <v>2301</v>
      </c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6"/>
      <c r="CY388" s="36"/>
      <c r="CZ388" s="37"/>
      <c r="DA388" s="37"/>
      <c r="DB388" s="33"/>
    </row>
    <row r="389" spans="2:106" ht="11.25" customHeight="1" x14ac:dyDescent="0.2">
      <c r="B389" s="34"/>
      <c r="C389" s="34"/>
      <c r="D389" s="34"/>
      <c r="E389" s="34"/>
      <c r="F389" s="35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6"/>
      <c r="CY389" s="36"/>
      <c r="CZ389" s="37"/>
      <c r="DA389" s="37"/>
      <c r="DB389" s="33"/>
    </row>
    <row r="390" spans="2:106" ht="11.25" customHeight="1" x14ac:dyDescent="0.2">
      <c r="B390" s="34"/>
      <c r="C390" s="34"/>
      <c r="D390" s="34"/>
      <c r="E390" s="34"/>
      <c r="F390" s="35"/>
      <c r="G390" s="34" t="s">
        <v>2199</v>
      </c>
      <c r="H390" s="34"/>
      <c r="I390" s="34"/>
      <c r="J390" s="34" t="s">
        <v>2133</v>
      </c>
      <c r="K390" s="34"/>
      <c r="L390" s="34" t="str">
        <f>TEXT(40,"#,##0.#######")</f>
        <v>40.</v>
      </c>
      <c r="M390" s="34"/>
      <c r="N390" s="34" t="s">
        <v>2162</v>
      </c>
      <c r="O390" s="34" t="s">
        <v>2139</v>
      </c>
      <c r="P390" s="34" t="s">
        <v>2302</v>
      </c>
      <c r="Q390" s="34"/>
      <c r="R390" s="34"/>
      <c r="S390" s="34"/>
      <c r="T390" s="34"/>
      <c r="U390" s="34" t="s">
        <v>2141</v>
      </c>
      <c r="V390" s="34"/>
      <c r="W390" s="34" t="s">
        <v>2303</v>
      </c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6"/>
      <c r="CY390" s="36"/>
      <c r="CZ390" s="37"/>
      <c r="DA390" s="37"/>
      <c r="DB390" s="33"/>
    </row>
    <row r="391" spans="2:106" ht="11.25" customHeight="1" x14ac:dyDescent="0.2">
      <c r="B391" s="34"/>
      <c r="C391" s="34"/>
      <c r="D391" s="34"/>
      <c r="E391" s="34"/>
      <c r="F391" s="35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6"/>
      <c r="CY391" s="36"/>
      <c r="CZ391" s="37"/>
      <c r="DA391" s="37"/>
      <c r="DB391" s="33"/>
    </row>
    <row r="392" spans="2:106" ht="11.25" customHeight="1" x14ac:dyDescent="0.2">
      <c r="B392" s="34"/>
      <c r="C392" s="34"/>
      <c r="D392" s="34"/>
      <c r="E392" s="34"/>
      <c r="F392" s="35"/>
      <c r="G392" s="34" t="s">
        <v>2200</v>
      </c>
      <c r="H392" s="34"/>
      <c r="I392" s="34"/>
      <c r="J392" s="34" t="s">
        <v>2133</v>
      </c>
      <c r="K392" s="34"/>
      <c r="L392" s="34" t="str">
        <f>TEXT(46,"#,##0.#######")</f>
        <v>46.</v>
      </c>
      <c r="M392" s="34"/>
      <c r="N392" s="34" t="s">
        <v>2162</v>
      </c>
      <c r="O392" s="34" t="s">
        <v>2139</v>
      </c>
      <c r="P392" s="34" t="s">
        <v>2302</v>
      </c>
      <c r="Q392" s="34"/>
      <c r="R392" s="34"/>
      <c r="S392" s="34"/>
      <c r="T392" s="34"/>
      <c r="U392" s="34" t="s">
        <v>2141</v>
      </c>
      <c r="V392" s="34"/>
      <c r="W392" s="34" t="s">
        <v>2303</v>
      </c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6"/>
      <c r="CY392" s="36"/>
      <c r="CZ392" s="37"/>
      <c r="DA392" s="37"/>
      <c r="DB392" s="33"/>
    </row>
    <row r="393" spans="2:106" ht="11.25" customHeight="1" x14ac:dyDescent="0.2">
      <c r="B393" s="34"/>
      <c r="C393" s="34"/>
      <c r="D393" s="34"/>
      <c r="E393" s="34"/>
      <c r="F393" s="35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6"/>
      <c r="CY393" s="36"/>
      <c r="CZ393" s="37"/>
      <c r="DA393" s="37"/>
      <c r="DB393" s="33"/>
    </row>
    <row r="394" spans="2:106" ht="11.25" customHeight="1" x14ac:dyDescent="0.2">
      <c r="B394" s="34"/>
      <c r="C394" s="34"/>
      <c r="D394" s="34"/>
      <c r="E394" s="34"/>
      <c r="F394" s="35"/>
      <c r="G394" s="34" t="s">
        <v>2201</v>
      </c>
      <c r="H394" s="34"/>
      <c r="I394" s="34" t="s">
        <v>2133</v>
      </c>
      <c r="J394" s="34"/>
      <c r="K394" s="34" t="str">
        <f>TEXT(0.25,"#,##0.#######")</f>
        <v>0.25</v>
      </c>
      <c r="L394" s="34"/>
      <c r="M394" s="34"/>
      <c r="N394" s="34"/>
      <c r="O394" s="34" t="s">
        <v>2213</v>
      </c>
      <c r="P394" s="34"/>
      <c r="Q394" s="34"/>
      <c r="R394" s="34"/>
      <c r="S394" s="34"/>
      <c r="T394" s="34"/>
      <c r="U394" s="34" t="s">
        <v>2141</v>
      </c>
      <c r="V394" s="34"/>
      <c r="W394" s="34" t="s">
        <v>2304</v>
      </c>
      <c r="X394" s="34"/>
      <c r="Y394" s="34"/>
      <c r="Z394" s="34"/>
      <c r="AA394" s="34"/>
      <c r="AB394" s="34" t="s">
        <v>2305</v>
      </c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6"/>
      <c r="CY394" s="36"/>
      <c r="CZ394" s="37"/>
      <c r="DA394" s="37"/>
      <c r="DB394" s="33"/>
    </row>
    <row r="395" spans="2:106" ht="11.25" customHeight="1" x14ac:dyDescent="0.2">
      <c r="B395" s="34"/>
      <c r="C395" s="34"/>
      <c r="D395" s="34"/>
      <c r="E395" s="34"/>
      <c r="F395" s="35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6"/>
      <c r="CY395" s="36"/>
      <c r="CZ395" s="37"/>
      <c r="DA395" s="37"/>
      <c r="DB395" s="33"/>
    </row>
    <row r="396" spans="2:106" ht="11.25" customHeight="1" x14ac:dyDescent="0.2">
      <c r="B396" s="34"/>
      <c r="C396" s="34"/>
      <c r="D396" s="34"/>
      <c r="E396" s="34"/>
      <c r="F396" s="35"/>
      <c r="G396" s="34" t="s">
        <v>59</v>
      </c>
      <c r="H396" s="34"/>
      <c r="I396" s="34" t="s">
        <v>2133</v>
      </c>
      <c r="J396" s="34"/>
      <c r="K396" s="34" t="str">
        <f>TEXT(0.15,"#,##0.#######")</f>
        <v>0.15</v>
      </c>
      <c r="L396" s="34"/>
      <c r="M396" s="34"/>
      <c r="N396" s="38"/>
      <c r="O396" s="34"/>
      <c r="P396" s="34" t="s">
        <v>2162</v>
      </c>
      <c r="Q396" s="34"/>
      <c r="R396" s="34"/>
      <c r="S396" s="34"/>
      <c r="T396" s="34"/>
      <c r="U396" s="34" t="s">
        <v>2141</v>
      </c>
      <c r="V396" s="34"/>
      <c r="W396" s="34" t="s">
        <v>2306</v>
      </c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6"/>
      <c r="CY396" s="36"/>
      <c r="CZ396" s="37"/>
      <c r="DA396" s="37"/>
      <c r="DB396" s="33"/>
    </row>
    <row r="397" spans="2:106" ht="11.25" customHeight="1" x14ac:dyDescent="0.2">
      <c r="B397" s="34"/>
      <c r="C397" s="34"/>
      <c r="D397" s="34"/>
      <c r="E397" s="34"/>
      <c r="F397" s="35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6"/>
      <c r="CY397" s="36"/>
      <c r="CZ397" s="37"/>
      <c r="DA397" s="37"/>
      <c r="DB397" s="33"/>
    </row>
    <row r="398" spans="2:106" ht="11.25" customHeight="1" x14ac:dyDescent="0.2">
      <c r="B398" s="34"/>
      <c r="C398" s="34"/>
      <c r="D398" s="34"/>
      <c r="E398" s="34"/>
      <c r="F398" s="35"/>
      <c r="G398" s="34"/>
      <c r="H398" s="34"/>
      <c r="I398" s="34"/>
      <c r="J398" s="34"/>
      <c r="K398" s="34"/>
      <c r="L398" s="34"/>
      <c r="M398" s="34" t="s">
        <v>549</v>
      </c>
      <c r="N398" s="34"/>
      <c r="O398" s="34"/>
      <c r="P398" s="34"/>
      <c r="Q398" s="34"/>
      <c r="R398" s="34"/>
      <c r="S398" s="34"/>
      <c r="T398" s="34"/>
      <c r="U398" s="34"/>
      <c r="V398" s="34" t="s">
        <v>549</v>
      </c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 t="str">
        <f>TEXT(K388,"#,##0.#######")</f>
        <v>20.</v>
      </c>
      <c r="AH398" s="34"/>
      <c r="AI398" s="34"/>
      <c r="AJ398" s="34"/>
      <c r="AK398" s="34"/>
      <c r="AL398" s="34"/>
      <c r="AM398" s="34"/>
      <c r="AN398" s="34"/>
      <c r="AO398" s="34" t="str">
        <f>TEXT(K388,"#,##0.#######")</f>
        <v>20.</v>
      </c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6"/>
      <c r="CY398" s="36"/>
      <c r="CZ398" s="37"/>
      <c r="DA398" s="37"/>
      <c r="DB398" s="33"/>
    </row>
    <row r="399" spans="2:106" ht="11.25" customHeight="1" x14ac:dyDescent="0.2">
      <c r="B399" s="34"/>
      <c r="C399" s="34"/>
      <c r="D399" s="34"/>
      <c r="E399" s="34"/>
      <c r="F399" s="35"/>
      <c r="G399" s="34" t="s">
        <v>2193</v>
      </c>
      <c r="H399" s="34"/>
      <c r="I399" s="34"/>
      <c r="J399" s="34" t="s">
        <v>2133</v>
      </c>
      <c r="K399" s="34"/>
      <c r="L399" s="34" t="s">
        <v>2195</v>
      </c>
      <c r="M399" s="34"/>
      <c r="N399" s="34" t="s">
        <v>2195</v>
      </c>
      <c r="O399" s="34"/>
      <c r="P399" s="34"/>
      <c r="Q399" s="34" t="s">
        <v>2135</v>
      </c>
      <c r="R399" s="34"/>
      <c r="S399" s="34" t="s">
        <v>2195</v>
      </c>
      <c r="T399" s="34"/>
      <c r="U399" s="34" t="s">
        <v>2195</v>
      </c>
      <c r="V399" s="34"/>
      <c r="W399" s="34" t="s">
        <v>2195</v>
      </c>
      <c r="X399" s="34"/>
      <c r="Y399" s="34"/>
      <c r="Z399" s="34" t="s">
        <v>2135</v>
      </c>
      <c r="AA399" s="34"/>
      <c r="AB399" s="34" t="s">
        <v>2201</v>
      </c>
      <c r="AC399" s="34"/>
      <c r="AD399" s="34" t="s">
        <v>2133</v>
      </c>
      <c r="AE399" s="34"/>
      <c r="AF399" s="34" t="s">
        <v>2195</v>
      </c>
      <c r="AG399" s="34"/>
      <c r="AH399" s="34" t="s">
        <v>2195</v>
      </c>
      <c r="AI399" s="34"/>
      <c r="AJ399" s="34"/>
      <c r="AK399" s="34" t="s">
        <v>2135</v>
      </c>
      <c r="AL399" s="34"/>
      <c r="AM399" s="34" t="s">
        <v>2195</v>
      </c>
      <c r="AN399" s="34"/>
      <c r="AO399" s="34" t="s">
        <v>2195</v>
      </c>
      <c r="AP399" s="34"/>
      <c r="AQ399" s="34" t="s">
        <v>2195</v>
      </c>
      <c r="AR399" s="34"/>
      <c r="AS399" s="34"/>
      <c r="AT399" s="34" t="s">
        <v>2135</v>
      </c>
      <c r="AU399" s="34"/>
      <c r="AV399" s="34" t="str">
        <f>TEXT(0.25,"#,##0.#######")</f>
        <v>0.25</v>
      </c>
      <c r="AW399" s="34"/>
      <c r="AX399" s="34"/>
      <c r="AY399" s="34"/>
      <c r="AZ399" s="34"/>
      <c r="BA399" s="34" t="s">
        <v>2133</v>
      </c>
      <c r="BB399" s="34"/>
      <c r="BC399" s="34" t="str">
        <f>TEXT(ROUND((K388)/(L390)+(K388)/(L392)+K394,2),"#,##0.#######")</f>
        <v>1.18</v>
      </c>
      <c r="BD399" s="34"/>
      <c r="BE399" s="34"/>
      <c r="BF399" s="34"/>
      <c r="BG399" s="34"/>
      <c r="BH399" s="34"/>
      <c r="BI399" s="34"/>
      <c r="BJ399" s="34"/>
      <c r="BK399" s="34"/>
      <c r="BL399" s="34" t="s">
        <v>2141</v>
      </c>
      <c r="BM399" s="34"/>
      <c r="BN399" s="34" t="s">
        <v>2307</v>
      </c>
      <c r="BO399" s="34" t="s">
        <v>2254</v>
      </c>
      <c r="BP399" s="34"/>
      <c r="BQ399" s="34"/>
      <c r="BR399" s="34" t="s">
        <v>2308</v>
      </c>
      <c r="BS399" s="34"/>
      <c r="BT399" s="34"/>
      <c r="BU399" s="34"/>
      <c r="BV399" s="34"/>
      <c r="BW399" s="34"/>
      <c r="BX399" s="34"/>
      <c r="BY399" s="34" t="s">
        <v>2309</v>
      </c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6"/>
      <c r="CY399" s="36"/>
      <c r="CZ399" s="37"/>
      <c r="DA399" s="37"/>
      <c r="DB399" s="33"/>
    </row>
    <row r="400" spans="2:106" ht="11.25" customHeight="1" x14ac:dyDescent="0.2">
      <c r="B400" s="34"/>
      <c r="C400" s="34"/>
      <c r="D400" s="34"/>
      <c r="E400" s="34"/>
      <c r="F400" s="35"/>
      <c r="G400" s="34"/>
      <c r="H400" s="34"/>
      <c r="I400" s="34"/>
      <c r="J400" s="34"/>
      <c r="K400" s="34"/>
      <c r="L400" s="34"/>
      <c r="M400" s="34" t="s">
        <v>2199</v>
      </c>
      <c r="N400" s="34"/>
      <c r="O400" s="34"/>
      <c r="P400" s="34"/>
      <c r="Q400" s="34"/>
      <c r="R400" s="34"/>
      <c r="S400" s="34"/>
      <c r="T400" s="34"/>
      <c r="U400" s="34"/>
      <c r="V400" s="34" t="s">
        <v>2200</v>
      </c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 t="str">
        <f>TEXT(L390,"#,##0.#######")</f>
        <v>40.</v>
      </c>
      <c r="AH400" s="34"/>
      <c r="AI400" s="34"/>
      <c r="AJ400" s="34"/>
      <c r="AK400" s="34"/>
      <c r="AL400" s="34"/>
      <c r="AM400" s="34"/>
      <c r="AN400" s="34"/>
      <c r="AO400" s="34" t="str">
        <f>TEXT(L392,"#,##0.#######")</f>
        <v>46.</v>
      </c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6"/>
      <c r="CY400" s="36"/>
      <c r="CZ400" s="37"/>
      <c r="DA400" s="37"/>
      <c r="DB400" s="33"/>
    </row>
    <row r="401" spans="2:106" ht="11.25" customHeight="1" x14ac:dyDescent="0.2">
      <c r="B401" s="34"/>
      <c r="C401" s="34"/>
      <c r="D401" s="34"/>
      <c r="E401" s="34"/>
      <c r="F401" s="35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6"/>
      <c r="CY401" s="36"/>
      <c r="CZ401" s="37"/>
      <c r="DA401" s="37"/>
      <c r="DB401" s="33"/>
    </row>
    <row r="402" spans="2:106" ht="11.25" customHeight="1" x14ac:dyDescent="0.2">
      <c r="B402" s="34"/>
      <c r="C402" s="34"/>
      <c r="D402" s="34"/>
      <c r="E402" s="34"/>
      <c r="F402" s="35"/>
      <c r="G402" s="34"/>
      <c r="H402" s="34"/>
      <c r="I402" s="34"/>
      <c r="J402" s="34"/>
      <c r="K402" s="34"/>
      <c r="L402" s="34" t="str">
        <f>TEXT(60,"#,##0.#######")</f>
        <v>60.</v>
      </c>
      <c r="M402" s="34"/>
      <c r="N402" s="34"/>
      <c r="O402" s="34" t="s">
        <v>2150</v>
      </c>
      <c r="P402" s="34"/>
      <c r="Q402" s="34"/>
      <c r="R402" s="34" t="s">
        <v>2189</v>
      </c>
      <c r="S402" s="34"/>
      <c r="T402" s="34" t="s">
        <v>2150</v>
      </c>
      <c r="U402" s="34"/>
      <c r="V402" s="34"/>
      <c r="W402" s="34" t="s">
        <v>2190</v>
      </c>
      <c r="X402" s="34"/>
      <c r="Y402" s="34" t="s">
        <v>2150</v>
      </c>
      <c r="Z402" s="34"/>
      <c r="AA402" s="34"/>
      <c r="AB402" s="34" t="s">
        <v>2192</v>
      </c>
      <c r="AC402" s="34"/>
      <c r="AD402" s="34"/>
      <c r="AE402" s="34"/>
      <c r="AF402" s="34"/>
      <c r="AG402" s="34"/>
      <c r="AH402" s="34" t="str">
        <f>TEXT(L402,"#,##0.#######")</f>
        <v>60.</v>
      </c>
      <c r="AI402" s="34"/>
      <c r="AJ402" s="34"/>
      <c r="AK402" s="34" t="s">
        <v>2150</v>
      </c>
      <c r="AL402" s="34"/>
      <c r="AM402" s="34"/>
      <c r="AN402" s="34" t="str">
        <f>TEXT(AE382,"#,##0.#######")</f>
        <v>3.07</v>
      </c>
      <c r="AO402" s="34"/>
      <c r="AP402" s="34"/>
      <c r="AQ402" s="34"/>
      <c r="AR402" s="34"/>
      <c r="AS402" s="34" t="s">
        <v>2150</v>
      </c>
      <c r="AT402" s="34"/>
      <c r="AU402" s="34"/>
      <c r="AV402" s="34" t="str">
        <f>TEXT(T384,"#,##0.#######")</f>
        <v>0.87</v>
      </c>
      <c r="AW402" s="34"/>
      <c r="AX402" s="34"/>
      <c r="AY402" s="34"/>
      <c r="AZ402" s="34"/>
      <c r="BA402" s="34" t="s">
        <v>2150</v>
      </c>
      <c r="BB402" s="34"/>
      <c r="BC402" s="34"/>
      <c r="BD402" s="34" t="str">
        <f>TEXT(K386,"#,##0.#######")</f>
        <v>0.55</v>
      </c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6"/>
      <c r="CY402" s="36"/>
      <c r="CZ402" s="37"/>
      <c r="DA402" s="37"/>
      <c r="DB402" s="33"/>
    </row>
    <row r="403" spans="2:106" ht="11.25" customHeight="1" x14ac:dyDescent="0.2">
      <c r="B403" s="34"/>
      <c r="C403" s="34"/>
      <c r="D403" s="34"/>
      <c r="E403" s="34"/>
      <c r="F403" s="35"/>
      <c r="G403" s="34" t="s">
        <v>2132</v>
      </c>
      <c r="H403" s="34"/>
      <c r="I403" s="34" t="s">
        <v>2133</v>
      </c>
      <c r="J403" s="34"/>
      <c r="K403" s="34" t="s">
        <v>2195</v>
      </c>
      <c r="L403" s="34"/>
      <c r="M403" s="34" t="s">
        <v>2195</v>
      </c>
      <c r="N403" s="34"/>
      <c r="O403" s="34" t="s">
        <v>2195</v>
      </c>
      <c r="P403" s="34"/>
      <c r="Q403" s="34" t="s">
        <v>2195</v>
      </c>
      <c r="R403" s="34"/>
      <c r="S403" s="34" t="s">
        <v>2195</v>
      </c>
      <c r="T403" s="34"/>
      <c r="U403" s="34" t="s">
        <v>2195</v>
      </c>
      <c r="V403" s="34"/>
      <c r="W403" s="34" t="s">
        <v>2195</v>
      </c>
      <c r="X403" s="34"/>
      <c r="Y403" s="34" t="s">
        <v>2195</v>
      </c>
      <c r="Z403" s="34"/>
      <c r="AA403" s="34" t="s">
        <v>2195</v>
      </c>
      <c r="AB403" s="34"/>
      <c r="AC403" s="34" t="s">
        <v>2195</v>
      </c>
      <c r="AD403" s="34"/>
      <c r="AE403" s="34"/>
      <c r="AF403" s="34" t="s">
        <v>2133</v>
      </c>
      <c r="AG403" s="34"/>
      <c r="AH403" s="34" t="s">
        <v>2195</v>
      </c>
      <c r="AI403" s="34"/>
      <c r="AJ403" s="34" t="s">
        <v>2195</v>
      </c>
      <c r="AK403" s="34"/>
      <c r="AL403" s="34" t="s">
        <v>2195</v>
      </c>
      <c r="AM403" s="34"/>
      <c r="AN403" s="34" t="s">
        <v>2195</v>
      </c>
      <c r="AO403" s="34"/>
      <c r="AP403" s="34" t="s">
        <v>2195</v>
      </c>
      <c r="AQ403" s="34"/>
      <c r="AR403" s="34" t="s">
        <v>2195</v>
      </c>
      <c r="AS403" s="34"/>
      <c r="AT403" s="34" t="s">
        <v>2195</v>
      </c>
      <c r="AU403" s="34"/>
      <c r="AV403" s="34" t="s">
        <v>2195</v>
      </c>
      <c r="AW403" s="34"/>
      <c r="AX403" s="34" t="s">
        <v>2195</v>
      </c>
      <c r="AY403" s="34"/>
      <c r="AZ403" s="34" t="s">
        <v>2195</v>
      </c>
      <c r="BA403" s="34"/>
      <c r="BB403" s="34" t="s">
        <v>2195</v>
      </c>
      <c r="BC403" s="34"/>
      <c r="BD403" s="34" t="s">
        <v>2195</v>
      </c>
      <c r="BE403" s="34"/>
      <c r="BF403" s="34" t="s">
        <v>2195</v>
      </c>
      <c r="BG403" s="34"/>
      <c r="BH403" s="34"/>
      <c r="BI403" s="34" t="s">
        <v>2133</v>
      </c>
      <c r="BJ403" s="34"/>
      <c r="BK403" s="34" t="str">
        <f>TEXT(ROUND((60*AE382*T384*K386)/(BC399*K396)+0.02,2),"#,##0.#######")</f>
        <v>497.98</v>
      </c>
      <c r="BL403" s="34"/>
      <c r="BM403" s="34"/>
      <c r="BN403" s="34"/>
      <c r="BO403" s="34"/>
      <c r="BP403" s="34"/>
      <c r="BQ403" s="34"/>
      <c r="BR403" s="34"/>
      <c r="BS403" s="34"/>
      <c r="BT403" s="34" t="s">
        <v>752</v>
      </c>
      <c r="BU403" s="34"/>
      <c r="BV403" s="34" t="s">
        <v>2139</v>
      </c>
      <c r="BW403" s="34" t="s">
        <v>2140</v>
      </c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6"/>
      <c r="CY403" s="36"/>
      <c r="CZ403" s="37"/>
      <c r="DA403" s="37"/>
      <c r="DB403" s="33"/>
    </row>
    <row r="404" spans="2:106" ht="11.25" customHeight="1" x14ac:dyDescent="0.2">
      <c r="B404" s="34"/>
      <c r="C404" s="34"/>
      <c r="D404" s="34"/>
      <c r="E404" s="34"/>
      <c r="F404" s="35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 t="s">
        <v>2193</v>
      </c>
      <c r="R404" s="34"/>
      <c r="S404" s="34"/>
      <c r="T404" s="34" t="s">
        <v>2150</v>
      </c>
      <c r="U404" s="34"/>
      <c r="V404" s="34" t="s">
        <v>59</v>
      </c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 t="str">
        <f>TEXT(BC399,"#,##0.#######")</f>
        <v>1.18</v>
      </c>
      <c r="AQ404" s="34"/>
      <c r="AR404" s="34"/>
      <c r="AS404" s="34"/>
      <c r="AT404" s="34"/>
      <c r="AU404" s="34" t="s">
        <v>2150</v>
      </c>
      <c r="AV404" s="34"/>
      <c r="AW404" s="34" t="str">
        <f>TEXT(K396,"#,##0.#######")</f>
        <v>0.15</v>
      </c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6"/>
      <c r="CY404" s="36"/>
      <c r="CZ404" s="37"/>
      <c r="DA404" s="37"/>
      <c r="DB404" s="33"/>
    </row>
    <row r="405" spans="2:106" ht="11.25" customHeight="1" x14ac:dyDescent="0.2">
      <c r="B405" s="34"/>
      <c r="C405" s="34"/>
      <c r="D405" s="34"/>
      <c r="E405" s="34"/>
      <c r="F405" s="35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6"/>
      <c r="CY405" s="36"/>
      <c r="CZ405" s="37"/>
      <c r="DA405" s="37"/>
      <c r="DB405" s="33"/>
    </row>
    <row r="406" spans="2:106" ht="11.25" customHeight="1" x14ac:dyDescent="0.2">
      <c r="B406" s="34"/>
      <c r="C406" s="34"/>
      <c r="D406" s="34"/>
      <c r="E406" s="34"/>
      <c r="F406" s="35"/>
      <c r="G406" s="34" t="s">
        <v>2123</v>
      </c>
      <c r="H406" s="34"/>
      <c r="I406" s="34"/>
      <c r="J406" s="34"/>
      <c r="K406" s="34"/>
      <c r="L406" s="34"/>
      <c r="M406" s="34"/>
      <c r="N406" s="34" t="s">
        <v>2141</v>
      </c>
      <c r="O406" s="34"/>
      <c r="P406" s="34" t="str">
        <f>TEXT([162]일위대가목록!F47,"#,##0")</f>
        <v>44,965</v>
      </c>
      <c r="Q406" s="34"/>
      <c r="R406" s="34"/>
      <c r="S406" s="34"/>
      <c r="T406" s="34"/>
      <c r="U406" s="34"/>
      <c r="V406" s="34"/>
      <c r="W406" s="34"/>
      <c r="X406" s="34"/>
      <c r="Y406" s="34" t="s">
        <v>2137</v>
      </c>
      <c r="Z406" s="34"/>
      <c r="AA406" s="34"/>
      <c r="AB406" s="34" t="str">
        <f>TEXT(BK403,"#,##0.#######")</f>
        <v>497.98</v>
      </c>
      <c r="AC406" s="34"/>
      <c r="AD406" s="34"/>
      <c r="AE406" s="34"/>
      <c r="AF406" s="34"/>
      <c r="AG406" s="34"/>
      <c r="AH406" s="34"/>
      <c r="AI406" s="34"/>
      <c r="AJ406" s="34"/>
      <c r="AK406" s="34" t="s">
        <v>2133</v>
      </c>
      <c r="AL406" s="34"/>
      <c r="AM406" s="34"/>
      <c r="AN406" s="34" t="str">
        <f>TEXT(TRUNC(P406/BK403,1),"#,##0.#")</f>
        <v>90.2</v>
      </c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6"/>
      <c r="CY406" s="36"/>
      <c r="CZ406" s="37"/>
      <c r="DA406" s="37"/>
      <c r="DB406" s="33"/>
    </row>
    <row r="407" spans="2:106" ht="11.25" customHeight="1" x14ac:dyDescent="0.2">
      <c r="B407" s="34"/>
      <c r="C407" s="34"/>
      <c r="D407" s="34"/>
      <c r="E407" s="34"/>
      <c r="F407" s="35"/>
      <c r="G407" s="34" t="s">
        <v>2124</v>
      </c>
      <c r="H407" s="34"/>
      <c r="I407" s="34"/>
      <c r="J407" s="34"/>
      <c r="K407" s="34"/>
      <c r="L407" s="34"/>
      <c r="M407" s="34"/>
      <c r="N407" s="34" t="s">
        <v>2141</v>
      </c>
      <c r="O407" s="34"/>
      <c r="P407" s="34" t="str">
        <f>TEXT([162]일위대가목록!E47,"#,##0")</f>
        <v>38,193</v>
      </c>
      <c r="Q407" s="34"/>
      <c r="R407" s="34"/>
      <c r="S407" s="34"/>
      <c r="T407" s="34"/>
      <c r="U407" s="34"/>
      <c r="V407" s="34"/>
      <c r="W407" s="34"/>
      <c r="X407" s="34"/>
      <c r="Y407" s="34" t="s">
        <v>2137</v>
      </c>
      <c r="Z407" s="34"/>
      <c r="AA407" s="34"/>
      <c r="AB407" s="34" t="str">
        <f>TEXT(BK403,"#,##0.#######")</f>
        <v>497.98</v>
      </c>
      <c r="AC407" s="34"/>
      <c r="AD407" s="34"/>
      <c r="AE407" s="34"/>
      <c r="AF407" s="34"/>
      <c r="AG407" s="34"/>
      <c r="AH407" s="34"/>
      <c r="AI407" s="34"/>
      <c r="AJ407" s="34"/>
      <c r="AK407" s="34" t="s">
        <v>2133</v>
      </c>
      <c r="AL407" s="34"/>
      <c r="AM407" s="34" t="str">
        <f>TEXT(TRUNC(P407/BK403,1),"#,##0.#")</f>
        <v>76.6</v>
      </c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6"/>
      <c r="CY407" s="36"/>
      <c r="CZ407" s="37"/>
      <c r="DA407" s="37"/>
      <c r="DB407" s="33"/>
    </row>
    <row r="408" spans="2:106" ht="11.25" customHeight="1" x14ac:dyDescent="0.2">
      <c r="B408" s="34"/>
      <c r="C408" s="34"/>
      <c r="D408" s="34"/>
      <c r="E408" s="34"/>
      <c r="F408" s="35"/>
      <c r="G408" s="34" t="s">
        <v>2142</v>
      </c>
      <c r="H408" s="34"/>
      <c r="I408" s="34"/>
      <c r="J408" s="34"/>
      <c r="K408" s="34" t="s">
        <v>2143</v>
      </c>
      <c r="L408" s="34"/>
      <c r="M408" s="34"/>
      <c r="N408" s="34" t="s">
        <v>2141</v>
      </c>
      <c r="O408" s="34"/>
      <c r="P408" s="34" t="str">
        <f>TEXT([162]일위대가목록!G47,"#,##0")</f>
        <v>29,544</v>
      </c>
      <c r="Q408" s="34"/>
      <c r="R408" s="34"/>
      <c r="S408" s="34"/>
      <c r="T408" s="34"/>
      <c r="U408" s="34"/>
      <c r="V408" s="34"/>
      <c r="W408" s="34"/>
      <c r="X408" s="34"/>
      <c r="Y408" s="34" t="s">
        <v>2137</v>
      </c>
      <c r="Z408" s="34"/>
      <c r="AA408" s="34"/>
      <c r="AB408" s="34" t="str">
        <f>TEXT(BK403,"#,##0.#######")</f>
        <v>497.98</v>
      </c>
      <c r="AC408" s="34"/>
      <c r="AD408" s="34"/>
      <c r="AE408" s="34"/>
      <c r="AF408" s="34"/>
      <c r="AG408" s="34"/>
      <c r="AH408" s="34"/>
      <c r="AI408" s="34"/>
      <c r="AJ408" s="34"/>
      <c r="AK408" s="34" t="s">
        <v>2133</v>
      </c>
      <c r="AL408" s="34"/>
      <c r="AM408" s="34"/>
      <c r="AN408" s="34" t="str">
        <f>TEXT(TRUNC(P408/BK403,1),"#,##0.#")</f>
        <v>59.3</v>
      </c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6"/>
      <c r="CY408" s="36"/>
      <c r="CZ408" s="37"/>
      <c r="DA408" s="37"/>
      <c r="DB408" s="33"/>
    </row>
    <row r="409" spans="2:106" ht="11.25" customHeight="1" x14ac:dyDescent="0.2">
      <c r="B409" s="34"/>
      <c r="C409" s="34"/>
      <c r="D409" s="34"/>
      <c r="E409" s="34"/>
      <c r="F409" s="35"/>
      <c r="G409" s="34" t="s">
        <v>2144</v>
      </c>
      <c r="H409" s="34"/>
      <c r="I409" s="34"/>
      <c r="J409" s="34"/>
      <c r="K409" s="34" t="s">
        <v>2145</v>
      </c>
      <c r="L409" s="34"/>
      <c r="M409" s="34"/>
      <c r="N409" s="34" t="s">
        <v>2141</v>
      </c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 t="str">
        <f>TEXT(AN406+AM407+AN408,"#,##0.#######")</f>
        <v>226.1</v>
      </c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6" t="str">
        <f>TEXT(AM407,"#,###.0")</f>
        <v>76.6</v>
      </c>
      <c r="CY409" s="36" t="str">
        <f>TEXT(AN406,"#,###.0")</f>
        <v>90.2</v>
      </c>
      <c r="CZ409" s="37" t="str">
        <f>TEXT(AN408,"#,###.0")</f>
        <v>59.3</v>
      </c>
      <c r="DA409" s="37">
        <f>CY409+CX409+CZ409</f>
        <v>226.10000000000002</v>
      </c>
      <c r="DB409" s="33"/>
    </row>
    <row r="410" spans="2:106" ht="11.25" customHeight="1" x14ac:dyDescent="0.2">
      <c r="B410" s="34"/>
      <c r="C410" s="34"/>
      <c r="D410" s="34"/>
      <c r="E410" s="34"/>
      <c r="F410" s="35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6"/>
      <c r="CY410" s="36"/>
      <c r="CZ410" s="37"/>
      <c r="DA410" s="37"/>
      <c r="DB410" s="33"/>
    </row>
    <row r="411" spans="2:106" ht="11.25" customHeight="1" x14ac:dyDescent="0.2">
      <c r="B411" s="34"/>
      <c r="C411" s="34"/>
      <c r="D411" s="34" t="s">
        <v>2156</v>
      </c>
      <c r="E411" s="34"/>
      <c r="F411" s="35"/>
      <c r="G411" s="34" t="s">
        <v>2157</v>
      </c>
      <c r="H411" s="34"/>
      <c r="I411" s="34"/>
      <c r="J411" s="34"/>
      <c r="K411" s="34" t="s">
        <v>2145</v>
      </c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6"/>
      <c r="CY411" s="36"/>
      <c r="CZ411" s="37"/>
      <c r="DA411" s="37"/>
      <c r="DB411" s="33"/>
    </row>
    <row r="412" spans="2:106" ht="11.25" customHeight="1" x14ac:dyDescent="0.2">
      <c r="B412" s="34"/>
      <c r="C412" s="34"/>
      <c r="D412" s="34"/>
      <c r="E412" s="34"/>
      <c r="F412" s="35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6"/>
      <c r="CY412" s="36"/>
      <c r="CZ412" s="37"/>
      <c r="DA412" s="37"/>
      <c r="DB412" s="33"/>
    </row>
    <row r="413" spans="2:106" ht="11.25" customHeight="1" x14ac:dyDescent="0.2">
      <c r="B413" s="34"/>
      <c r="C413" s="34"/>
      <c r="D413" s="34"/>
      <c r="E413" s="34"/>
      <c r="F413" s="35"/>
      <c r="G413" s="34"/>
      <c r="H413" s="34" t="s">
        <v>2123</v>
      </c>
      <c r="I413" s="34"/>
      <c r="J413" s="34"/>
      <c r="K413" s="34"/>
      <c r="L413" s="34"/>
      <c r="M413" s="34"/>
      <c r="N413" s="34"/>
      <c r="O413" s="34" t="s">
        <v>2141</v>
      </c>
      <c r="P413" s="34"/>
      <c r="Q413" s="34" t="str">
        <f>TEXT(TRUNC(CY409,0),"#,##0")</f>
        <v>90</v>
      </c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6"/>
      <c r="CY413" s="36"/>
      <c r="CZ413" s="37"/>
      <c r="DA413" s="37"/>
      <c r="DB413" s="33"/>
    </row>
    <row r="414" spans="2:106" ht="11.25" customHeight="1" x14ac:dyDescent="0.2">
      <c r="B414" s="34"/>
      <c r="C414" s="34"/>
      <c r="D414" s="34"/>
      <c r="E414" s="34"/>
      <c r="F414" s="35"/>
      <c r="G414" s="34"/>
      <c r="H414" s="34" t="s">
        <v>2124</v>
      </c>
      <c r="I414" s="34"/>
      <c r="J414" s="34"/>
      <c r="K414" s="34"/>
      <c r="L414" s="34"/>
      <c r="M414" s="34"/>
      <c r="N414" s="34"/>
      <c r="O414" s="34" t="s">
        <v>2141</v>
      </c>
      <c r="P414" s="34"/>
      <c r="Q414" s="34" t="str">
        <f>TEXT(TRUNC(CX409,0),"#,##0")</f>
        <v>76</v>
      </c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6"/>
      <c r="CY414" s="36"/>
      <c r="CZ414" s="37"/>
      <c r="DA414" s="37"/>
      <c r="DB414" s="33"/>
    </row>
    <row r="415" spans="2:106" ht="11.25" customHeight="1" x14ac:dyDescent="0.2">
      <c r="B415" s="34"/>
      <c r="C415" s="34"/>
      <c r="D415" s="34"/>
      <c r="E415" s="34"/>
      <c r="F415" s="35"/>
      <c r="G415" s="34"/>
      <c r="H415" s="34" t="s">
        <v>2142</v>
      </c>
      <c r="I415" s="34"/>
      <c r="J415" s="34"/>
      <c r="K415" s="34"/>
      <c r="L415" s="34" t="s">
        <v>2143</v>
      </c>
      <c r="M415" s="34"/>
      <c r="N415" s="34"/>
      <c r="O415" s="34" t="s">
        <v>2141</v>
      </c>
      <c r="P415" s="34"/>
      <c r="Q415" s="34" t="str">
        <f>TEXT(TRUNC(CZ409,0),"#,##0")</f>
        <v>59</v>
      </c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6"/>
      <c r="CY415" s="36"/>
      <c r="CZ415" s="37"/>
      <c r="DA415" s="37"/>
      <c r="DB415" s="33"/>
    </row>
    <row r="416" spans="2:106" ht="11.25" customHeight="1" x14ac:dyDescent="0.2">
      <c r="B416" s="34"/>
      <c r="C416" s="34"/>
      <c r="D416" s="34"/>
      <c r="E416" s="34"/>
      <c r="F416" s="35"/>
      <c r="G416" s="34"/>
      <c r="H416" s="34"/>
      <c r="I416" s="34"/>
      <c r="J416" s="34" t="s">
        <v>2145</v>
      </c>
      <c r="K416" s="34"/>
      <c r="L416" s="34"/>
      <c r="M416" s="34"/>
      <c r="N416" s="34"/>
      <c r="O416" s="34" t="s">
        <v>2141</v>
      </c>
      <c r="P416" s="34"/>
      <c r="Q416" s="34"/>
      <c r="R416" s="34" t="str">
        <f>TEXT(Q413+Q414+Q415,"#,##0")</f>
        <v>225</v>
      </c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6" t="str">
        <f>TEXT(Q414,"#,##0")</f>
        <v>76</v>
      </c>
      <c r="CY416" s="36" t="str">
        <f>TEXT(Q413,"#,##0")</f>
        <v>90</v>
      </c>
      <c r="CZ416" s="37" t="str">
        <f>TEXT(Q415,"#,##0")</f>
        <v>59</v>
      </c>
      <c r="DA416" s="39">
        <f>CY416+CX416+CZ416</f>
        <v>225</v>
      </c>
      <c r="DB416" s="33"/>
    </row>
    <row r="417" spans="2:106" ht="11.25" customHeight="1" x14ac:dyDescent="0.2">
      <c r="B417" s="34"/>
      <c r="C417" s="34"/>
      <c r="D417" s="34"/>
      <c r="E417" s="34"/>
      <c r="F417" s="35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6"/>
      <c r="CY417" s="36"/>
      <c r="CZ417" s="37"/>
      <c r="DA417" s="37"/>
      <c r="DB417" s="33"/>
    </row>
    <row r="418" spans="2:106" ht="11.25" customHeight="1" x14ac:dyDescent="0.2">
      <c r="B418" s="40" t="s">
        <v>2310</v>
      </c>
      <c r="C418" s="34"/>
      <c r="D418" s="34"/>
      <c r="E418" s="34"/>
      <c r="F418" s="35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41" t="str">
        <f>CX454</f>
        <v>3,516</v>
      </c>
      <c r="CY418" s="41" t="str">
        <f>CY454</f>
        <v>28,575</v>
      </c>
      <c r="CZ418" s="42" t="str">
        <f>CZ454</f>
        <v>2,104</v>
      </c>
      <c r="DA418" s="42">
        <f>DA454</f>
        <v>34195</v>
      </c>
      <c r="DB418" s="33"/>
    </row>
    <row r="419" spans="2:106" ht="11.25" customHeight="1" x14ac:dyDescent="0.2">
      <c r="B419" s="34"/>
      <c r="C419" s="34"/>
      <c r="D419" s="34"/>
      <c r="E419" s="34"/>
      <c r="F419" s="35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6"/>
      <c r="CY419" s="36"/>
      <c r="CZ419" s="37"/>
      <c r="DA419" s="37"/>
      <c r="DB419" s="33"/>
    </row>
    <row r="420" spans="2:106" ht="11.25" customHeight="1" x14ac:dyDescent="0.2">
      <c r="B420" s="34"/>
      <c r="C420" s="34"/>
      <c r="D420" s="34" t="s">
        <v>2311</v>
      </c>
      <c r="E420" s="34"/>
      <c r="F420" s="35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6"/>
      <c r="CY420" s="36"/>
      <c r="CZ420" s="37"/>
      <c r="DA420" s="37"/>
      <c r="DB420" s="33"/>
    </row>
    <row r="421" spans="2:106" ht="11.25" customHeight="1" x14ac:dyDescent="0.2">
      <c r="B421" s="34"/>
      <c r="C421" s="34"/>
      <c r="D421" s="34"/>
      <c r="E421" s="34"/>
      <c r="F421" s="35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6"/>
      <c r="CY421" s="36"/>
      <c r="CZ421" s="37"/>
      <c r="DA421" s="37"/>
      <c r="DB421" s="33"/>
    </row>
    <row r="422" spans="2:106" ht="11.25" customHeight="1" x14ac:dyDescent="0.2">
      <c r="B422" s="34"/>
      <c r="C422" s="34"/>
      <c r="D422" s="34" t="s">
        <v>2312</v>
      </c>
      <c r="E422" s="34"/>
      <c r="F422" s="35"/>
      <c r="G422" s="34" t="s">
        <v>2313</v>
      </c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8"/>
      <c r="S422" s="38"/>
      <c r="T422" s="38"/>
      <c r="U422" s="34" t="s">
        <v>2141</v>
      </c>
      <c r="V422" s="34"/>
      <c r="W422" s="34" t="s">
        <v>2314</v>
      </c>
      <c r="X422" s="34"/>
      <c r="Y422" s="34"/>
      <c r="Z422" s="34" t="s">
        <v>2133</v>
      </c>
      <c r="AA422" s="34"/>
      <c r="AB422" s="34" t="str">
        <f>TEXT(35,"#,##0.#######")</f>
        <v>35.</v>
      </c>
      <c r="AC422" s="34"/>
      <c r="AD422" s="34" t="s">
        <v>752</v>
      </c>
      <c r="AE422" s="34"/>
      <c r="AF422" s="34" t="s">
        <v>2139</v>
      </c>
      <c r="AG422" s="34" t="s">
        <v>2163</v>
      </c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6"/>
      <c r="CY422" s="36"/>
      <c r="CZ422" s="37"/>
      <c r="DA422" s="37"/>
      <c r="DB422" s="33"/>
    </row>
    <row r="423" spans="2:106" ht="11.25" customHeight="1" x14ac:dyDescent="0.2">
      <c r="B423" s="34"/>
      <c r="C423" s="34"/>
      <c r="D423" s="34"/>
      <c r="E423" s="34"/>
      <c r="F423" s="35"/>
      <c r="G423" s="34" t="s">
        <v>2315</v>
      </c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8"/>
      <c r="S423" s="38"/>
      <c r="T423" s="38"/>
      <c r="U423" s="34" t="s">
        <v>2141</v>
      </c>
      <c r="V423" s="34"/>
      <c r="W423" s="34" t="s">
        <v>2316</v>
      </c>
      <c r="X423" s="34"/>
      <c r="Y423" s="34"/>
      <c r="Z423" s="34" t="s">
        <v>2133</v>
      </c>
      <c r="AA423" s="34"/>
      <c r="AB423" s="34" t="str">
        <f>TEXT(AB422,"#,##0.#######")</f>
        <v>35.</v>
      </c>
      <c r="AC423" s="34"/>
      <c r="AD423" s="34"/>
      <c r="AE423" s="34" t="s">
        <v>2137</v>
      </c>
      <c r="AF423" s="34"/>
      <c r="AG423" s="34"/>
      <c r="AH423" s="34" t="str">
        <f>TEXT(8,"#,##0.#######")</f>
        <v>8.</v>
      </c>
      <c r="AI423" s="34"/>
      <c r="AJ423" s="34" t="s">
        <v>2137</v>
      </c>
      <c r="AK423" s="34"/>
      <c r="AL423" s="34"/>
      <c r="AM423" s="34" t="str">
        <f>TEXT(1,"#,##0.#######")</f>
        <v>1.</v>
      </c>
      <c r="AN423" s="34"/>
      <c r="AO423" s="34" t="s">
        <v>2133</v>
      </c>
      <c r="AP423" s="34"/>
      <c r="AQ423" s="34" t="str">
        <f>TEXT(ROUND(AB422/AH423/AM423,2),"#,##0.#######")</f>
        <v>4.38</v>
      </c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6"/>
      <c r="CY423" s="36"/>
      <c r="CZ423" s="37"/>
      <c r="DA423" s="37"/>
      <c r="DB423" s="33"/>
    </row>
    <row r="424" spans="2:106" ht="11.25" customHeight="1" x14ac:dyDescent="0.2">
      <c r="B424" s="34"/>
      <c r="C424" s="34"/>
      <c r="D424" s="34"/>
      <c r="E424" s="34"/>
      <c r="F424" s="35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6"/>
      <c r="CY424" s="36"/>
      <c r="CZ424" s="37"/>
      <c r="DA424" s="37"/>
      <c r="DB424" s="33"/>
    </row>
    <row r="425" spans="2:106" ht="11.25" customHeight="1" x14ac:dyDescent="0.2">
      <c r="B425" s="34"/>
      <c r="C425" s="34"/>
      <c r="D425" s="34" t="s">
        <v>2126</v>
      </c>
      <c r="E425" s="34"/>
      <c r="F425" s="35"/>
      <c r="G425" s="34" t="s">
        <v>2164</v>
      </c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6"/>
      <c r="CY425" s="36"/>
      <c r="CZ425" s="37"/>
      <c r="DA425" s="37"/>
      <c r="DB425" s="33"/>
    </row>
    <row r="426" spans="2:106" ht="11.25" customHeight="1" x14ac:dyDescent="0.2">
      <c r="B426" s="34"/>
      <c r="C426" s="34"/>
      <c r="D426" s="34"/>
      <c r="E426" s="34"/>
      <c r="F426" s="35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6"/>
      <c r="CY426" s="36"/>
      <c r="CZ426" s="37"/>
      <c r="DA426" s="37"/>
      <c r="DB426" s="33"/>
    </row>
    <row r="427" spans="2:106" ht="11.25" customHeight="1" x14ac:dyDescent="0.2">
      <c r="B427" s="34"/>
      <c r="C427" s="34"/>
      <c r="D427" s="34"/>
      <c r="E427" s="34"/>
      <c r="F427" s="35"/>
      <c r="G427" s="34" t="s">
        <v>826</v>
      </c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 t="s">
        <v>2141</v>
      </c>
      <c r="S427" s="34"/>
      <c r="T427" s="34" t="str">
        <f>TEXT([162]단가대비표!P127,"#,##0")</f>
        <v>181,293</v>
      </c>
      <c r="U427" s="34"/>
      <c r="V427" s="34"/>
      <c r="W427" s="34"/>
      <c r="X427" s="34"/>
      <c r="Y427" s="34"/>
      <c r="Z427" s="34"/>
      <c r="AA427" s="34"/>
      <c r="AB427" s="34"/>
      <c r="AC427" s="34"/>
      <c r="AD427" s="34" t="s">
        <v>2150</v>
      </c>
      <c r="AE427" s="34"/>
      <c r="AF427" s="34"/>
      <c r="AG427" s="34" t="str">
        <f>TEXT(1,"#,##0.#######")</f>
        <v>1.</v>
      </c>
      <c r="AH427" s="34"/>
      <c r="AI427" s="34"/>
      <c r="AJ427" s="34" t="s">
        <v>413</v>
      </c>
      <c r="AK427" s="34"/>
      <c r="AL427" s="34"/>
      <c r="AM427" s="34" t="s">
        <v>2137</v>
      </c>
      <c r="AN427" s="34"/>
      <c r="AO427" s="34"/>
      <c r="AP427" s="34" t="s">
        <v>2317</v>
      </c>
      <c r="AQ427" s="34"/>
      <c r="AR427" s="34" t="s">
        <v>2137</v>
      </c>
      <c r="AS427" s="34"/>
      <c r="AT427" s="34"/>
      <c r="AU427" s="34" t="str">
        <f>TEXT(8,"#,##0.#######")</f>
        <v>8.</v>
      </c>
      <c r="AV427" s="38"/>
      <c r="AW427" s="38"/>
      <c r="AX427" s="34" t="s">
        <v>2133</v>
      </c>
      <c r="AY427" s="34"/>
      <c r="AZ427" s="34" t="str">
        <f>TEXT(T427,"#,##0.#######")</f>
        <v>181,293.</v>
      </c>
      <c r="BA427" s="34"/>
      <c r="BB427" s="34"/>
      <c r="BC427" s="34"/>
      <c r="BD427" s="34"/>
      <c r="BE427" s="34"/>
      <c r="BF427" s="34"/>
      <c r="BG427" s="34"/>
      <c r="BH427" s="34" t="s">
        <v>2150</v>
      </c>
      <c r="BI427" s="34"/>
      <c r="BJ427" s="34"/>
      <c r="BK427" s="34" t="str">
        <f>TEXT(AG427,"#,##0.#######")</f>
        <v>1.</v>
      </c>
      <c r="BL427" s="34"/>
      <c r="BM427" s="34" t="s">
        <v>2137</v>
      </c>
      <c r="BN427" s="34"/>
      <c r="BO427" s="34"/>
      <c r="BP427" s="34" t="str">
        <f>TEXT(AQ423,"#,##0.#######")</f>
        <v>4.38</v>
      </c>
      <c r="BQ427" s="34"/>
      <c r="BR427" s="34"/>
      <c r="BS427" s="38"/>
      <c r="BT427" s="38"/>
      <c r="BU427" s="34" t="s">
        <v>2137</v>
      </c>
      <c r="BV427" s="34"/>
      <c r="BW427" s="34"/>
      <c r="BX427" s="34" t="str">
        <f>TEXT(AU427,"#,##0.#######")</f>
        <v>8.</v>
      </c>
      <c r="BY427" s="34"/>
      <c r="BZ427" s="34" t="s">
        <v>2133</v>
      </c>
      <c r="CA427" s="34"/>
      <c r="CB427" s="34" t="str">
        <f>TEXT(TRUNC(T427*AG427/BP427/BX427,1),"#,##0.#######")</f>
        <v>5,173.8</v>
      </c>
      <c r="CC427" s="34"/>
      <c r="CD427" s="34"/>
      <c r="CE427" s="34"/>
      <c r="CF427" s="34"/>
      <c r="CG427" s="34"/>
      <c r="CH427" s="34"/>
      <c r="CI427" s="34"/>
      <c r="CJ427" s="34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4"/>
      <c r="CV427" s="34"/>
      <c r="CW427" s="34"/>
      <c r="CX427" s="36"/>
      <c r="CY427" s="36"/>
      <c r="CZ427" s="37"/>
      <c r="DA427" s="37"/>
      <c r="DB427" s="33"/>
    </row>
    <row r="428" spans="2:106" ht="11.25" customHeight="1" x14ac:dyDescent="0.2">
      <c r="B428" s="34"/>
      <c r="C428" s="34"/>
      <c r="D428" s="34"/>
      <c r="E428" s="34"/>
      <c r="F428" s="35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8"/>
      <c r="AT428" s="38"/>
      <c r="AU428" s="38"/>
      <c r="AV428" s="38"/>
      <c r="AW428" s="38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8"/>
      <c r="BT428" s="38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4"/>
      <c r="CV428" s="34"/>
      <c r="CW428" s="34"/>
      <c r="CX428" s="36"/>
      <c r="CY428" s="36"/>
      <c r="CZ428" s="37"/>
      <c r="DA428" s="37"/>
      <c r="DB428" s="33"/>
    </row>
    <row r="429" spans="2:106" ht="11.25" customHeight="1" x14ac:dyDescent="0.2">
      <c r="B429" s="34"/>
      <c r="C429" s="34"/>
      <c r="D429" s="34"/>
      <c r="E429" s="34"/>
      <c r="F429" s="35"/>
      <c r="G429" s="34" t="s">
        <v>411</v>
      </c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 t="s">
        <v>2141</v>
      </c>
      <c r="S429" s="34"/>
      <c r="T429" s="34" t="str">
        <f>TEXT([162]단가대비표!P126,"#,##0")</f>
        <v>144,481</v>
      </c>
      <c r="U429" s="34"/>
      <c r="V429" s="34"/>
      <c r="W429" s="34"/>
      <c r="X429" s="34"/>
      <c r="Y429" s="34"/>
      <c r="Z429" s="34"/>
      <c r="AA429" s="34"/>
      <c r="AB429" s="34"/>
      <c r="AC429" s="34"/>
      <c r="AD429" s="34" t="s">
        <v>2150</v>
      </c>
      <c r="AE429" s="34"/>
      <c r="AF429" s="34"/>
      <c r="AG429" s="34" t="str">
        <f>TEXT(2,"#,##0.#######")</f>
        <v>2.</v>
      </c>
      <c r="AH429" s="34"/>
      <c r="AI429" s="34"/>
      <c r="AJ429" s="34" t="s">
        <v>413</v>
      </c>
      <c r="AK429" s="34"/>
      <c r="AL429" s="34"/>
      <c r="AM429" s="34" t="s">
        <v>2137</v>
      </c>
      <c r="AN429" s="34"/>
      <c r="AO429" s="34"/>
      <c r="AP429" s="34" t="s">
        <v>2316</v>
      </c>
      <c r="AQ429" s="34"/>
      <c r="AR429" s="34" t="s">
        <v>2137</v>
      </c>
      <c r="AS429" s="34"/>
      <c r="AT429" s="34"/>
      <c r="AU429" s="34" t="str">
        <f>TEXT(8,"#,##0.#######")</f>
        <v>8.</v>
      </c>
      <c r="AV429" s="38"/>
      <c r="AW429" s="38"/>
      <c r="AX429" s="34" t="s">
        <v>2133</v>
      </c>
      <c r="AY429" s="34"/>
      <c r="AZ429" s="34" t="str">
        <f>TEXT(T429,"#,##0.#######")</f>
        <v>144,481.</v>
      </c>
      <c r="BA429" s="34"/>
      <c r="BB429" s="34"/>
      <c r="BC429" s="34"/>
      <c r="BD429" s="34"/>
      <c r="BE429" s="34"/>
      <c r="BF429" s="34"/>
      <c r="BG429" s="34"/>
      <c r="BH429" s="34" t="s">
        <v>2150</v>
      </c>
      <c r="BI429" s="34"/>
      <c r="BJ429" s="34"/>
      <c r="BK429" s="34" t="str">
        <f>TEXT(AG429,"#,##0.#######")</f>
        <v>2.</v>
      </c>
      <c r="BL429" s="34"/>
      <c r="BM429" s="34" t="s">
        <v>2137</v>
      </c>
      <c r="BN429" s="34"/>
      <c r="BO429" s="34"/>
      <c r="BP429" s="34" t="str">
        <f>TEXT(AQ423,"#,##0.#######")</f>
        <v>4.38</v>
      </c>
      <c r="BQ429" s="34"/>
      <c r="BR429" s="34"/>
      <c r="BS429" s="38"/>
      <c r="BT429" s="38"/>
      <c r="BU429" s="34" t="s">
        <v>2137</v>
      </c>
      <c r="BV429" s="34"/>
      <c r="BW429" s="34"/>
      <c r="BX429" s="34" t="str">
        <f>TEXT(AU429,"#,##0.#######")</f>
        <v>8.</v>
      </c>
      <c r="BY429" s="34"/>
      <c r="BZ429" s="34" t="s">
        <v>2133</v>
      </c>
      <c r="CA429" s="34"/>
      <c r="CB429" s="34" t="str">
        <f>TEXT(TRUNC(T429*AG429/BP429/BX429,1),"#,##0.#######")</f>
        <v>8,246.6</v>
      </c>
      <c r="CC429" s="34"/>
      <c r="CD429" s="34"/>
      <c r="CE429" s="34"/>
      <c r="CF429" s="34"/>
      <c r="CG429" s="34"/>
      <c r="CH429" s="34"/>
      <c r="CI429" s="34"/>
      <c r="CJ429" s="34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4"/>
      <c r="CV429" s="34"/>
      <c r="CW429" s="34"/>
      <c r="CX429" s="36"/>
      <c r="CY429" s="36"/>
      <c r="CZ429" s="37"/>
      <c r="DA429" s="37"/>
      <c r="DB429" s="33"/>
    </row>
    <row r="430" spans="2:106" ht="11.25" customHeight="1" x14ac:dyDescent="0.2">
      <c r="B430" s="34"/>
      <c r="C430" s="34"/>
      <c r="D430" s="34"/>
      <c r="E430" s="34"/>
      <c r="F430" s="35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6"/>
      <c r="CY430" s="36"/>
      <c r="CZ430" s="37"/>
      <c r="DA430" s="37"/>
      <c r="DB430" s="33"/>
    </row>
    <row r="431" spans="2:106" ht="11.25" customHeight="1" x14ac:dyDescent="0.2">
      <c r="B431" s="34"/>
      <c r="C431" s="34"/>
      <c r="D431" s="34"/>
      <c r="E431" s="34"/>
      <c r="F431" s="35"/>
      <c r="G431" s="34" t="s">
        <v>2165</v>
      </c>
      <c r="H431" s="34"/>
      <c r="I431" s="34"/>
      <c r="J431" s="34"/>
      <c r="K431" s="34"/>
      <c r="L431" s="34"/>
      <c r="M431" s="34"/>
      <c r="N431" s="34"/>
      <c r="O431" s="34"/>
      <c r="P431" s="34" t="s">
        <v>2141</v>
      </c>
      <c r="Q431" s="34"/>
      <c r="R431" s="34" t="str">
        <f>TEXT(TRUNC(CB427+CB429,1),"#,##0.#######")</f>
        <v>13,420.4</v>
      </c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6"/>
      <c r="CY431" s="36" t="str">
        <f>R431</f>
        <v>13,420.4</v>
      </c>
      <c r="CZ431" s="37"/>
      <c r="DA431" s="37"/>
      <c r="DB431" s="33"/>
    </row>
    <row r="432" spans="2:106" ht="11.25" customHeight="1" x14ac:dyDescent="0.2">
      <c r="B432" s="34"/>
      <c r="C432" s="34"/>
      <c r="D432" s="34"/>
      <c r="E432" s="34"/>
      <c r="F432" s="35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6"/>
      <c r="CY432" s="36"/>
      <c r="CZ432" s="37"/>
      <c r="DA432" s="37"/>
      <c r="DB432" s="33"/>
    </row>
    <row r="433" spans="2:106" ht="11.25" customHeight="1" x14ac:dyDescent="0.2">
      <c r="B433" s="34"/>
      <c r="C433" s="34"/>
      <c r="D433" s="34" t="s">
        <v>2156</v>
      </c>
      <c r="E433" s="34"/>
      <c r="F433" s="35"/>
      <c r="G433" s="34" t="s">
        <v>2318</v>
      </c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 t="s">
        <v>2319</v>
      </c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6"/>
      <c r="CY433" s="36"/>
      <c r="CZ433" s="37"/>
      <c r="DA433" s="37"/>
      <c r="DB433" s="33"/>
    </row>
    <row r="434" spans="2:106" ht="11.25" customHeight="1" x14ac:dyDescent="0.2">
      <c r="B434" s="34"/>
      <c r="C434" s="34"/>
      <c r="D434" s="34"/>
      <c r="E434" s="34"/>
      <c r="F434" s="35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6"/>
      <c r="CY434" s="36"/>
      <c r="CZ434" s="37"/>
      <c r="DA434" s="37"/>
      <c r="DB434" s="33"/>
    </row>
    <row r="435" spans="2:106" ht="11.25" customHeight="1" x14ac:dyDescent="0.2">
      <c r="B435" s="34"/>
      <c r="C435" s="34"/>
      <c r="D435" s="34"/>
      <c r="E435" s="34"/>
      <c r="F435" s="35"/>
      <c r="G435" s="34" t="s">
        <v>2132</v>
      </c>
      <c r="H435" s="34"/>
      <c r="I435" s="34" t="s">
        <v>2133</v>
      </c>
      <c r="J435" s="34"/>
      <c r="K435" s="34" t="s">
        <v>2314</v>
      </c>
      <c r="L435" s="34"/>
      <c r="M435" s="34"/>
      <c r="N435" s="34" t="s">
        <v>2137</v>
      </c>
      <c r="O435" s="34"/>
      <c r="P435" s="34"/>
      <c r="Q435" s="34" t="str">
        <f>TEXT(8,"#,##0.#######")</f>
        <v>8.</v>
      </c>
      <c r="R435" s="34" t="s">
        <v>2140</v>
      </c>
      <c r="S435" s="34"/>
      <c r="T435" s="34"/>
      <c r="U435" s="34" t="s">
        <v>2133</v>
      </c>
      <c r="V435" s="34"/>
      <c r="W435" s="34" t="str">
        <f>TEXT(AB422,"#,##0.#######")</f>
        <v>35.</v>
      </c>
      <c r="X435" s="34"/>
      <c r="Y435" s="34"/>
      <c r="Z435" s="34" t="s">
        <v>2137</v>
      </c>
      <c r="AA435" s="34"/>
      <c r="AB435" s="34"/>
      <c r="AC435" s="34" t="str">
        <f>TEXT(Q435,"#,##0.#######")</f>
        <v>8.</v>
      </c>
      <c r="AD435" s="34"/>
      <c r="AE435" s="34" t="s">
        <v>2133</v>
      </c>
      <c r="AF435" s="34"/>
      <c r="AG435" s="34" t="str">
        <f>TEXT(ROUND(AB422/Q435,2),"#,##0.#######")</f>
        <v>4.38</v>
      </c>
      <c r="AH435" s="34"/>
      <c r="AI435" s="34"/>
      <c r="AJ435" s="34"/>
      <c r="AK435" s="34"/>
      <c r="AL435" s="34"/>
      <c r="AM435" s="34" t="s">
        <v>752</v>
      </c>
      <c r="AN435" s="34"/>
      <c r="AO435" s="34" t="s">
        <v>2139</v>
      </c>
      <c r="AP435" s="34" t="s">
        <v>2140</v>
      </c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6"/>
      <c r="CY435" s="36"/>
      <c r="CZ435" s="37"/>
      <c r="DA435" s="37"/>
      <c r="DB435" s="33"/>
    </row>
    <row r="436" spans="2:106" ht="11.25" customHeight="1" x14ac:dyDescent="0.2">
      <c r="B436" s="34"/>
      <c r="C436" s="34"/>
      <c r="D436" s="34"/>
      <c r="E436" s="34"/>
      <c r="F436" s="35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6"/>
      <c r="CY436" s="36"/>
      <c r="CZ436" s="37"/>
      <c r="DA436" s="37"/>
      <c r="DB436" s="33"/>
    </row>
    <row r="437" spans="2:106" ht="11.25" customHeight="1" x14ac:dyDescent="0.2">
      <c r="B437" s="34"/>
      <c r="C437" s="34"/>
      <c r="D437" s="34"/>
      <c r="E437" s="34"/>
      <c r="F437" s="35"/>
      <c r="G437" s="34" t="s">
        <v>2123</v>
      </c>
      <c r="H437" s="34"/>
      <c r="I437" s="34"/>
      <c r="J437" s="34"/>
      <c r="K437" s="34"/>
      <c r="L437" s="34"/>
      <c r="M437" s="34"/>
      <c r="N437" s="34" t="s">
        <v>2141</v>
      </c>
      <c r="O437" s="34"/>
      <c r="P437" s="34" t="str">
        <f>TEXT([162]일위대가목록!F66,"#,##0")</f>
        <v>29,192</v>
      </c>
      <c r="Q437" s="34"/>
      <c r="R437" s="34"/>
      <c r="S437" s="34"/>
      <c r="T437" s="34"/>
      <c r="U437" s="34"/>
      <c r="V437" s="34"/>
      <c r="W437" s="34"/>
      <c r="X437" s="34"/>
      <c r="Y437" s="34" t="s">
        <v>2137</v>
      </c>
      <c r="Z437" s="34"/>
      <c r="AA437" s="34"/>
      <c r="AB437" s="34" t="str">
        <f>TEXT(AG435,"#,##0.#######")</f>
        <v>4.38</v>
      </c>
      <c r="AC437" s="34"/>
      <c r="AD437" s="34"/>
      <c r="AE437" s="34"/>
      <c r="AF437" s="34"/>
      <c r="AG437" s="34"/>
      <c r="AH437" s="34"/>
      <c r="AI437" s="34" t="s">
        <v>2133</v>
      </c>
      <c r="AJ437" s="34"/>
      <c r="AK437" s="34" t="str">
        <f>TEXT(TRUNC(P437/AG435,1),"#,##0.#")</f>
        <v>6,664.8</v>
      </c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6"/>
      <c r="CY437" s="36"/>
      <c r="CZ437" s="37"/>
      <c r="DA437" s="37"/>
      <c r="DB437" s="33"/>
    </row>
    <row r="438" spans="2:106" ht="11.25" customHeight="1" x14ac:dyDescent="0.2">
      <c r="B438" s="34"/>
      <c r="C438" s="34"/>
      <c r="D438" s="34"/>
      <c r="E438" s="34"/>
      <c r="F438" s="35"/>
      <c r="G438" s="34" t="s">
        <v>2124</v>
      </c>
      <c r="H438" s="34"/>
      <c r="I438" s="34"/>
      <c r="J438" s="34"/>
      <c r="K438" s="34"/>
      <c r="L438" s="34"/>
      <c r="M438" s="34"/>
      <c r="N438" s="34" t="s">
        <v>2141</v>
      </c>
      <c r="O438" s="34"/>
      <c r="P438" s="34"/>
      <c r="Q438" s="34" t="str">
        <f>TEXT([162]일위대가목록!E66,"#,##0")</f>
        <v>10,133</v>
      </c>
      <c r="R438" s="34"/>
      <c r="S438" s="34"/>
      <c r="T438" s="34"/>
      <c r="U438" s="34"/>
      <c r="V438" s="34"/>
      <c r="W438" s="34"/>
      <c r="X438" s="34"/>
      <c r="Y438" s="34" t="s">
        <v>2137</v>
      </c>
      <c r="Z438" s="34"/>
      <c r="AA438" s="34"/>
      <c r="AB438" s="34" t="str">
        <f>TEXT(AG435,"#,##0.#######")</f>
        <v>4.38</v>
      </c>
      <c r="AC438" s="34"/>
      <c r="AD438" s="34"/>
      <c r="AE438" s="34"/>
      <c r="AF438" s="34"/>
      <c r="AG438" s="34"/>
      <c r="AH438" s="34"/>
      <c r="AI438" s="34" t="s">
        <v>2133</v>
      </c>
      <c r="AJ438" s="34"/>
      <c r="AK438" s="34" t="str">
        <f>TEXT(TRUNC(Q438/AG435,1),"#,##0.#")</f>
        <v>2,313.4</v>
      </c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6"/>
      <c r="CY438" s="36"/>
      <c r="CZ438" s="37"/>
      <c r="DA438" s="37"/>
      <c r="DB438" s="33"/>
    </row>
    <row r="439" spans="2:106" ht="11.25" customHeight="1" x14ac:dyDescent="0.2">
      <c r="B439" s="34"/>
      <c r="C439" s="34"/>
      <c r="D439" s="34"/>
      <c r="E439" s="34"/>
      <c r="F439" s="35"/>
      <c r="G439" s="34" t="s">
        <v>2142</v>
      </c>
      <c r="H439" s="34"/>
      <c r="I439" s="34"/>
      <c r="J439" s="34"/>
      <c r="K439" s="34" t="s">
        <v>2143</v>
      </c>
      <c r="L439" s="34"/>
      <c r="M439" s="34"/>
      <c r="N439" s="34" t="s">
        <v>2141</v>
      </c>
      <c r="O439" s="34"/>
      <c r="P439" s="34"/>
      <c r="Q439" s="34" t="str">
        <f>TEXT([162]일위대가목록!G66,"#,##0")</f>
        <v>3,331</v>
      </c>
      <c r="R439" s="34"/>
      <c r="S439" s="34"/>
      <c r="T439" s="34"/>
      <c r="U439" s="34"/>
      <c r="V439" s="34"/>
      <c r="W439" s="34"/>
      <c r="X439" s="34"/>
      <c r="Y439" s="34" t="s">
        <v>2137</v>
      </c>
      <c r="Z439" s="34"/>
      <c r="AA439" s="34"/>
      <c r="AB439" s="34" t="str">
        <f>TEXT(AG435,"#,##0.#######")</f>
        <v>4.38</v>
      </c>
      <c r="AC439" s="34"/>
      <c r="AD439" s="34"/>
      <c r="AE439" s="34"/>
      <c r="AF439" s="34"/>
      <c r="AG439" s="34"/>
      <c r="AH439" s="34"/>
      <c r="AI439" s="34" t="s">
        <v>2133</v>
      </c>
      <c r="AJ439" s="34"/>
      <c r="AK439" s="34"/>
      <c r="AL439" s="34"/>
      <c r="AM439" s="34" t="str">
        <f>TEXT(TRUNC(Q439/AG435,1),"#,##0.#")</f>
        <v>760.5</v>
      </c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6"/>
      <c r="CY439" s="36"/>
      <c r="CZ439" s="37"/>
      <c r="DA439" s="37"/>
      <c r="DB439" s="33"/>
    </row>
    <row r="440" spans="2:106" ht="11.25" customHeight="1" x14ac:dyDescent="0.2">
      <c r="B440" s="34"/>
      <c r="C440" s="34"/>
      <c r="D440" s="34"/>
      <c r="E440" s="34"/>
      <c r="F440" s="35"/>
      <c r="G440" s="34" t="s">
        <v>2144</v>
      </c>
      <c r="H440" s="34"/>
      <c r="I440" s="34"/>
      <c r="J440" s="34"/>
      <c r="K440" s="34" t="s">
        <v>2145</v>
      </c>
      <c r="L440" s="34"/>
      <c r="M440" s="34"/>
      <c r="N440" s="34" t="s">
        <v>2141</v>
      </c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 t="str">
        <f>TEXT(AK437+AK438+AM439,"#,##0.#######")</f>
        <v>9,738.7</v>
      </c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6" t="str">
        <f>TEXT(AK438,"#,###.0")</f>
        <v>2,313.4</v>
      </c>
      <c r="CY440" s="36" t="str">
        <f>TEXT(AK437,"#,###.0")</f>
        <v>6,664.8</v>
      </c>
      <c r="CZ440" s="37" t="str">
        <f>TEXT(AM439,"#,###.0")</f>
        <v>760.5</v>
      </c>
      <c r="DA440" s="37">
        <f>CY440+CX440+CZ440</f>
        <v>9738.7000000000007</v>
      </c>
      <c r="DB440" s="33"/>
    </row>
    <row r="441" spans="2:106" ht="11.25" customHeight="1" x14ac:dyDescent="0.2">
      <c r="B441" s="34"/>
      <c r="C441" s="34"/>
      <c r="D441" s="34"/>
      <c r="E441" s="34"/>
      <c r="F441" s="35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6"/>
      <c r="CY441" s="36"/>
      <c r="CZ441" s="37"/>
      <c r="DA441" s="37"/>
      <c r="DB441" s="33"/>
    </row>
    <row r="442" spans="2:106" ht="11.25" customHeight="1" x14ac:dyDescent="0.2">
      <c r="B442" s="34"/>
      <c r="C442" s="34"/>
      <c r="D442" s="34" t="s">
        <v>2255</v>
      </c>
      <c r="E442" s="34"/>
      <c r="F442" s="35"/>
      <c r="G442" s="34" t="s">
        <v>1022</v>
      </c>
      <c r="H442" s="34"/>
      <c r="I442" s="34"/>
      <c r="J442" s="34"/>
      <c r="K442" s="34"/>
      <c r="L442" s="34"/>
      <c r="M442" s="34"/>
      <c r="N442" s="34"/>
      <c r="O442" s="34"/>
      <c r="P442" s="34"/>
      <c r="Q442" s="34" t="s">
        <v>2169</v>
      </c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6"/>
      <c r="CY442" s="36"/>
      <c r="CZ442" s="37"/>
      <c r="DA442" s="37"/>
      <c r="DB442" s="33"/>
    </row>
    <row r="443" spans="2:106" ht="11.25" customHeight="1" x14ac:dyDescent="0.2">
      <c r="B443" s="34"/>
      <c r="C443" s="34"/>
      <c r="D443" s="34"/>
      <c r="E443" s="34"/>
      <c r="F443" s="35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6"/>
      <c r="CY443" s="36"/>
      <c r="CZ443" s="37"/>
      <c r="DA443" s="37"/>
      <c r="DB443" s="33"/>
    </row>
    <row r="444" spans="2:106" ht="11.25" customHeight="1" x14ac:dyDescent="0.2">
      <c r="B444" s="34"/>
      <c r="C444" s="34"/>
      <c r="D444" s="34"/>
      <c r="E444" s="34"/>
      <c r="F444" s="35"/>
      <c r="G444" s="34" t="s">
        <v>2123</v>
      </c>
      <c r="H444" s="34"/>
      <c r="I444" s="34"/>
      <c r="J444" s="34"/>
      <c r="K444" s="34"/>
      <c r="L444" s="34"/>
      <c r="M444" s="34"/>
      <c r="N444" s="34" t="s">
        <v>2141</v>
      </c>
      <c r="O444" s="34"/>
      <c r="P444" s="34" t="str">
        <f>TEXT([162]일위대가목록!F38,"#,##0")</f>
        <v>37,187</v>
      </c>
      <c r="Q444" s="34"/>
      <c r="R444" s="34"/>
      <c r="S444" s="34"/>
      <c r="T444" s="34"/>
      <c r="U444" s="34"/>
      <c r="V444" s="34"/>
      <c r="W444" s="34"/>
      <c r="X444" s="34"/>
      <c r="Y444" s="34" t="s">
        <v>2137</v>
      </c>
      <c r="Z444" s="34"/>
      <c r="AA444" s="34"/>
      <c r="AB444" s="34" t="str">
        <f>TEXT(AG435,"#,##0.#######")</f>
        <v>4.38</v>
      </c>
      <c r="AC444" s="34"/>
      <c r="AD444" s="34"/>
      <c r="AE444" s="34"/>
      <c r="AF444" s="34"/>
      <c r="AG444" s="34"/>
      <c r="AH444" s="34"/>
      <c r="AI444" s="34" t="s">
        <v>2133</v>
      </c>
      <c r="AJ444" s="34"/>
      <c r="AK444" s="34" t="str">
        <f>TEXT(TRUNC(P444/AG435,1),"#,##0.#")</f>
        <v>8,490.1</v>
      </c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6"/>
      <c r="CY444" s="36"/>
      <c r="CZ444" s="37"/>
      <c r="DA444" s="37"/>
      <c r="DB444" s="33"/>
    </row>
    <row r="445" spans="2:106" ht="11.25" customHeight="1" x14ac:dyDescent="0.2">
      <c r="B445" s="34"/>
      <c r="C445" s="34"/>
      <c r="D445" s="34"/>
      <c r="E445" s="34"/>
      <c r="F445" s="35"/>
      <c r="G445" s="34" t="s">
        <v>2124</v>
      </c>
      <c r="H445" s="34"/>
      <c r="I445" s="34"/>
      <c r="J445" s="34"/>
      <c r="K445" s="34"/>
      <c r="L445" s="34"/>
      <c r="M445" s="34"/>
      <c r="N445" s="34" t="s">
        <v>2141</v>
      </c>
      <c r="O445" s="34"/>
      <c r="P445" s="34"/>
      <c r="Q445" s="34" t="str">
        <f>TEXT([162]일위대가목록!E38,"#,##0")</f>
        <v>5,270</v>
      </c>
      <c r="R445" s="34"/>
      <c r="S445" s="34"/>
      <c r="T445" s="34"/>
      <c r="U445" s="34"/>
      <c r="V445" s="34"/>
      <c r="W445" s="34"/>
      <c r="X445" s="34"/>
      <c r="Y445" s="34" t="s">
        <v>2137</v>
      </c>
      <c r="Z445" s="34"/>
      <c r="AA445" s="34"/>
      <c r="AB445" s="34" t="str">
        <f>TEXT(AG435,"#,##0.#######")</f>
        <v>4.38</v>
      </c>
      <c r="AC445" s="34"/>
      <c r="AD445" s="34"/>
      <c r="AE445" s="34"/>
      <c r="AF445" s="34"/>
      <c r="AG445" s="34"/>
      <c r="AH445" s="34"/>
      <c r="AI445" s="34" t="s">
        <v>2133</v>
      </c>
      <c r="AJ445" s="34"/>
      <c r="AK445" s="34" t="str">
        <f>TEXT(TRUNC(Q445/AG435,1),"#,##0.#")</f>
        <v>1,203.1</v>
      </c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6"/>
      <c r="CY445" s="36"/>
      <c r="CZ445" s="37"/>
      <c r="DA445" s="37"/>
      <c r="DB445" s="33"/>
    </row>
    <row r="446" spans="2:106" ht="11.25" customHeight="1" x14ac:dyDescent="0.2">
      <c r="B446" s="34"/>
      <c r="C446" s="34"/>
      <c r="D446" s="34"/>
      <c r="E446" s="34"/>
      <c r="F446" s="35"/>
      <c r="G446" s="34" t="s">
        <v>2142</v>
      </c>
      <c r="H446" s="34"/>
      <c r="I446" s="34"/>
      <c r="J446" s="34"/>
      <c r="K446" s="34" t="s">
        <v>2143</v>
      </c>
      <c r="L446" s="34"/>
      <c r="M446" s="34"/>
      <c r="N446" s="34" t="s">
        <v>2141</v>
      </c>
      <c r="O446" s="34"/>
      <c r="P446" s="34"/>
      <c r="Q446" s="34" t="str">
        <f>TEXT([162]일위대가목록!G38,"#,##0")</f>
        <v>5,887</v>
      </c>
      <c r="R446" s="34"/>
      <c r="S446" s="34"/>
      <c r="T446" s="34"/>
      <c r="U446" s="34"/>
      <c r="V446" s="34"/>
      <c r="W446" s="34"/>
      <c r="X446" s="34"/>
      <c r="Y446" s="34" t="s">
        <v>2137</v>
      </c>
      <c r="Z446" s="34"/>
      <c r="AA446" s="34"/>
      <c r="AB446" s="34" t="str">
        <f>TEXT(AG435,"#,##0.#######")</f>
        <v>4.38</v>
      </c>
      <c r="AC446" s="34"/>
      <c r="AD446" s="34"/>
      <c r="AE446" s="34"/>
      <c r="AF446" s="34"/>
      <c r="AG446" s="34"/>
      <c r="AH446" s="34"/>
      <c r="AI446" s="34" t="s">
        <v>2133</v>
      </c>
      <c r="AJ446" s="34"/>
      <c r="AK446" s="34" t="str">
        <f>TEXT(TRUNC(Q446/AG435,1),"#,##0.#")</f>
        <v>1,344.</v>
      </c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6"/>
      <c r="CY446" s="36"/>
      <c r="CZ446" s="37"/>
      <c r="DA446" s="37"/>
      <c r="DB446" s="33"/>
    </row>
    <row r="447" spans="2:106" ht="11.25" customHeight="1" x14ac:dyDescent="0.2">
      <c r="B447" s="34"/>
      <c r="C447" s="34"/>
      <c r="D447" s="34"/>
      <c r="E447" s="34"/>
      <c r="F447" s="35"/>
      <c r="G447" s="34" t="s">
        <v>2144</v>
      </c>
      <c r="H447" s="34"/>
      <c r="I447" s="34"/>
      <c r="J447" s="34"/>
      <c r="K447" s="34" t="s">
        <v>2145</v>
      </c>
      <c r="L447" s="34"/>
      <c r="M447" s="34"/>
      <c r="N447" s="34" t="s">
        <v>2141</v>
      </c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 t="str">
        <f>TEXT(AK444+AK445+AK446,"#,##0.#######")</f>
        <v>11,037.2</v>
      </c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6" t="str">
        <f>TEXT(AK445,"#,###.0")</f>
        <v>1,203.1</v>
      </c>
      <c r="CY447" s="36" t="str">
        <f>TEXT(AK444,"#,###.0")</f>
        <v>8,490.1</v>
      </c>
      <c r="CZ447" s="37" t="str">
        <f>TEXT(AK446,"#,###.0")</f>
        <v>1,344.0</v>
      </c>
      <c r="DA447" s="37">
        <f>CY447+CX447+CZ447</f>
        <v>11037.2</v>
      </c>
      <c r="DB447" s="33"/>
    </row>
    <row r="448" spans="2:106" ht="11.25" customHeight="1" x14ac:dyDescent="0.2">
      <c r="B448" s="34"/>
      <c r="C448" s="34"/>
      <c r="D448" s="34"/>
      <c r="E448" s="34"/>
      <c r="F448" s="35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6"/>
      <c r="CY448" s="36"/>
      <c r="CZ448" s="37"/>
      <c r="DA448" s="37"/>
      <c r="DB448" s="33"/>
    </row>
    <row r="449" spans="2:106" ht="11.25" customHeight="1" x14ac:dyDescent="0.2">
      <c r="B449" s="34"/>
      <c r="C449" s="34"/>
      <c r="D449" s="34" t="s">
        <v>2185</v>
      </c>
      <c r="E449" s="34"/>
      <c r="F449" s="35"/>
      <c r="G449" s="34" t="s">
        <v>2157</v>
      </c>
      <c r="H449" s="34"/>
      <c r="I449" s="34"/>
      <c r="J449" s="34"/>
      <c r="K449" s="34" t="s">
        <v>2145</v>
      </c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6"/>
      <c r="CY449" s="36"/>
      <c r="CZ449" s="37"/>
      <c r="DA449" s="37"/>
      <c r="DB449" s="33"/>
    </row>
    <row r="450" spans="2:106" ht="11.25" customHeight="1" x14ac:dyDescent="0.2">
      <c r="B450" s="34"/>
      <c r="C450" s="34"/>
      <c r="D450" s="34"/>
      <c r="E450" s="34"/>
      <c r="F450" s="35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6"/>
      <c r="CY450" s="36"/>
      <c r="CZ450" s="37"/>
      <c r="DA450" s="37"/>
      <c r="DB450" s="33"/>
    </row>
    <row r="451" spans="2:106" ht="11.25" customHeight="1" x14ac:dyDescent="0.2">
      <c r="B451" s="34"/>
      <c r="C451" s="34"/>
      <c r="D451" s="34"/>
      <c r="E451" s="34"/>
      <c r="F451" s="35"/>
      <c r="G451" s="34"/>
      <c r="H451" s="34" t="s">
        <v>2123</v>
      </c>
      <c r="I451" s="34"/>
      <c r="J451" s="34"/>
      <c r="K451" s="34"/>
      <c r="L451" s="34"/>
      <c r="M451" s="34"/>
      <c r="N451" s="34"/>
      <c r="O451" s="34" t="s">
        <v>2141</v>
      </c>
      <c r="P451" s="34"/>
      <c r="Q451" s="34" t="str">
        <f>TEXT(CY431,"#,###.##")</f>
        <v>13,420.4</v>
      </c>
      <c r="R451" s="34"/>
      <c r="S451" s="34"/>
      <c r="T451" s="34"/>
      <c r="U451" s="34"/>
      <c r="V451" s="34"/>
      <c r="W451" s="34"/>
      <c r="X451" s="34"/>
      <c r="Y451" s="34"/>
      <c r="Z451" s="34" t="s">
        <v>2135</v>
      </c>
      <c r="AA451" s="34"/>
      <c r="AB451" s="34" t="str">
        <f>TEXT(CY440,"#,###.##")</f>
        <v>6,664.8</v>
      </c>
      <c r="AC451" s="34"/>
      <c r="AD451" s="34"/>
      <c r="AE451" s="34"/>
      <c r="AF451" s="34"/>
      <c r="AG451" s="34"/>
      <c r="AH451" s="34"/>
      <c r="AI451" s="34"/>
      <c r="AJ451" s="34" t="s">
        <v>2135</v>
      </c>
      <c r="AK451" s="34"/>
      <c r="AL451" s="34" t="str">
        <f>TEXT(CY447,"#,###.##")</f>
        <v>8,490.1</v>
      </c>
      <c r="AM451" s="34"/>
      <c r="AN451" s="34"/>
      <c r="AO451" s="34"/>
      <c r="AP451" s="34"/>
      <c r="AQ451" s="34"/>
      <c r="AR451" s="34"/>
      <c r="AS451" s="34"/>
      <c r="AT451" s="34" t="s">
        <v>2133</v>
      </c>
      <c r="AU451" s="34"/>
      <c r="AV451" s="34"/>
      <c r="AW451" s="34" t="str">
        <f>TEXT(TRUNC(CY431+CY440+CY447,0),"#,##0")</f>
        <v>28,575</v>
      </c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6"/>
      <c r="CY451" s="36"/>
      <c r="CZ451" s="37"/>
      <c r="DA451" s="37"/>
      <c r="DB451" s="33"/>
    </row>
    <row r="452" spans="2:106" ht="11.25" customHeight="1" x14ac:dyDescent="0.2">
      <c r="B452" s="34"/>
      <c r="C452" s="34"/>
      <c r="D452" s="34"/>
      <c r="E452" s="34"/>
      <c r="F452" s="35"/>
      <c r="G452" s="34"/>
      <c r="H452" s="34" t="s">
        <v>2124</v>
      </c>
      <c r="I452" s="34"/>
      <c r="J452" s="34"/>
      <c r="K452" s="34"/>
      <c r="L452" s="34"/>
      <c r="M452" s="34"/>
      <c r="N452" s="34"/>
      <c r="O452" s="34" t="s">
        <v>2141</v>
      </c>
      <c r="P452" s="34"/>
      <c r="Q452" s="34" t="str">
        <f>TEXT(CX440,"#,###.##")</f>
        <v>2,313.4</v>
      </c>
      <c r="R452" s="34"/>
      <c r="S452" s="34"/>
      <c r="T452" s="34"/>
      <c r="U452" s="34"/>
      <c r="V452" s="34"/>
      <c r="W452" s="34"/>
      <c r="X452" s="34"/>
      <c r="Y452" s="34" t="s">
        <v>2135</v>
      </c>
      <c r="Z452" s="34"/>
      <c r="AA452" s="34" t="str">
        <f>TEXT(CX447,"#,###.##")</f>
        <v>1,203.1</v>
      </c>
      <c r="AB452" s="34"/>
      <c r="AC452" s="34"/>
      <c r="AD452" s="34"/>
      <c r="AE452" s="34"/>
      <c r="AF452" s="34"/>
      <c r="AG452" s="34"/>
      <c r="AH452" s="34"/>
      <c r="AI452" s="34" t="s">
        <v>2133</v>
      </c>
      <c r="AJ452" s="34"/>
      <c r="AK452" s="34"/>
      <c r="AL452" s="34" t="str">
        <f>TEXT(TRUNC(CX440+CX447,0),"#,##0")</f>
        <v>3,516</v>
      </c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6"/>
      <c r="CY452" s="36"/>
      <c r="CZ452" s="37"/>
      <c r="DA452" s="37"/>
      <c r="DB452" s="33"/>
    </row>
    <row r="453" spans="2:106" ht="11.25" customHeight="1" x14ac:dyDescent="0.2">
      <c r="B453" s="34"/>
      <c r="C453" s="34"/>
      <c r="D453" s="34"/>
      <c r="E453" s="34"/>
      <c r="F453" s="35"/>
      <c r="G453" s="34"/>
      <c r="H453" s="34" t="s">
        <v>2142</v>
      </c>
      <c r="I453" s="34"/>
      <c r="J453" s="34"/>
      <c r="K453" s="34"/>
      <c r="L453" s="34" t="s">
        <v>2143</v>
      </c>
      <c r="M453" s="34"/>
      <c r="N453" s="34"/>
      <c r="O453" s="34" t="s">
        <v>2141</v>
      </c>
      <c r="P453" s="34"/>
      <c r="Q453" s="34" t="str">
        <f>TEXT(CZ440,"#,###.##")</f>
        <v>760.5</v>
      </c>
      <c r="R453" s="34"/>
      <c r="S453" s="34"/>
      <c r="T453" s="34"/>
      <c r="U453" s="34"/>
      <c r="V453" s="34"/>
      <c r="W453" s="34" t="s">
        <v>2135</v>
      </c>
      <c r="X453" s="34"/>
      <c r="Y453" s="34" t="str">
        <f>TEXT(CZ447,"#,###.##")</f>
        <v>1,344.</v>
      </c>
      <c r="Z453" s="34"/>
      <c r="AA453" s="34"/>
      <c r="AB453" s="34"/>
      <c r="AC453" s="34"/>
      <c r="AD453" s="34"/>
      <c r="AE453" s="34" t="s">
        <v>2133</v>
      </c>
      <c r="AF453" s="34"/>
      <c r="AG453" s="34"/>
      <c r="AH453" s="34" t="str">
        <f>TEXT(TRUNC(CZ440+CZ447,0),"#,##0")</f>
        <v>2,104</v>
      </c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6"/>
      <c r="CY453" s="36"/>
      <c r="CZ453" s="37"/>
      <c r="DA453" s="37"/>
      <c r="DB453" s="33"/>
    </row>
    <row r="454" spans="2:106" ht="11.25" customHeight="1" x14ac:dyDescent="0.2">
      <c r="B454" s="34"/>
      <c r="C454" s="34"/>
      <c r="D454" s="34"/>
      <c r="E454" s="34"/>
      <c r="F454" s="35"/>
      <c r="G454" s="34"/>
      <c r="H454" s="34"/>
      <c r="I454" s="34"/>
      <c r="J454" s="34" t="s">
        <v>2145</v>
      </c>
      <c r="K454" s="34"/>
      <c r="L454" s="34"/>
      <c r="M454" s="34"/>
      <c r="N454" s="34"/>
      <c r="O454" s="34" t="s">
        <v>2141</v>
      </c>
      <c r="P454" s="34"/>
      <c r="Q454" s="34"/>
      <c r="R454" s="34" t="str">
        <f>TEXT(AW451+AL452+AH453,"#,##0")</f>
        <v>34,195</v>
      </c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6" t="str">
        <f>TEXT(AL452,"#,##0")</f>
        <v>3,516</v>
      </c>
      <c r="CY454" s="36" t="str">
        <f>TEXT(AW451,"#,##0")</f>
        <v>28,575</v>
      </c>
      <c r="CZ454" s="37" t="str">
        <f>TEXT(AH453,"#,##0")</f>
        <v>2,104</v>
      </c>
      <c r="DA454" s="39">
        <f>CY454+CX454+CZ454</f>
        <v>34195</v>
      </c>
      <c r="DB454" s="33"/>
    </row>
    <row r="455" spans="2:106" ht="11.25" customHeight="1" x14ac:dyDescent="0.2">
      <c r="B455" s="34"/>
      <c r="C455" s="34"/>
      <c r="D455" s="34"/>
      <c r="E455" s="34"/>
      <c r="F455" s="35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6"/>
      <c r="CY455" s="36"/>
      <c r="CZ455" s="37"/>
      <c r="DA455" s="37"/>
      <c r="DB455" s="33"/>
    </row>
    <row r="456" spans="2:106" ht="11.25" customHeight="1" x14ac:dyDescent="0.2">
      <c r="B456" s="40" t="s">
        <v>2320</v>
      </c>
      <c r="C456" s="34"/>
      <c r="D456" s="34"/>
      <c r="E456" s="34"/>
      <c r="F456" s="35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41" t="str">
        <f>CX471</f>
        <v>0</v>
      </c>
      <c r="CY456" s="41" t="str">
        <f>CY471</f>
        <v>0</v>
      </c>
      <c r="CZ456" s="42" t="str">
        <f>CZ471</f>
        <v>119,228</v>
      </c>
      <c r="DA456" s="42">
        <f>DA471</f>
        <v>119228</v>
      </c>
      <c r="DB456" s="33"/>
    </row>
    <row r="457" spans="2:106" x14ac:dyDescent="0.2">
      <c r="B457" s="34"/>
      <c r="C457" s="34"/>
      <c r="D457" s="34"/>
      <c r="E457" s="34"/>
      <c r="F457" s="35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6"/>
      <c r="CY457" s="36"/>
      <c r="CZ457" s="37"/>
      <c r="DA457" s="37"/>
    </row>
    <row r="458" spans="2:106" x14ac:dyDescent="0.2">
      <c r="B458" s="34"/>
      <c r="C458" s="34"/>
      <c r="D458" s="34" t="s">
        <v>2126</v>
      </c>
      <c r="E458" s="34"/>
      <c r="F458" s="35"/>
      <c r="G458" s="34" t="s">
        <v>2321</v>
      </c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6"/>
      <c r="CY458" s="36"/>
      <c r="CZ458" s="37"/>
      <c r="DA458" s="37"/>
    </row>
    <row r="459" spans="2:106" x14ac:dyDescent="0.2">
      <c r="B459" s="34"/>
      <c r="C459" s="34"/>
      <c r="D459" s="34"/>
      <c r="E459" s="34"/>
      <c r="F459" s="35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6"/>
      <c r="CY459" s="36"/>
      <c r="CZ459" s="37"/>
      <c r="DA459" s="37"/>
    </row>
    <row r="460" spans="2:106" x14ac:dyDescent="0.2">
      <c r="B460" s="34"/>
      <c r="C460" s="34"/>
      <c r="D460" s="34"/>
      <c r="E460" s="34"/>
      <c r="F460" s="35"/>
      <c r="G460" s="34" t="s">
        <v>2142</v>
      </c>
      <c r="H460" s="34"/>
      <c r="I460" s="34"/>
      <c r="J460" s="34"/>
      <c r="K460" s="34" t="s">
        <v>2143</v>
      </c>
      <c r="L460" s="34"/>
      <c r="M460" s="34"/>
      <c r="N460" s="34" t="s">
        <v>2141</v>
      </c>
      <c r="O460" s="34"/>
      <c r="P460" s="34"/>
      <c r="Q460" s="34" t="str">
        <f>TEXT([162]단가대비표!V40,"#,##0")</f>
        <v>111,240</v>
      </c>
      <c r="R460" s="34"/>
      <c r="S460" s="34"/>
      <c r="T460" s="34"/>
      <c r="U460" s="34"/>
      <c r="V460" s="34"/>
      <c r="W460" s="34"/>
      <c r="X460" s="34"/>
      <c r="Y460" s="34" t="s">
        <v>2137</v>
      </c>
      <c r="Z460" s="34"/>
      <c r="AA460" s="34"/>
      <c r="AB460" s="34" t="str">
        <f>TEXT(1.1,"#,##0.#######")</f>
        <v>1.1</v>
      </c>
      <c r="AC460" s="34"/>
      <c r="AD460" s="34"/>
      <c r="AE460" s="34"/>
      <c r="AF460" s="34"/>
      <c r="AG460" s="34"/>
      <c r="AH460" s="34"/>
      <c r="AI460" s="34" t="s">
        <v>2133</v>
      </c>
      <c r="AJ460" s="34"/>
      <c r="AK460" s="34" t="str">
        <f>TEXT(TRUNC(Q460/AB460,1),"#,##0.#")</f>
        <v>101,127.2</v>
      </c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6"/>
      <c r="CY460" s="36"/>
      <c r="CZ460" s="37" t="str">
        <f>TEXT(AK460,"#,###.0")</f>
        <v>101,127.2</v>
      </c>
      <c r="DA460" s="37">
        <f>CY460+CX460+CZ460</f>
        <v>101127.2</v>
      </c>
    </row>
    <row r="461" spans="2:106" x14ac:dyDescent="0.2">
      <c r="B461" s="34"/>
      <c r="C461" s="34"/>
      <c r="D461" s="34"/>
      <c r="E461" s="34"/>
      <c r="F461" s="35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6"/>
      <c r="CY461" s="36"/>
      <c r="CZ461" s="37"/>
      <c r="DA461" s="37"/>
    </row>
    <row r="462" spans="2:106" x14ac:dyDescent="0.2">
      <c r="B462" s="34"/>
      <c r="C462" s="34"/>
      <c r="D462" s="34" t="s">
        <v>2156</v>
      </c>
      <c r="E462" s="34"/>
      <c r="F462" s="35"/>
      <c r="G462" s="34" t="s">
        <v>2322</v>
      </c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6"/>
      <c r="CY462" s="36"/>
      <c r="CZ462" s="37"/>
      <c r="DA462" s="37"/>
    </row>
    <row r="463" spans="2:106" x14ac:dyDescent="0.2">
      <c r="B463" s="34"/>
      <c r="C463" s="34"/>
      <c r="D463" s="34"/>
      <c r="E463" s="34"/>
      <c r="F463" s="35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6"/>
      <c r="CY463" s="36"/>
      <c r="CZ463" s="37"/>
      <c r="DA463" s="37"/>
    </row>
    <row r="464" spans="2:106" x14ac:dyDescent="0.2">
      <c r="B464" s="34"/>
      <c r="C464" s="34"/>
      <c r="D464" s="34"/>
      <c r="E464" s="34"/>
      <c r="F464" s="35"/>
      <c r="G464" s="34" t="s">
        <v>2142</v>
      </c>
      <c r="H464" s="34"/>
      <c r="I464" s="34"/>
      <c r="J464" s="34"/>
      <c r="K464" s="34" t="s">
        <v>2143</v>
      </c>
      <c r="L464" s="34"/>
      <c r="M464" s="34"/>
      <c r="N464" s="34" t="s">
        <v>2141</v>
      </c>
      <c r="O464" s="34"/>
      <c r="P464" s="34"/>
      <c r="Q464" s="34" t="str">
        <f>TEXT([162]단가대비표!V41,"#,##0.##")</f>
        <v>1,723.91</v>
      </c>
      <c r="R464" s="34"/>
      <c r="S464" s="34"/>
      <c r="T464" s="34"/>
      <c r="U464" s="34"/>
      <c r="V464" s="34"/>
      <c r="W464" s="34"/>
      <c r="X464" s="34"/>
      <c r="Y464" s="38"/>
      <c r="Z464" s="34" t="s">
        <v>2150</v>
      </c>
      <c r="AA464" s="34"/>
      <c r="AB464" s="34"/>
      <c r="AC464" s="34" t="str">
        <f>TEXT(10.5,"#,##0.#######")</f>
        <v>10.5</v>
      </c>
      <c r="AD464" s="34"/>
      <c r="AE464" s="34"/>
      <c r="AF464" s="34"/>
      <c r="AG464" s="34"/>
      <c r="AH464" s="34"/>
      <c r="AI464" s="34" t="s">
        <v>2133</v>
      </c>
      <c r="AJ464" s="34"/>
      <c r="AK464" s="34" t="str">
        <f>TEXT(TRUNC(Q464*AC464,1),"#,##0.#")</f>
        <v>18,101.</v>
      </c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8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6"/>
      <c r="CY464" s="36"/>
      <c r="CZ464" s="37" t="str">
        <f>TEXT(AK464,"#,###.0")</f>
        <v>18,101.0</v>
      </c>
      <c r="DA464" s="37">
        <f>CY464+CX464+CZ464</f>
        <v>18101</v>
      </c>
    </row>
    <row r="465" spans="2:106" x14ac:dyDescent="0.2">
      <c r="B465" s="34"/>
      <c r="C465" s="34"/>
      <c r="D465" s="34"/>
      <c r="E465" s="34"/>
      <c r="F465" s="35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6"/>
      <c r="CY465" s="36"/>
      <c r="CZ465" s="37"/>
      <c r="DA465" s="37"/>
    </row>
    <row r="466" spans="2:106" ht="11.25" customHeight="1" x14ac:dyDescent="0.2">
      <c r="B466" s="34"/>
      <c r="C466" s="34"/>
      <c r="D466" s="43" t="s">
        <v>2246</v>
      </c>
      <c r="E466" s="34"/>
      <c r="F466" s="35"/>
      <c r="G466" s="34" t="s">
        <v>2157</v>
      </c>
      <c r="H466" s="34"/>
      <c r="I466" s="34"/>
      <c r="J466" s="34"/>
      <c r="K466" s="34" t="s">
        <v>2145</v>
      </c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6"/>
      <c r="CY466" s="36"/>
      <c r="CZ466" s="37"/>
      <c r="DA466" s="37"/>
      <c r="DB466" s="33"/>
    </row>
    <row r="467" spans="2:106" ht="11.25" customHeight="1" x14ac:dyDescent="0.2">
      <c r="B467" s="34"/>
      <c r="C467" s="34"/>
      <c r="D467" s="34"/>
      <c r="E467" s="34"/>
      <c r="F467" s="35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6"/>
      <c r="CY467" s="36"/>
      <c r="CZ467" s="37"/>
      <c r="DA467" s="37"/>
      <c r="DB467" s="33"/>
    </row>
    <row r="468" spans="2:106" ht="11.25" customHeight="1" x14ac:dyDescent="0.2">
      <c r="B468" s="34"/>
      <c r="C468" s="34"/>
      <c r="D468" s="34"/>
      <c r="E468" s="34"/>
      <c r="F468" s="35"/>
      <c r="G468" s="34"/>
      <c r="H468" s="34" t="s">
        <v>2123</v>
      </c>
      <c r="I468" s="34"/>
      <c r="J468" s="34"/>
      <c r="K468" s="34"/>
      <c r="L468" s="34"/>
      <c r="M468" s="34"/>
      <c r="N468" s="34"/>
      <c r="O468" s="34" t="s">
        <v>2141</v>
      </c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6"/>
      <c r="CY468" s="36"/>
      <c r="CZ468" s="37"/>
      <c r="DA468" s="37"/>
      <c r="DB468" s="33"/>
    </row>
    <row r="469" spans="2:106" ht="11.25" customHeight="1" x14ac:dyDescent="0.2">
      <c r="B469" s="34"/>
      <c r="C469" s="34"/>
      <c r="D469" s="34"/>
      <c r="E469" s="34"/>
      <c r="F469" s="35"/>
      <c r="G469" s="34"/>
      <c r="H469" s="34" t="s">
        <v>2124</v>
      </c>
      <c r="I469" s="34"/>
      <c r="J469" s="34"/>
      <c r="K469" s="34"/>
      <c r="L469" s="34"/>
      <c r="M469" s="34"/>
      <c r="N469" s="34"/>
      <c r="O469" s="34" t="s">
        <v>2141</v>
      </c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6"/>
      <c r="CY469" s="36"/>
      <c r="CZ469" s="37"/>
      <c r="DA469" s="37"/>
      <c r="DB469" s="33"/>
    </row>
    <row r="470" spans="2:106" ht="11.25" customHeight="1" x14ac:dyDescent="0.2">
      <c r="B470" s="34"/>
      <c r="C470" s="34"/>
      <c r="D470" s="34"/>
      <c r="E470" s="34"/>
      <c r="F470" s="35"/>
      <c r="G470" s="34"/>
      <c r="H470" s="34" t="s">
        <v>2142</v>
      </c>
      <c r="I470" s="34"/>
      <c r="J470" s="34"/>
      <c r="K470" s="34"/>
      <c r="L470" s="34" t="s">
        <v>2143</v>
      </c>
      <c r="M470" s="34"/>
      <c r="N470" s="34"/>
      <c r="O470" s="34" t="s">
        <v>2141</v>
      </c>
      <c r="P470" s="34"/>
      <c r="Q470" s="34" t="str">
        <f>TEXT(CZ460,"#,###.##")</f>
        <v>101,127.2</v>
      </c>
      <c r="R470" s="34"/>
      <c r="S470" s="34"/>
      <c r="T470" s="34"/>
      <c r="U470" s="34"/>
      <c r="V470" s="34"/>
      <c r="W470" s="38"/>
      <c r="X470" s="38"/>
      <c r="Y470" s="38"/>
      <c r="Z470" s="38"/>
      <c r="AA470" s="34" t="s">
        <v>2135</v>
      </c>
      <c r="AB470" s="34"/>
      <c r="AC470" s="34" t="str">
        <f>TEXT(CZ464,"#,###.##")</f>
        <v>18,101.</v>
      </c>
      <c r="AD470" s="34"/>
      <c r="AE470" s="34"/>
      <c r="AF470" s="34"/>
      <c r="AG470" s="34"/>
      <c r="AH470" s="34"/>
      <c r="AI470" s="34" t="s">
        <v>2133</v>
      </c>
      <c r="AJ470" s="34"/>
      <c r="AK470" s="34"/>
      <c r="AL470" s="34" t="str">
        <f>TEXT(TRUNC(CZ460+CZ464),"#,##0")</f>
        <v>119,228</v>
      </c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6"/>
      <c r="CY470" s="36"/>
      <c r="CZ470" s="37"/>
      <c r="DA470" s="37"/>
      <c r="DB470" s="33"/>
    </row>
    <row r="471" spans="2:106" ht="11.25" customHeight="1" x14ac:dyDescent="0.2">
      <c r="B471" s="34"/>
      <c r="C471" s="34"/>
      <c r="D471" s="34"/>
      <c r="E471" s="34"/>
      <c r="F471" s="35"/>
      <c r="G471" s="34"/>
      <c r="H471" s="34"/>
      <c r="I471" s="34"/>
      <c r="J471" s="34" t="s">
        <v>2145</v>
      </c>
      <c r="K471" s="34"/>
      <c r="L471" s="34"/>
      <c r="M471" s="34"/>
      <c r="N471" s="34"/>
      <c r="O471" s="34" t="s">
        <v>2141</v>
      </c>
      <c r="P471" s="34"/>
      <c r="Q471" s="34"/>
      <c r="R471" s="34" t="str">
        <f>TEXT(AW468+AL469+AL470,"#,##0")</f>
        <v>119,228</v>
      </c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6" t="str">
        <f>TEXT(AL469,"#,##0")</f>
        <v>0</v>
      </c>
      <c r="CY471" s="36" t="str">
        <f>TEXT(AW468,"#,##0")</f>
        <v>0</v>
      </c>
      <c r="CZ471" s="37" t="str">
        <f>TEXT(AL470,"#,##0")</f>
        <v>119,228</v>
      </c>
      <c r="DA471" s="39">
        <f>CY471+CX471+CZ471</f>
        <v>119228</v>
      </c>
      <c r="DB471" s="33"/>
    </row>
    <row r="472" spans="2:106" ht="11.25" customHeight="1" x14ac:dyDescent="0.2">
      <c r="B472" s="34"/>
      <c r="C472" s="34"/>
      <c r="D472" s="34"/>
      <c r="E472" s="34"/>
      <c r="F472" s="35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6"/>
      <c r="CY472" s="36"/>
      <c r="CZ472" s="37"/>
      <c r="DA472" s="37"/>
      <c r="DB472" s="33"/>
    </row>
    <row r="473" spans="2:106" ht="11.25" customHeight="1" x14ac:dyDescent="0.2">
      <c r="B473" s="40" t="s">
        <v>2323</v>
      </c>
      <c r="C473" s="34"/>
      <c r="D473" s="34"/>
      <c r="E473" s="34"/>
      <c r="F473" s="35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41" t="str">
        <f>CX513</f>
        <v>985</v>
      </c>
      <c r="CY473" s="41" t="str">
        <f>CY513</f>
        <v>2,220</v>
      </c>
      <c r="CZ473" s="42" t="str">
        <f>CZ513</f>
        <v>1,104</v>
      </c>
      <c r="DA473" s="42">
        <f>DA513</f>
        <v>4309</v>
      </c>
      <c r="DB473" s="33"/>
    </row>
    <row r="474" spans="2:106" ht="11.25" customHeight="1" x14ac:dyDescent="0.2">
      <c r="B474" s="34"/>
      <c r="C474" s="34"/>
      <c r="D474" s="34"/>
      <c r="E474" s="34"/>
      <c r="F474" s="35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6"/>
      <c r="CY474" s="36"/>
      <c r="CZ474" s="37"/>
      <c r="DA474" s="37"/>
      <c r="DB474" s="33"/>
    </row>
    <row r="475" spans="2:106" ht="11.25" customHeight="1" x14ac:dyDescent="0.2">
      <c r="B475" s="34"/>
      <c r="C475" s="34"/>
      <c r="D475" s="34"/>
      <c r="E475" s="34"/>
      <c r="F475" s="35" t="s">
        <v>2324</v>
      </c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6"/>
      <c r="CY475" s="36"/>
      <c r="CZ475" s="37"/>
      <c r="DA475" s="37"/>
      <c r="DB475" s="33"/>
    </row>
    <row r="476" spans="2:106" ht="11.25" customHeight="1" x14ac:dyDescent="0.2">
      <c r="B476" s="34"/>
      <c r="C476" s="34"/>
      <c r="D476" s="34"/>
      <c r="E476" s="34"/>
      <c r="F476" s="35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6"/>
      <c r="CY476" s="36"/>
      <c r="CZ476" s="37"/>
      <c r="DA476" s="37"/>
      <c r="DB476" s="33"/>
    </row>
    <row r="477" spans="2:106" ht="11.25" customHeight="1" x14ac:dyDescent="0.2">
      <c r="B477" s="34"/>
      <c r="C477" s="34"/>
      <c r="D477" s="34"/>
      <c r="E477" s="34" t="s">
        <v>2312</v>
      </c>
      <c r="F477" s="35"/>
      <c r="G477" s="34"/>
      <c r="H477" s="34" t="s">
        <v>2307</v>
      </c>
      <c r="I477" s="34" t="s">
        <v>2163</v>
      </c>
      <c r="J477" s="34"/>
      <c r="K477" s="34"/>
      <c r="L477" s="34" t="s">
        <v>2325</v>
      </c>
      <c r="M477" s="34"/>
      <c r="N477" s="34"/>
      <c r="O477" s="34"/>
      <c r="P477" s="34"/>
      <c r="Q477" s="34"/>
      <c r="R477" s="34"/>
      <c r="S477" s="34" t="s">
        <v>2141</v>
      </c>
      <c r="T477" s="34"/>
      <c r="U477" s="34" t="s">
        <v>2314</v>
      </c>
      <c r="V477" s="34"/>
      <c r="W477" s="34"/>
      <c r="X477" s="34" t="s">
        <v>2133</v>
      </c>
      <c r="Y477" s="34"/>
      <c r="Z477" s="34" t="str">
        <f>TEXT(550,"#,##0.#######")</f>
        <v>550.</v>
      </c>
      <c r="AA477" s="34"/>
      <c r="AB477" s="34"/>
      <c r="AC477" s="34" t="s">
        <v>2138</v>
      </c>
      <c r="AD477" s="34"/>
      <c r="AE477" s="34" t="s">
        <v>2139</v>
      </c>
      <c r="AF477" s="34" t="s">
        <v>2163</v>
      </c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6"/>
      <c r="CY477" s="36"/>
      <c r="CZ477" s="37"/>
      <c r="DA477" s="37"/>
      <c r="DB477" s="33"/>
    </row>
    <row r="478" spans="2:106" ht="11.25" customHeight="1" x14ac:dyDescent="0.2">
      <c r="B478" s="34"/>
      <c r="C478" s="34"/>
      <c r="D478" s="34"/>
      <c r="E478" s="34"/>
      <c r="F478" s="35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6"/>
      <c r="CY478" s="36"/>
      <c r="CZ478" s="37"/>
      <c r="DA478" s="37"/>
      <c r="DB478" s="33"/>
    </row>
    <row r="479" spans="2:106" ht="11.25" customHeight="1" x14ac:dyDescent="0.2">
      <c r="B479" s="34"/>
      <c r="C479" s="34"/>
      <c r="D479" s="34"/>
      <c r="E479" s="34"/>
      <c r="F479" s="35"/>
      <c r="G479" s="34"/>
      <c r="H479" s="34" t="s">
        <v>2326</v>
      </c>
      <c r="I479" s="34"/>
      <c r="J479" s="34"/>
      <c r="K479" s="34"/>
      <c r="L479" s="34"/>
      <c r="M479" s="34"/>
      <c r="N479" s="34"/>
      <c r="O479" s="34" t="s">
        <v>2325</v>
      </c>
      <c r="P479" s="34"/>
      <c r="Q479" s="34"/>
      <c r="R479" s="34"/>
      <c r="S479" s="34"/>
      <c r="T479" s="34"/>
      <c r="U479" s="34"/>
      <c r="V479" s="34" t="s">
        <v>2141</v>
      </c>
      <c r="W479" s="34"/>
      <c r="X479" s="34" t="s">
        <v>2132</v>
      </c>
      <c r="Y479" s="34"/>
      <c r="Z479" s="34" t="s">
        <v>2133</v>
      </c>
      <c r="AA479" s="34"/>
      <c r="AB479" s="34" t="s">
        <v>2314</v>
      </c>
      <c r="AC479" s="34"/>
      <c r="AD479" s="34"/>
      <c r="AE479" s="34" t="s">
        <v>2137</v>
      </c>
      <c r="AF479" s="34"/>
      <c r="AG479" s="34"/>
      <c r="AH479" s="34" t="str">
        <f>TEXT(8,"#,##0.#######")</f>
        <v>8.</v>
      </c>
      <c r="AI479" s="34" t="s">
        <v>2140</v>
      </c>
      <c r="AJ479" s="34"/>
      <c r="AK479" s="34"/>
      <c r="AL479" s="34" t="s">
        <v>2133</v>
      </c>
      <c r="AM479" s="34"/>
      <c r="AN479" s="34" t="str">
        <f>TEXT(Z477,"#,##0.#######")</f>
        <v>550.</v>
      </c>
      <c r="AO479" s="34"/>
      <c r="AP479" s="34"/>
      <c r="AQ479" s="34"/>
      <c r="AR479" s="34" t="s">
        <v>2137</v>
      </c>
      <c r="AS479" s="34"/>
      <c r="AT479" s="34"/>
      <c r="AU479" s="34" t="str">
        <f>TEXT(AH479,"#,##0.#######")</f>
        <v>8.</v>
      </c>
      <c r="AV479" s="34"/>
      <c r="AW479" s="34" t="s">
        <v>2133</v>
      </c>
      <c r="AX479" s="34"/>
      <c r="AY479" s="34"/>
      <c r="AZ479" s="34" t="str">
        <f>TEXT(ROUND(Z477/AH479,2),"#,##0.#######")</f>
        <v>68.75</v>
      </c>
      <c r="BA479" s="34"/>
      <c r="BB479" s="34"/>
      <c r="BC479" s="34"/>
      <c r="BD479" s="34"/>
      <c r="BE479" s="34"/>
      <c r="BF479" s="34"/>
      <c r="BG479" s="34"/>
      <c r="BH479" s="34" t="s">
        <v>2138</v>
      </c>
      <c r="BI479" s="34"/>
      <c r="BJ479" s="34" t="s">
        <v>2139</v>
      </c>
      <c r="BK479" s="34" t="s">
        <v>2140</v>
      </c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6"/>
      <c r="CY479" s="36"/>
      <c r="CZ479" s="37"/>
      <c r="DA479" s="37"/>
      <c r="DB479" s="33"/>
    </row>
    <row r="480" spans="2:106" ht="11.25" customHeight="1" x14ac:dyDescent="0.2">
      <c r="B480" s="34"/>
      <c r="C480" s="34"/>
      <c r="D480" s="34"/>
      <c r="E480" s="34"/>
      <c r="F480" s="35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6"/>
      <c r="CY480" s="36"/>
      <c r="CZ480" s="37"/>
      <c r="DA480" s="37"/>
      <c r="DB480" s="33"/>
    </row>
    <row r="481" spans="2:106" ht="11.25" customHeight="1" x14ac:dyDescent="0.2">
      <c r="B481" s="34"/>
      <c r="C481" s="34"/>
      <c r="D481" s="34" t="s">
        <v>2126</v>
      </c>
      <c r="E481" s="34"/>
      <c r="F481" s="35"/>
      <c r="G481" s="34" t="s">
        <v>2327</v>
      </c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6"/>
      <c r="CY481" s="36"/>
      <c r="CZ481" s="37"/>
      <c r="DA481" s="37"/>
      <c r="DB481" s="33"/>
    </row>
    <row r="482" spans="2:106" ht="11.25" customHeight="1" x14ac:dyDescent="0.2">
      <c r="B482" s="34"/>
      <c r="C482" s="34"/>
      <c r="D482" s="34"/>
      <c r="E482" s="34"/>
      <c r="F482" s="35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6"/>
      <c r="CY482" s="36"/>
      <c r="CZ482" s="37"/>
      <c r="DA482" s="37"/>
      <c r="DB482" s="33"/>
    </row>
    <row r="483" spans="2:106" ht="11.25" customHeight="1" x14ac:dyDescent="0.2">
      <c r="B483" s="34"/>
      <c r="C483" s="34"/>
      <c r="D483" s="34"/>
      <c r="E483" s="34"/>
      <c r="F483" s="35"/>
      <c r="G483" s="34" t="s">
        <v>2421</v>
      </c>
      <c r="H483" s="34"/>
      <c r="I483" s="34"/>
      <c r="J483" s="34"/>
      <c r="K483" s="34"/>
      <c r="L483" s="34"/>
      <c r="M483" s="34"/>
      <c r="N483" s="34"/>
      <c r="O483" s="34"/>
      <c r="P483" s="34" t="s">
        <v>2141</v>
      </c>
      <c r="Q483" s="34"/>
      <c r="R483" s="34" t="str">
        <f>TEXT(단가대비표!P165,"#,##0")</f>
        <v>176,694</v>
      </c>
      <c r="S483" s="34"/>
      <c r="T483" s="34"/>
      <c r="U483" s="34"/>
      <c r="V483" s="34"/>
      <c r="W483" s="34"/>
      <c r="X483" s="34"/>
      <c r="Y483" s="34"/>
      <c r="Z483" s="34"/>
      <c r="AA483" s="34"/>
      <c r="AB483" s="34" t="s">
        <v>2150</v>
      </c>
      <c r="AC483" s="34"/>
      <c r="AD483" s="34"/>
      <c r="AE483" s="34" t="str">
        <f>TEXT(2,"#,##0.#######")</f>
        <v>2.</v>
      </c>
      <c r="AF483" s="34"/>
      <c r="AG483" s="34"/>
      <c r="AH483" s="34" t="s">
        <v>413</v>
      </c>
      <c r="AI483" s="34"/>
      <c r="AJ483" s="34"/>
      <c r="AK483" s="34" t="s">
        <v>2137</v>
      </c>
      <c r="AL483" s="34"/>
      <c r="AM483" s="34"/>
      <c r="AN483" s="34" t="s">
        <v>2314</v>
      </c>
      <c r="AO483" s="34"/>
      <c r="AP483" s="34"/>
      <c r="AQ483" s="34" t="s">
        <v>2133</v>
      </c>
      <c r="AR483" s="34"/>
      <c r="AS483" s="34" t="str">
        <f>TEXT(R483,"#,##0.#######")</f>
        <v>176,694.</v>
      </c>
      <c r="AT483" s="34"/>
      <c r="AU483" s="34"/>
      <c r="AV483" s="34"/>
      <c r="AW483" s="34"/>
      <c r="AX483" s="34"/>
      <c r="AY483" s="34"/>
      <c r="AZ483" s="34"/>
      <c r="BA483" s="34" t="s">
        <v>2150</v>
      </c>
      <c r="BB483" s="34"/>
      <c r="BC483" s="34"/>
      <c r="BD483" s="34" t="str">
        <f>TEXT(AE483,"#,##0.#######")</f>
        <v>2.</v>
      </c>
      <c r="BE483" s="34"/>
      <c r="BF483" s="34" t="s">
        <v>2137</v>
      </c>
      <c r="BG483" s="34"/>
      <c r="BH483" s="34"/>
      <c r="BI483" s="34" t="str">
        <f>TEXT(Z477,"#,##0.#######")</f>
        <v>550.</v>
      </c>
      <c r="BJ483" s="34"/>
      <c r="BK483" s="34"/>
      <c r="BL483" s="34"/>
      <c r="BM483" s="34" t="s">
        <v>2133</v>
      </c>
      <c r="BN483" s="34"/>
      <c r="BO483" s="34" t="str">
        <f>TEXT(TRUNC(R483*AE483/Z477,1),"#,##0.#")</f>
        <v>642.5</v>
      </c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6"/>
      <c r="CY483" s="36"/>
      <c r="CZ483" s="37"/>
      <c r="DA483" s="37"/>
      <c r="DB483" s="33"/>
    </row>
    <row r="484" spans="2:106" ht="11.25" customHeight="1" x14ac:dyDescent="0.2">
      <c r="B484" s="34"/>
      <c r="C484" s="34"/>
      <c r="D484" s="34"/>
      <c r="E484" s="34"/>
      <c r="F484" s="35"/>
      <c r="G484" s="34" t="s">
        <v>2328</v>
      </c>
      <c r="H484" s="34"/>
      <c r="I484" s="34"/>
      <c r="J484" s="34"/>
      <c r="K484" s="34"/>
      <c r="L484" s="34"/>
      <c r="M484" s="34"/>
      <c r="N484" s="34"/>
      <c r="O484" s="34"/>
      <c r="P484" s="34" t="s">
        <v>2141</v>
      </c>
      <c r="Q484" s="34"/>
      <c r="R484" s="34" t="str">
        <f>TEXT([162]단가대비표!P126,"#,##0")</f>
        <v>144,481</v>
      </c>
      <c r="S484" s="34"/>
      <c r="T484" s="34"/>
      <c r="U484" s="34"/>
      <c r="V484" s="34"/>
      <c r="W484" s="34"/>
      <c r="X484" s="34"/>
      <c r="Y484" s="34"/>
      <c r="Z484" s="34"/>
      <c r="AA484" s="34"/>
      <c r="AB484" s="34" t="s">
        <v>2150</v>
      </c>
      <c r="AC484" s="34"/>
      <c r="AD484" s="34"/>
      <c r="AE484" s="34"/>
      <c r="AF484" s="34"/>
      <c r="AG484" s="34"/>
      <c r="AH484" s="34" t="s">
        <v>413</v>
      </c>
      <c r="AI484" s="34"/>
      <c r="AJ484" s="34"/>
      <c r="AK484" s="34" t="s">
        <v>2137</v>
      </c>
      <c r="AL484" s="34"/>
      <c r="AM484" s="34"/>
      <c r="AN484" s="34" t="s">
        <v>2314</v>
      </c>
      <c r="AO484" s="34"/>
      <c r="AP484" s="34"/>
      <c r="AQ484" s="34" t="s">
        <v>2133</v>
      </c>
      <c r="AR484" s="34"/>
      <c r="AS484" s="34" t="str">
        <f>TEXT(R484,"#,##0.#######")</f>
        <v>144,481.</v>
      </c>
      <c r="AT484" s="34"/>
      <c r="AU484" s="34"/>
      <c r="AV484" s="34"/>
      <c r="AW484" s="34"/>
      <c r="AX484" s="34"/>
      <c r="AY484" s="34"/>
      <c r="AZ484" s="34"/>
      <c r="BA484" s="34" t="s">
        <v>2150</v>
      </c>
      <c r="BB484" s="34"/>
      <c r="BC484" s="34"/>
      <c r="BD484" s="34" t="str">
        <f>TEXT(AE484,"#,##0.#######")</f>
        <v>0.</v>
      </c>
      <c r="BE484" s="34"/>
      <c r="BF484" s="34" t="s">
        <v>2137</v>
      </c>
      <c r="BG484" s="34"/>
      <c r="BH484" s="34"/>
      <c r="BI484" s="34" t="str">
        <f>TEXT(Z477,"#,##0.#######")</f>
        <v>550.</v>
      </c>
      <c r="BJ484" s="34"/>
      <c r="BK484" s="34"/>
      <c r="BL484" s="34"/>
      <c r="BM484" s="34" t="s">
        <v>2133</v>
      </c>
      <c r="BN484" s="34"/>
      <c r="BO484" s="34" t="str">
        <f>TEXT(TRUNC(R484*AE484/Z477,1),"#,##0.#")</f>
        <v>0.</v>
      </c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6"/>
      <c r="CY484" s="36"/>
      <c r="CZ484" s="37"/>
      <c r="DA484" s="37"/>
      <c r="DB484" s="33"/>
    </row>
    <row r="485" spans="2:106" ht="11.25" customHeight="1" x14ac:dyDescent="0.2">
      <c r="B485" s="34"/>
      <c r="C485" s="34"/>
      <c r="D485" s="34"/>
      <c r="E485" s="34"/>
      <c r="F485" s="35"/>
      <c r="G485" s="34" t="s">
        <v>2165</v>
      </c>
      <c r="H485" s="34"/>
      <c r="I485" s="34"/>
      <c r="J485" s="34"/>
      <c r="K485" s="34"/>
      <c r="L485" s="34"/>
      <c r="M485" s="34"/>
      <c r="N485" s="34"/>
      <c r="O485" s="38"/>
      <c r="P485" s="34" t="s">
        <v>2141</v>
      </c>
      <c r="Q485" s="34"/>
      <c r="R485" s="34"/>
      <c r="S485" s="34" t="str">
        <f>TEXT(TRUNC(BO483+BO484,1),"#,##0.#######")</f>
        <v>642.5</v>
      </c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6"/>
      <c r="CY485" s="36" t="str">
        <f>TEXT(S485,"#,##0.##")</f>
        <v>642.5</v>
      </c>
      <c r="CZ485" s="37"/>
      <c r="DA485" s="44">
        <f>CY485+CX485+CZ485</f>
        <v>642.5</v>
      </c>
      <c r="DB485" s="33"/>
    </row>
    <row r="486" spans="2:106" ht="11.25" customHeight="1" x14ac:dyDescent="0.2">
      <c r="B486" s="34"/>
      <c r="C486" s="34"/>
      <c r="D486" s="34"/>
      <c r="E486" s="34"/>
      <c r="F486" s="35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6"/>
      <c r="CY486" s="36"/>
      <c r="CZ486" s="37"/>
      <c r="DA486" s="37"/>
      <c r="DB486" s="33"/>
    </row>
    <row r="487" spans="2:106" ht="11.25" customHeight="1" x14ac:dyDescent="0.2">
      <c r="B487" s="34"/>
      <c r="C487" s="34"/>
      <c r="D487" s="34" t="s">
        <v>2156</v>
      </c>
      <c r="E487" s="34"/>
      <c r="F487" s="35"/>
      <c r="G487" s="34" t="s">
        <v>2329</v>
      </c>
      <c r="H487" s="34"/>
      <c r="I487" s="34"/>
      <c r="J487" s="34"/>
      <c r="K487" s="34" t="s">
        <v>2197</v>
      </c>
      <c r="L487" s="34"/>
      <c r="M487" s="34"/>
      <c r="N487" s="34" t="s">
        <v>2141</v>
      </c>
      <c r="O487" s="34"/>
      <c r="P487" s="34" t="s">
        <v>1045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 t="s">
        <v>1046</v>
      </c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6"/>
      <c r="CY487" s="36"/>
      <c r="CZ487" s="37"/>
      <c r="DA487" s="37"/>
      <c r="DB487" s="33"/>
    </row>
    <row r="488" spans="2:106" ht="11.25" customHeight="1" x14ac:dyDescent="0.2">
      <c r="B488" s="34"/>
      <c r="C488" s="34"/>
      <c r="D488" s="34"/>
      <c r="E488" s="34"/>
      <c r="F488" s="35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6"/>
      <c r="CY488" s="36"/>
      <c r="CZ488" s="37"/>
      <c r="DA488" s="37"/>
      <c r="DB488" s="33"/>
    </row>
    <row r="489" spans="2:106" ht="11.25" customHeight="1" x14ac:dyDescent="0.2">
      <c r="B489" s="34"/>
      <c r="C489" s="34"/>
      <c r="D489" s="34"/>
      <c r="E489" s="34"/>
      <c r="F489" s="35"/>
      <c r="G489" s="34" t="s">
        <v>2123</v>
      </c>
      <c r="H489" s="34"/>
      <c r="I489" s="34"/>
      <c r="J489" s="34"/>
      <c r="K489" s="34"/>
      <c r="L489" s="34"/>
      <c r="M489" s="34"/>
      <c r="N489" s="34" t="s">
        <v>2141</v>
      </c>
      <c r="O489" s="34"/>
      <c r="P489" s="34" t="str">
        <f>TEXT([162]일위대가목록!F40,"#,##0")</f>
        <v>44,965</v>
      </c>
      <c r="Q489" s="34"/>
      <c r="R489" s="34"/>
      <c r="S489" s="34"/>
      <c r="T489" s="34"/>
      <c r="U489" s="34"/>
      <c r="V489" s="34"/>
      <c r="W489" s="34"/>
      <c r="X489" s="34"/>
      <c r="Y489" s="34" t="s">
        <v>2137</v>
      </c>
      <c r="Z489" s="34"/>
      <c r="AA489" s="34"/>
      <c r="AB489" s="34" t="str">
        <f>TEXT(AZ479,"#,##0.#######")</f>
        <v>68.75</v>
      </c>
      <c r="AC489" s="34"/>
      <c r="AD489" s="34"/>
      <c r="AE489" s="34"/>
      <c r="AF489" s="34"/>
      <c r="AG489" s="34"/>
      <c r="AH489" s="34"/>
      <c r="AI489" s="34"/>
      <c r="AJ489" s="34" t="s">
        <v>2133</v>
      </c>
      <c r="AK489" s="34"/>
      <c r="AL489" s="34"/>
      <c r="AM489" s="34" t="str">
        <f>TEXT(TRUNC(P489/AZ479,1),"#,##0.#")</f>
        <v>654.</v>
      </c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6"/>
      <c r="CY489" s="36"/>
      <c r="CZ489" s="37"/>
      <c r="DA489" s="37"/>
      <c r="DB489" s="33"/>
    </row>
    <row r="490" spans="2:106" ht="11.25" customHeight="1" x14ac:dyDescent="0.2">
      <c r="B490" s="34"/>
      <c r="C490" s="34"/>
      <c r="D490" s="34"/>
      <c r="E490" s="34"/>
      <c r="F490" s="35"/>
      <c r="G490" s="34" t="s">
        <v>2124</v>
      </c>
      <c r="H490" s="34"/>
      <c r="I490" s="34"/>
      <c r="J490" s="34"/>
      <c r="K490" s="34"/>
      <c r="L490" s="34"/>
      <c r="M490" s="34"/>
      <c r="N490" s="34" t="s">
        <v>2141</v>
      </c>
      <c r="O490" s="34"/>
      <c r="P490" s="34" t="str">
        <f>TEXT([162]일위대가목록!E40,"#,##0")</f>
        <v>29,656</v>
      </c>
      <c r="Q490" s="34"/>
      <c r="R490" s="34"/>
      <c r="S490" s="34"/>
      <c r="T490" s="34"/>
      <c r="U490" s="34"/>
      <c r="V490" s="34"/>
      <c r="W490" s="34"/>
      <c r="X490" s="34"/>
      <c r="Y490" s="34" t="s">
        <v>2137</v>
      </c>
      <c r="Z490" s="34"/>
      <c r="AA490" s="34"/>
      <c r="AB490" s="34" t="str">
        <f>TEXT(AZ479,"#,##0.#######")</f>
        <v>68.75</v>
      </c>
      <c r="AC490" s="34"/>
      <c r="AD490" s="34"/>
      <c r="AE490" s="34"/>
      <c r="AF490" s="34"/>
      <c r="AG490" s="34"/>
      <c r="AH490" s="34"/>
      <c r="AI490" s="34"/>
      <c r="AJ490" s="34" t="s">
        <v>2133</v>
      </c>
      <c r="AK490" s="34"/>
      <c r="AL490" s="34"/>
      <c r="AM490" s="34" t="str">
        <f>TEXT(TRUNC(P490/AZ479,1),"#,##0.#")</f>
        <v>431.3</v>
      </c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6"/>
      <c r="CY490" s="36"/>
      <c r="CZ490" s="37"/>
      <c r="DA490" s="37"/>
      <c r="DB490" s="33"/>
    </row>
    <row r="491" spans="2:106" ht="11.25" customHeight="1" x14ac:dyDescent="0.2">
      <c r="B491" s="34"/>
      <c r="C491" s="34"/>
      <c r="D491" s="34"/>
      <c r="E491" s="34"/>
      <c r="F491" s="35"/>
      <c r="G491" s="34" t="s">
        <v>2142</v>
      </c>
      <c r="H491" s="34"/>
      <c r="I491" s="34"/>
      <c r="J491" s="34"/>
      <c r="K491" s="34" t="s">
        <v>2143</v>
      </c>
      <c r="L491" s="34"/>
      <c r="M491" s="34"/>
      <c r="N491" s="34" t="s">
        <v>2141</v>
      </c>
      <c r="O491" s="34"/>
      <c r="P491" s="34" t="str">
        <f>TEXT([162]일위대가목록!G40,"#,##0")</f>
        <v>41,412</v>
      </c>
      <c r="Q491" s="34"/>
      <c r="R491" s="34"/>
      <c r="S491" s="34"/>
      <c r="T491" s="34"/>
      <c r="U491" s="34"/>
      <c r="V491" s="34"/>
      <c r="W491" s="34"/>
      <c r="X491" s="34"/>
      <c r="Y491" s="34" t="s">
        <v>2137</v>
      </c>
      <c r="Z491" s="34"/>
      <c r="AA491" s="34"/>
      <c r="AB491" s="34" t="str">
        <f>TEXT(AZ479,"#,##0.#######")</f>
        <v>68.75</v>
      </c>
      <c r="AC491" s="34"/>
      <c r="AD491" s="34"/>
      <c r="AE491" s="34"/>
      <c r="AF491" s="34"/>
      <c r="AG491" s="34"/>
      <c r="AH491" s="34"/>
      <c r="AI491" s="34"/>
      <c r="AJ491" s="34" t="s">
        <v>2133</v>
      </c>
      <c r="AK491" s="34"/>
      <c r="AL491" s="34"/>
      <c r="AM491" s="34" t="str">
        <f>TEXT(TRUNC(P491/AZ479,1),"#,##0.#")</f>
        <v>602.3</v>
      </c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6"/>
      <c r="CY491" s="36"/>
      <c r="CZ491" s="37"/>
      <c r="DA491" s="37"/>
      <c r="DB491" s="33"/>
    </row>
    <row r="492" spans="2:106" ht="11.25" customHeight="1" x14ac:dyDescent="0.2">
      <c r="B492" s="34"/>
      <c r="C492" s="34"/>
      <c r="D492" s="34"/>
      <c r="E492" s="34"/>
      <c r="F492" s="35"/>
      <c r="G492" s="34" t="s">
        <v>2144</v>
      </c>
      <c r="H492" s="34"/>
      <c r="I492" s="34"/>
      <c r="J492" s="34"/>
      <c r="K492" s="34" t="s">
        <v>2145</v>
      </c>
      <c r="L492" s="34"/>
      <c r="M492" s="34"/>
      <c r="N492" s="34" t="s">
        <v>2141</v>
      </c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 t="str">
        <f>TEXT(AM489+AM490+AM491,"#,##0.#######")</f>
        <v>1,687.6</v>
      </c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6" t="str">
        <f>TEXT(AM490,"#,###.0")</f>
        <v>431.3</v>
      </c>
      <c r="CY492" s="36" t="str">
        <f>TEXT(AM489,"#,###.0")</f>
        <v>654.0</v>
      </c>
      <c r="CZ492" s="37" t="str">
        <f>TEXT(AM491,"#,###.0")</f>
        <v>602.3</v>
      </c>
      <c r="DA492" s="37">
        <f>CY492+CX492+CZ492</f>
        <v>1687.6</v>
      </c>
      <c r="DB492" s="33"/>
    </row>
    <row r="493" spans="2:106" ht="11.25" customHeight="1" x14ac:dyDescent="0.2">
      <c r="B493" s="34"/>
      <c r="C493" s="34"/>
      <c r="D493" s="34"/>
      <c r="E493" s="34"/>
      <c r="F493" s="35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6"/>
      <c r="CY493" s="36"/>
      <c r="CZ493" s="37"/>
      <c r="DA493" s="37"/>
      <c r="DB493" s="33"/>
    </row>
    <row r="494" spans="2:106" ht="11.25" customHeight="1" x14ac:dyDescent="0.2">
      <c r="B494" s="34"/>
      <c r="C494" s="34"/>
      <c r="D494" s="34" t="s">
        <v>2255</v>
      </c>
      <c r="E494" s="34"/>
      <c r="F494" s="35"/>
      <c r="G494" s="34" t="s">
        <v>2168</v>
      </c>
      <c r="H494" s="34"/>
      <c r="I494" s="34"/>
      <c r="J494" s="34"/>
      <c r="K494" s="34" t="s">
        <v>2240</v>
      </c>
      <c r="L494" s="34"/>
      <c r="M494" s="34"/>
      <c r="N494" s="34" t="s">
        <v>2141</v>
      </c>
      <c r="O494" s="34"/>
      <c r="P494" s="34" t="s">
        <v>2241</v>
      </c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 t="s">
        <v>2330</v>
      </c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6"/>
      <c r="CY494" s="36"/>
      <c r="CZ494" s="37"/>
      <c r="DA494" s="37"/>
      <c r="DB494" s="33"/>
    </row>
    <row r="495" spans="2:106" ht="11.25" customHeight="1" x14ac:dyDescent="0.2">
      <c r="B495" s="34"/>
      <c r="C495" s="34"/>
      <c r="D495" s="34"/>
      <c r="E495" s="34"/>
      <c r="F495" s="35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6"/>
      <c r="CY495" s="36"/>
      <c r="CZ495" s="37"/>
      <c r="DA495" s="37"/>
      <c r="DB495" s="33"/>
    </row>
    <row r="496" spans="2:106" ht="11.25" customHeight="1" x14ac:dyDescent="0.2">
      <c r="B496" s="34"/>
      <c r="C496" s="34"/>
      <c r="D496" s="34"/>
      <c r="E496" s="34"/>
      <c r="F496" s="35"/>
      <c r="G496" s="34" t="s">
        <v>2123</v>
      </c>
      <c r="H496" s="34"/>
      <c r="I496" s="34"/>
      <c r="J496" s="34"/>
      <c r="K496" s="34"/>
      <c r="L496" s="34"/>
      <c r="M496" s="34"/>
      <c r="N496" s="34" t="s">
        <v>2141</v>
      </c>
      <c r="O496" s="34"/>
      <c r="P496" s="34" t="str">
        <f>TEXT([162]일위대가목록!F61,"#,##0")</f>
        <v>44,965</v>
      </c>
      <c r="Q496" s="34"/>
      <c r="R496" s="34"/>
      <c r="S496" s="34"/>
      <c r="T496" s="34"/>
      <c r="U496" s="34"/>
      <c r="V496" s="34"/>
      <c r="W496" s="34"/>
      <c r="X496" s="34"/>
      <c r="Y496" s="34" t="s">
        <v>2137</v>
      </c>
      <c r="Z496" s="34"/>
      <c r="AA496" s="34"/>
      <c r="AB496" s="34" t="str">
        <f>TEXT(AZ479,"#,##0.#######")</f>
        <v>68.75</v>
      </c>
      <c r="AC496" s="34"/>
      <c r="AD496" s="34"/>
      <c r="AE496" s="34"/>
      <c r="AF496" s="34"/>
      <c r="AG496" s="34"/>
      <c r="AH496" s="34"/>
      <c r="AI496" s="34"/>
      <c r="AJ496" s="34" t="s">
        <v>2133</v>
      </c>
      <c r="AK496" s="34"/>
      <c r="AL496" s="34"/>
      <c r="AM496" s="34" t="str">
        <f>TEXT(TRUNC(P496/AZ479,1),"#,##0.#")</f>
        <v>654.</v>
      </c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6"/>
      <c r="CY496" s="36"/>
      <c r="CZ496" s="37"/>
      <c r="DA496" s="37"/>
      <c r="DB496" s="33"/>
    </row>
    <row r="497" spans="2:106" ht="11.25" customHeight="1" x14ac:dyDescent="0.2">
      <c r="B497" s="34"/>
      <c r="C497" s="34"/>
      <c r="D497" s="34"/>
      <c r="E497" s="34"/>
      <c r="F497" s="35"/>
      <c r="G497" s="34" t="s">
        <v>2124</v>
      </c>
      <c r="H497" s="34"/>
      <c r="I497" s="34"/>
      <c r="J497" s="34"/>
      <c r="K497" s="34"/>
      <c r="L497" s="34"/>
      <c r="M497" s="34"/>
      <c r="N497" s="34" t="s">
        <v>2141</v>
      </c>
      <c r="O497" s="34"/>
      <c r="P497" s="34" t="str">
        <f>TEXT([162]일위대가목록!E61,"#,##0")</f>
        <v>27,051</v>
      </c>
      <c r="Q497" s="34"/>
      <c r="R497" s="34"/>
      <c r="S497" s="34"/>
      <c r="T497" s="34"/>
      <c r="U497" s="34"/>
      <c r="V497" s="34"/>
      <c r="W497" s="34"/>
      <c r="X497" s="34"/>
      <c r="Y497" s="34" t="s">
        <v>2137</v>
      </c>
      <c r="Z497" s="34"/>
      <c r="AA497" s="34"/>
      <c r="AB497" s="34" t="str">
        <f>TEXT(AZ479,"#,##0.#######")</f>
        <v>68.75</v>
      </c>
      <c r="AC497" s="34"/>
      <c r="AD497" s="34"/>
      <c r="AE497" s="34"/>
      <c r="AF497" s="34"/>
      <c r="AG497" s="34"/>
      <c r="AH497" s="34"/>
      <c r="AI497" s="34"/>
      <c r="AJ497" s="34" t="s">
        <v>2133</v>
      </c>
      <c r="AK497" s="34"/>
      <c r="AL497" s="34"/>
      <c r="AM497" s="34" t="str">
        <f>TEXT(TRUNC(P497/AZ479,1),"#,##0.#")</f>
        <v>393.4</v>
      </c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6"/>
      <c r="CY497" s="36"/>
      <c r="CZ497" s="37"/>
      <c r="DA497" s="37"/>
      <c r="DB497" s="33"/>
    </row>
    <row r="498" spans="2:106" ht="11.25" customHeight="1" x14ac:dyDescent="0.2">
      <c r="B498" s="34"/>
      <c r="C498" s="34"/>
      <c r="D498" s="34"/>
      <c r="E498" s="34"/>
      <c r="F498" s="35"/>
      <c r="G498" s="34" t="s">
        <v>2142</v>
      </c>
      <c r="H498" s="34"/>
      <c r="I498" s="34"/>
      <c r="J498" s="34"/>
      <c r="K498" s="34" t="s">
        <v>2143</v>
      </c>
      <c r="L498" s="34"/>
      <c r="M498" s="34"/>
      <c r="N498" s="34" t="s">
        <v>2141</v>
      </c>
      <c r="O498" s="34"/>
      <c r="P498" s="34" t="str">
        <f>TEXT([162]일위대가목록!G61,"#,##0")</f>
        <v>25,990</v>
      </c>
      <c r="Q498" s="34"/>
      <c r="R498" s="34"/>
      <c r="S498" s="34"/>
      <c r="T498" s="34"/>
      <c r="U498" s="34"/>
      <c r="V498" s="34"/>
      <c r="W498" s="34"/>
      <c r="X498" s="34"/>
      <c r="Y498" s="34" t="s">
        <v>2137</v>
      </c>
      <c r="Z498" s="34"/>
      <c r="AA498" s="34"/>
      <c r="AB498" s="34" t="str">
        <f>TEXT(AZ479,"#,##0.#######")</f>
        <v>68.75</v>
      </c>
      <c r="AC498" s="34"/>
      <c r="AD498" s="34"/>
      <c r="AE498" s="34"/>
      <c r="AF498" s="34"/>
      <c r="AG498" s="34"/>
      <c r="AH498" s="34"/>
      <c r="AI498" s="34"/>
      <c r="AJ498" s="34" t="s">
        <v>2133</v>
      </c>
      <c r="AK498" s="34"/>
      <c r="AL498" s="34"/>
      <c r="AM498" s="34" t="str">
        <f>TEXT(TRUNC(P498/AZ479,1),"#,##0.#")</f>
        <v>378.</v>
      </c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6"/>
      <c r="CY498" s="36"/>
      <c r="CZ498" s="37"/>
      <c r="DA498" s="37"/>
      <c r="DB498" s="33"/>
    </row>
    <row r="499" spans="2:106" ht="11.25" customHeight="1" x14ac:dyDescent="0.2">
      <c r="B499" s="34"/>
      <c r="C499" s="34"/>
      <c r="D499" s="34"/>
      <c r="E499" s="34"/>
      <c r="F499" s="35"/>
      <c r="G499" s="34" t="s">
        <v>2144</v>
      </c>
      <c r="H499" s="34"/>
      <c r="I499" s="34"/>
      <c r="J499" s="34"/>
      <c r="K499" s="34" t="s">
        <v>2145</v>
      </c>
      <c r="L499" s="34"/>
      <c r="M499" s="34"/>
      <c r="N499" s="34" t="s">
        <v>2141</v>
      </c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 t="str">
        <f>TEXT(AM496+AM497+AM498,"#,##0.#######")</f>
        <v>1,425.4</v>
      </c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6" t="str">
        <f>TEXT(AM497,"#,###.0")</f>
        <v>393.4</v>
      </c>
      <c r="CY499" s="36" t="str">
        <f>TEXT(AM496,"#,###.0")</f>
        <v>654.0</v>
      </c>
      <c r="CZ499" s="37" t="str">
        <f>TEXT(AM498,"#,###.0")</f>
        <v>378.0</v>
      </c>
      <c r="DA499" s="37">
        <f>CY499+CX499+CZ499</f>
        <v>1425.4</v>
      </c>
      <c r="DB499" s="33"/>
    </row>
    <row r="500" spans="2:106" ht="11.25" customHeight="1" x14ac:dyDescent="0.2">
      <c r="B500" s="34"/>
      <c r="C500" s="34"/>
      <c r="D500" s="34"/>
      <c r="E500" s="34"/>
      <c r="F500" s="35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6"/>
      <c r="CY500" s="36"/>
      <c r="CZ500" s="37"/>
      <c r="DA500" s="37"/>
      <c r="DB500" s="33"/>
    </row>
    <row r="501" spans="2:106" ht="11.25" customHeight="1" x14ac:dyDescent="0.2">
      <c r="B501" s="34"/>
      <c r="C501" s="34"/>
      <c r="D501" s="34" t="s">
        <v>2185</v>
      </c>
      <c r="E501" s="34"/>
      <c r="F501" s="35"/>
      <c r="G501" s="34" t="s">
        <v>2206</v>
      </c>
      <c r="H501" s="34"/>
      <c r="I501" s="34"/>
      <c r="J501" s="34"/>
      <c r="K501" s="34" t="s">
        <v>2207</v>
      </c>
      <c r="L501" s="34"/>
      <c r="M501" s="34"/>
      <c r="N501" s="34" t="s">
        <v>2141</v>
      </c>
      <c r="O501" s="34"/>
      <c r="P501" s="34" t="s">
        <v>2208</v>
      </c>
      <c r="Q501" s="34"/>
      <c r="R501" s="34"/>
      <c r="S501" s="34"/>
      <c r="T501" s="34"/>
      <c r="U501" s="34"/>
      <c r="V501" s="34"/>
      <c r="W501" s="34"/>
      <c r="X501" s="34"/>
      <c r="Y501" s="34" t="s">
        <v>2331</v>
      </c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6"/>
      <c r="CY501" s="36"/>
      <c r="CZ501" s="37"/>
      <c r="DA501" s="37"/>
      <c r="DB501" s="33"/>
    </row>
    <row r="502" spans="2:106" ht="11.25" customHeight="1" x14ac:dyDescent="0.2">
      <c r="B502" s="34"/>
      <c r="C502" s="34"/>
      <c r="D502" s="34"/>
      <c r="E502" s="34"/>
      <c r="F502" s="35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6"/>
      <c r="CY502" s="36"/>
      <c r="CZ502" s="37"/>
      <c r="DA502" s="37"/>
      <c r="DB502" s="33"/>
    </row>
    <row r="503" spans="2:106" ht="11.25" customHeight="1" x14ac:dyDescent="0.2">
      <c r="B503" s="34"/>
      <c r="C503" s="34"/>
      <c r="D503" s="34"/>
      <c r="E503" s="34"/>
      <c r="F503" s="35"/>
      <c r="G503" s="34" t="s">
        <v>2123</v>
      </c>
      <c r="H503" s="34"/>
      <c r="I503" s="34"/>
      <c r="J503" s="34"/>
      <c r="K503" s="34"/>
      <c r="L503" s="34"/>
      <c r="M503" s="34"/>
      <c r="N503" s="34" t="s">
        <v>2141</v>
      </c>
      <c r="O503" s="34"/>
      <c r="P503" s="34" t="str">
        <f>TEXT([162]일위대가목록!F60,"#,##0")</f>
        <v>37,187</v>
      </c>
      <c r="Q503" s="34"/>
      <c r="R503" s="34"/>
      <c r="S503" s="34"/>
      <c r="T503" s="34"/>
      <c r="U503" s="34"/>
      <c r="V503" s="34"/>
      <c r="W503" s="34"/>
      <c r="X503" s="34"/>
      <c r="Y503" s="34" t="s">
        <v>2137</v>
      </c>
      <c r="Z503" s="34"/>
      <c r="AA503" s="34"/>
      <c r="AB503" s="34" t="str">
        <f>TEXT(AZ479,"#,##0.#######")</f>
        <v>68.75</v>
      </c>
      <c r="AC503" s="34"/>
      <c r="AD503" s="34"/>
      <c r="AE503" s="34"/>
      <c r="AF503" s="34"/>
      <c r="AG503" s="34"/>
      <c r="AH503" s="34"/>
      <c r="AI503" s="34"/>
      <c r="AJ503" s="34" t="s">
        <v>2150</v>
      </c>
      <c r="AK503" s="34"/>
      <c r="AL503" s="34"/>
      <c r="AM503" s="34" t="str">
        <f>TEXT(0.5,"#,##0.#######")</f>
        <v>0.5</v>
      </c>
      <c r="AN503" s="34"/>
      <c r="AO503" s="34"/>
      <c r="AP503" s="34" t="s">
        <v>965</v>
      </c>
      <c r="AQ503" s="34"/>
      <c r="AR503" s="34"/>
      <c r="AS503" s="34" t="s">
        <v>2133</v>
      </c>
      <c r="AT503" s="34"/>
      <c r="AU503" s="34" t="str">
        <f>TEXT(TRUNC(P503/AZ479*AM503,1),"#,##0.#")</f>
        <v>270.4</v>
      </c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6"/>
      <c r="CY503" s="36"/>
      <c r="CZ503" s="37"/>
      <c r="DA503" s="37"/>
      <c r="DB503" s="33"/>
    </row>
    <row r="504" spans="2:106" ht="11.25" customHeight="1" x14ac:dyDescent="0.2">
      <c r="B504" s="34"/>
      <c r="C504" s="34"/>
      <c r="D504" s="34"/>
      <c r="E504" s="34"/>
      <c r="F504" s="35"/>
      <c r="G504" s="34" t="s">
        <v>2124</v>
      </c>
      <c r="H504" s="34"/>
      <c r="I504" s="34"/>
      <c r="J504" s="34"/>
      <c r="K504" s="34"/>
      <c r="L504" s="34"/>
      <c r="M504" s="34"/>
      <c r="N504" s="34" t="s">
        <v>2141</v>
      </c>
      <c r="O504" s="34"/>
      <c r="P504" s="34" t="str">
        <f>TEXT([162]일위대가목록!E60,"#,##0")</f>
        <v>22,086</v>
      </c>
      <c r="Q504" s="34"/>
      <c r="R504" s="34"/>
      <c r="S504" s="34"/>
      <c r="T504" s="34"/>
      <c r="U504" s="34"/>
      <c r="V504" s="34"/>
      <c r="W504" s="34"/>
      <c r="X504" s="34"/>
      <c r="Y504" s="34" t="s">
        <v>2137</v>
      </c>
      <c r="Z504" s="34"/>
      <c r="AA504" s="34"/>
      <c r="AB504" s="34" t="str">
        <f>TEXT(AZ479,"#,##0.#######")</f>
        <v>68.75</v>
      </c>
      <c r="AC504" s="34"/>
      <c r="AD504" s="34"/>
      <c r="AE504" s="34"/>
      <c r="AF504" s="34"/>
      <c r="AG504" s="34"/>
      <c r="AH504" s="34"/>
      <c r="AI504" s="34"/>
      <c r="AJ504" s="34" t="s">
        <v>2150</v>
      </c>
      <c r="AK504" s="34"/>
      <c r="AL504" s="34"/>
      <c r="AM504" s="34" t="str">
        <f>TEXT(0.5,"#,##0.#######")</f>
        <v>0.5</v>
      </c>
      <c r="AN504" s="34"/>
      <c r="AO504" s="34"/>
      <c r="AP504" s="34" t="s">
        <v>965</v>
      </c>
      <c r="AQ504" s="34"/>
      <c r="AR504" s="34"/>
      <c r="AS504" s="34" t="s">
        <v>2133</v>
      </c>
      <c r="AT504" s="34"/>
      <c r="AU504" s="34" t="str">
        <f>TEXT(TRUNC(P504/AZ479*AM504,1),"#,##0.#")</f>
        <v>160.6</v>
      </c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6"/>
      <c r="CY504" s="36"/>
      <c r="CZ504" s="37"/>
      <c r="DA504" s="37"/>
      <c r="DB504" s="33"/>
    </row>
    <row r="505" spans="2:106" ht="11.25" customHeight="1" x14ac:dyDescent="0.2">
      <c r="B505" s="34"/>
      <c r="C505" s="34"/>
      <c r="D505" s="34"/>
      <c r="E505" s="34"/>
      <c r="F505" s="35"/>
      <c r="G505" s="34" t="s">
        <v>2142</v>
      </c>
      <c r="H505" s="34"/>
      <c r="I505" s="34"/>
      <c r="J505" s="34"/>
      <c r="K505" s="34" t="s">
        <v>2143</v>
      </c>
      <c r="L505" s="34"/>
      <c r="M505" s="34"/>
      <c r="N505" s="34" t="s">
        <v>2141</v>
      </c>
      <c r="O505" s="34"/>
      <c r="P505" s="34" t="str">
        <f>TEXT([162]일위대가목록!G60,"#,##0")</f>
        <v>17,085</v>
      </c>
      <c r="Q505" s="34"/>
      <c r="R505" s="34"/>
      <c r="S505" s="34"/>
      <c r="T505" s="34"/>
      <c r="U505" s="34"/>
      <c r="V505" s="34"/>
      <c r="W505" s="34"/>
      <c r="X505" s="34"/>
      <c r="Y505" s="34" t="s">
        <v>2137</v>
      </c>
      <c r="Z505" s="34"/>
      <c r="AA505" s="34"/>
      <c r="AB505" s="34" t="str">
        <f>TEXT(AZ479,"#,##0.#######")</f>
        <v>68.75</v>
      </c>
      <c r="AC505" s="34"/>
      <c r="AD505" s="34"/>
      <c r="AE505" s="34"/>
      <c r="AF505" s="34"/>
      <c r="AG505" s="34"/>
      <c r="AH505" s="34"/>
      <c r="AI505" s="34"/>
      <c r="AJ505" s="34" t="s">
        <v>2150</v>
      </c>
      <c r="AK505" s="34"/>
      <c r="AL505" s="34"/>
      <c r="AM505" s="34" t="str">
        <f>TEXT(0.5,"#,##0.#######")</f>
        <v>0.5</v>
      </c>
      <c r="AN505" s="34"/>
      <c r="AO505" s="34"/>
      <c r="AP505" s="34" t="s">
        <v>965</v>
      </c>
      <c r="AQ505" s="34"/>
      <c r="AR505" s="34"/>
      <c r="AS505" s="34" t="s">
        <v>2133</v>
      </c>
      <c r="AT505" s="34"/>
      <c r="AU505" s="34" t="str">
        <f>TEXT(TRUNC(P505/AZ479*AM505,1),"#,##0.#")</f>
        <v>124.2</v>
      </c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6"/>
      <c r="CY505" s="36"/>
      <c r="CZ505" s="37"/>
      <c r="DA505" s="37"/>
      <c r="DB505" s="33"/>
    </row>
    <row r="506" spans="2:106" ht="11.25" customHeight="1" x14ac:dyDescent="0.2">
      <c r="B506" s="34"/>
      <c r="C506" s="34"/>
      <c r="D506" s="34"/>
      <c r="E506" s="34"/>
      <c r="F506" s="35"/>
      <c r="G506" s="34" t="s">
        <v>2144</v>
      </c>
      <c r="H506" s="34"/>
      <c r="I506" s="34"/>
      <c r="J506" s="34"/>
      <c r="K506" s="34" t="s">
        <v>2145</v>
      </c>
      <c r="L506" s="34"/>
      <c r="M506" s="34"/>
      <c r="N506" s="34" t="s">
        <v>2141</v>
      </c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 t="str">
        <f>TEXT(AU503+AU504+AU505,"#,##0.#######")</f>
        <v>555.2</v>
      </c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6" t="str">
        <f>TEXT(AU504,"#,###.0")</f>
        <v>160.6</v>
      </c>
      <c r="CY506" s="36" t="str">
        <f>TEXT(AU503,"#,###.0")</f>
        <v>270.4</v>
      </c>
      <c r="CZ506" s="37" t="str">
        <f>TEXT(AU505,"#,###.0")</f>
        <v>124.2</v>
      </c>
      <c r="DA506" s="37">
        <f>CY506+CX506+CZ506</f>
        <v>555.20000000000005</v>
      </c>
      <c r="DB506" s="33"/>
    </row>
    <row r="507" spans="2:106" ht="11.25" customHeight="1" x14ac:dyDescent="0.2">
      <c r="B507" s="34"/>
      <c r="C507" s="34"/>
      <c r="D507" s="34"/>
      <c r="E507" s="34"/>
      <c r="F507" s="35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6"/>
      <c r="CY507" s="36"/>
      <c r="CZ507" s="37"/>
      <c r="DA507" s="37"/>
      <c r="DB507" s="33"/>
    </row>
    <row r="508" spans="2:106" ht="11.25" customHeight="1" x14ac:dyDescent="0.2">
      <c r="B508" s="34"/>
      <c r="C508" s="34"/>
      <c r="D508" s="34" t="s">
        <v>2332</v>
      </c>
      <c r="E508" s="34"/>
      <c r="F508" s="35"/>
      <c r="G508" s="34" t="s">
        <v>2157</v>
      </c>
      <c r="H508" s="34"/>
      <c r="I508" s="34"/>
      <c r="J508" s="34"/>
      <c r="K508" s="34" t="s">
        <v>2145</v>
      </c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6"/>
      <c r="CY508" s="36"/>
      <c r="CZ508" s="37"/>
      <c r="DA508" s="37"/>
      <c r="DB508" s="33"/>
    </row>
    <row r="509" spans="2:106" ht="11.25" customHeight="1" x14ac:dyDescent="0.2">
      <c r="B509" s="34"/>
      <c r="C509" s="34"/>
      <c r="D509" s="34"/>
      <c r="E509" s="34"/>
      <c r="F509" s="35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6"/>
      <c r="CY509" s="36"/>
      <c r="CZ509" s="37"/>
      <c r="DA509" s="37"/>
      <c r="DB509" s="33"/>
    </row>
    <row r="510" spans="2:106" ht="11.25" customHeight="1" x14ac:dyDescent="0.2">
      <c r="B510" s="34"/>
      <c r="C510" s="34"/>
      <c r="D510" s="34"/>
      <c r="E510" s="34"/>
      <c r="F510" s="35"/>
      <c r="G510" s="34"/>
      <c r="H510" s="34" t="s">
        <v>2123</v>
      </c>
      <c r="I510" s="34"/>
      <c r="J510" s="34"/>
      <c r="K510" s="34"/>
      <c r="L510" s="34"/>
      <c r="M510" s="34"/>
      <c r="N510" s="34"/>
      <c r="O510" s="34" t="s">
        <v>2141</v>
      </c>
      <c r="P510" s="34"/>
      <c r="Q510" s="34" t="str">
        <f>TEXT(CY485,"#,###.##")</f>
        <v>642.5</v>
      </c>
      <c r="R510" s="34"/>
      <c r="S510" s="34"/>
      <c r="T510" s="34"/>
      <c r="U510" s="34"/>
      <c r="V510" s="34"/>
      <c r="W510" s="34" t="s">
        <v>2135</v>
      </c>
      <c r="X510" s="34"/>
      <c r="Y510" s="34" t="str">
        <f>TEXT(CY492,"#,###.##")</f>
        <v>654.</v>
      </c>
      <c r="Z510" s="34"/>
      <c r="AA510" s="34"/>
      <c r="AB510" s="34"/>
      <c r="AC510" s="34" t="s">
        <v>2135</v>
      </c>
      <c r="AD510" s="34"/>
      <c r="AE510" s="34" t="str">
        <f>TEXT(CY499,"#,###.##")</f>
        <v>654.</v>
      </c>
      <c r="AF510" s="34"/>
      <c r="AG510" s="34"/>
      <c r="AH510" s="34"/>
      <c r="AI510" s="34" t="s">
        <v>2135</v>
      </c>
      <c r="AJ510" s="34"/>
      <c r="AK510" s="34" t="str">
        <f>TEXT(CY506,"#,###.##")</f>
        <v>270.4</v>
      </c>
      <c r="AL510" s="34"/>
      <c r="AM510" s="34"/>
      <c r="AN510" s="34"/>
      <c r="AO510" s="34"/>
      <c r="AP510" s="34"/>
      <c r="AQ510" s="34" t="s">
        <v>2133</v>
      </c>
      <c r="AR510" s="34"/>
      <c r="AS510" s="34"/>
      <c r="AT510" s="34" t="str">
        <f>TEXT(TRUNC(CY485+CY492+CY499+CY506,0),"#,##0")</f>
        <v>2,220</v>
      </c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6"/>
      <c r="CY510" s="36"/>
      <c r="CZ510" s="37"/>
      <c r="DA510" s="37"/>
      <c r="DB510" s="33"/>
    </row>
    <row r="511" spans="2:106" ht="11.25" customHeight="1" x14ac:dyDescent="0.2">
      <c r="B511" s="34"/>
      <c r="C511" s="34"/>
      <c r="D511" s="34"/>
      <c r="E511" s="34"/>
      <c r="F511" s="35"/>
      <c r="G511" s="34"/>
      <c r="H511" s="34" t="s">
        <v>2124</v>
      </c>
      <c r="I511" s="34"/>
      <c r="J511" s="34"/>
      <c r="K511" s="34"/>
      <c r="L511" s="34"/>
      <c r="M511" s="34"/>
      <c r="N511" s="34"/>
      <c r="O511" s="34" t="s">
        <v>2141</v>
      </c>
      <c r="P511" s="34"/>
      <c r="Q511" s="34" t="str">
        <f>TEXT(CX492,"#,###.##")</f>
        <v>431.3</v>
      </c>
      <c r="R511" s="34"/>
      <c r="S511" s="34"/>
      <c r="T511" s="34"/>
      <c r="U511" s="34"/>
      <c r="V511" s="34"/>
      <c r="W511" s="34" t="s">
        <v>2135</v>
      </c>
      <c r="X511" s="34"/>
      <c r="Y511" s="34" t="str">
        <f>TEXT(CX499,"#,###.##")</f>
        <v>393.4</v>
      </c>
      <c r="Z511" s="34"/>
      <c r="AA511" s="34"/>
      <c r="AB511" s="34"/>
      <c r="AC511" s="34"/>
      <c r="AD511" s="34"/>
      <c r="AE511" s="34" t="s">
        <v>2135</v>
      </c>
      <c r="AF511" s="34"/>
      <c r="AG511" s="34" t="str">
        <f>TEXT(CX506,"#,###.##")</f>
        <v>160.6</v>
      </c>
      <c r="AH511" s="34"/>
      <c r="AI511" s="34"/>
      <c r="AJ511" s="34"/>
      <c r="AK511" s="34"/>
      <c r="AL511" s="34"/>
      <c r="AM511" s="34" t="s">
        <v>2133</v>
      </c>
      <c r="AN511" s="34"/>
      <c r="AO511" s="34"/>
      <c r="AP511" s="34" t="str">
        <f>TEXT(TRUNC(CX492+CX499+CX506,0),"#,##0")</f>
        <v>985</v>
      </c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6"/>
      <c r="CY511" s="36"/>
      <c r="CZ511" s="37"/>
      <c r="DA511" s="37"/>
      <c r="DB511" s="33"/>
    </row>
    <row r="512" spans="2:106" ht="11.25" customHeight="1" x14ac:dyDescent="0.2">
      <c r="B512" s="34"/>
      <c r="C512" s="34"/>
      <c r="D512" s="34"/>
      <c r="E512" s="34"/>
      <c r="F512" s="35"/>
      <c r="G512" s="34"/>
      <c r="H512" s="34" t="s">
        <v>2142</v>
      </c>
      <c r="I512" s="34"/>
      <c r="J512" s="34"/>
      <c r="K512" s="34"/>
      <c r="L512" s="34" t="s">
        <v>2143</v>
      </c>
      <c r="M512" s="34"/>
      <c r="N512" s="34"/>
      <c r="O512" s="34" t="s">
        <v>2141</v>
      </c>
      <c r="P512" s="34"/>
      <c r="Q512" s="34" t="str">
        <f>TEXT(CZ492,"#,###.##")</f>
        <v>602.3</v>
      </c>
      <c r="R512" s="34"/>
      <c r="S512" s="34"/>
      <c r="T512" s="34"/>
      <c r="U512" s="34"/>
      <c r="V512" s="34"/>
      <c r="W512" s="34" t="s">
        <v>2135</v>
      </c>
      <c r="X512" s="34"/>
      <c r="Y512" s="34" t="str">
        <f>TEXT(CZ499,"#,###.##")</f>
        <v>378.</v>
      </c>
      <c r="Z512" s="34"/>
      <c r="AA512" s="34"/>
      <c r="AB512" s="34"/>
      <c r="AC512" s="34" t="s">
        <v>2135</v>
      </c>
      <c r="AD512" s="34"/>
      <c r="AE512" s="34" t="str">
        <f>TEXT(CZ506,"#,###.##")</f>
        <v>124.2</v>
      </c>
      <c r="AF512" s="34"/>
      <c r="AG512" s="34"/>
      <c r="AH512" s="34"/>
      <c r="AI512" s="34"/>
      <c r="AJ512" s="34"/>
      <c r="AK512" s="34" t="s">
        <v>2133</v>
      </c>
      <c r="AL512" s="34"/>
      <c r="AM512" s="34"/>
      <c r="AN512" s="34" t="str">
        <f>TEXT(TRUNC(CZ492+CZ499+CZ506,0),"#,##0")</f>
        <v>1,104</v>
      </c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6"/>
      <c r="CY512" s="36"/>
      <c r="CZ512" s="37"/>
      <c r="DA512" s="37"/>
      <c r="DB512" s="33"/>
    </row>
    <row r="513" spans="2:106" ht="11.25" customHeight="1" x14ac:dyDescent="0.2">
      <c r="B513" s="34"/>
      <c r="C513" s="34"/>
      <c r="D513" s="34"/>
      <c r="E513" s="34"/>
      <c r="F513" s="35"/>
      <c r="G513" s="34"/>
      <c r="H513" s="34"/>
      <c r="I513" s="34"/>
      <c r="J513" s="34" t="s">
        <v>2145</v>
      </c>
      <c r="K513" s="34"/>
      <c r="L513" s="34"/>
      <c r="M513" s="34"/>
      <c r="N513" s="34"/>
      <c r="O513" s="34" t="s">
        <v>2141</v>
      </c>
      <c r="P513" s="34"/>
      <c r="Q513" s="34"/>
      <c r="R513" s="34" t="str">
        <f>TEXT(AT510+AP511+AN512,"#,##0")</f>
        <v>4,309</v>
      </c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6" t="str">
        <f>TEXT(AP511,"#,##0")</f>
        <v>985</v>
      </c>
      <c r="CY513" s="36" t="str">
        <f>TEXT(AT510,"#,##0")</f>
        <v>2,220</v>
      </c>
      <c r="CZ513" s="37" t="str">
        <f>TEXT(AN512,"#,##0")</f>
        <v>1,104</v>
      </c>
      <c r="DA513" s="39">
        <f>CY513+CX513+CZ513</f>
        <v>4309</v>
      </c>
      <c r="DB513" s="33"/>
    </row>
    <row r="514" spans="2:106" ht="11.25" customHeight="1" x14ac:dyDescent="0.2">
      <c r="B514" s="34"/>
      <c r="C514" s="34"/>
      <c r="D514" s="34"/>
      <c r="E514" s="34"/>
      <c r="F514" s="35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6"/>
      <c r="CY514" s="36"/>
      <c r="CZ514" s="37"/>
      <c r="DA514" s="37"/>
      <c r="DB514" s="33"/>
    </row>
    <row r="515" spans="2:106" ht="11.25" customHeight="1" x14ac:dyDescent="0.2">
      <c r="B515" s="40" t="s">
        <v>2333</v>
      </c>
      <c r="C515" s="34"/>
      <c r="D515" s="34"/>
      <c r="E515" s="34"/>
      <c r="F515" s="35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41" t="str">
        <f>CX559</f>
        <v>1,148</v>
      </c>
      <c r="CY515" s="41" t="str">
        <f>CY559</f>
        <v>3,706</v>
      </c>
      <c r="CZ515" s="42" t="str">
        <f>CZ559</f>
        <v>2,156</v>
      </c>
      <c r="DA515" s="42">
        <f>DA559</f>
        <v>7010</v>
      </c>
      <c r="DB515" s="33"/>
    </row>
    <row r="516" spans="2:106" ht="11.25" customHeight="1" x14ac:dyDescent="0.2">
      <c r="B516" s="34"/>
      <c r="C516" s="34"/>
      <c r="D516" s="34"/>
      <c r="E516" s="34"/>
      <c r="F516" s="35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6"/>
      <c r="CY516" s="36"/>
      <c r="CZ516" s="37"/>
      <c r="DA516" s="37"/>
      <c r="DB516" s="33"/>
    </row>
    <row r="517" spans="2:106" ht="11.25" customHeight="1" x14ac:dyDescent="0.2">
      <c r="B517" s="34"/>
      <c r="C517" s="34"/>
      <c r="D517" s="34"/>
      <c r="E517" s="34" t="s">
        <v>2324</v>
      </c>
      <c r="F517" s="35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6"/>
      <c r="CY517" s="36"/>
      <c r="CZ517" s="37"/>
      <c r="DA517" s="37"/>
      <c r="DB517" s="33"/>
    </row>
    <row r="518" spans="2:106" ht="11.25" customHeight="1" x14ac:dyDescent="0.2">
      <c r="B518" s="34"/>
      <c r="C518" s="34"/>
      <c r="D518" s="34"/>
      <c r="E518" s="34"/>
      <c r="F518" s="35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6"/>
      <c r="CY518" s="36"/>
      <c r="CZ518" s="37"/>
      <c r="DA518" s="37"/>
      <c r="DB518" s="33"/>
    </row>
    <row r="519" spans="2:106" ht="11.25" customHeight="1" x14ac:dyDescent="0.2">
      <c r="B519" s="34"/>
      <c r="C519" s="34"/>
      <c r="D519" s="34" t="s">
        <v>2312</v>
      </c>
      <c r="E519" s="34"/>
      <c r="F519" s="35"/>
      <c r="G519" s="34" t="s">
        <v>2307</v>
      </c>
      <c r="H519" s="34" t="s">
        <v>2163</v>
      </c>
      <c r="I519" s="34"/>
      <c r="J519" s="34"/>
      <c r="K519" s="34" t="s">
        <v>2325</v>
      </c>
      <c r="L519" s="34"/>
      <c r="M519" s="34"/>
      <c r="N519" s="34"/>
      <c r="O519" s="34"/>
      <c r="P519" s="34"/>
      <c r="Q519" s="34"/>
      <c r="R519" s="34" t="s">
        <v>2141</v>
      </c>
      <c r="S519" s="34"/>
      <c r="T519" s="34" t="s">
        <v>2314</v>
      </c>
      <c r="U519" s="34"/>
      <c r="V519" s="34"/>
      <c r="W519" s="34" t="s">
        <v>2133</v>
      </c>
      <c r="X519" s="34"/>
      <c r="Y519" s="34" t="str">
        <f>TEXT(700,"#,##0.#######")</f>
        <v>700.</v>
      </c>
      <c r="Z519" s="34"/>
      <c r="AA519" s="34"/>
      <c r="AB519" s="34" t="s">
        <v>2138</v>
      </c>
      <c r="AC519" s="34"/>
      <c r="AD519" s="34" t="s">
        <v>2139</v>
      </c>
      <c r="AE519" s="34" t="s">
        <v>2163</v>
      </c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6"/>
      <c r="CY519" s="36"/>
      <c r="CZ519" s="37"/>
      <c r="DA519" s="37"/>
      <c r="DB519" s="33"/>
    </row>
    <row r="520" spans="2:106" ht="11.25" customHeight="1" x14ac:dyDescent="0.2">
      <c r="B520" s="34"/>
      <c r="C520" s="34"/>
      <c r="D520" s="34"/>
      <c r="E520" s="34"/>
      <c r="F520" s="35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6"/>
      <c r="CY520" s="36"/>
      <c r="CZ520" s="37"/>
      <c r="DA520" s="37"/>
      <c r="DB520" s="33"/>
    </row>
    <row r="521" spans="2:106" ht="11.25" customHeight="1" x14ac:dyDescent="0.2">
      <c r="B521" s="34"/>
      <c r="C521" s="34"/>
      <c r="D521" s="34"/>
      <c r="E521" s="34"/>
      <c r="F521" s="35"/>
      <c r="G521" s="34" t="s">
        <v>2326</v>
      </c>
      <c r="H521" s="34"/>
      <c r="I521" s="34"/>
      <c r="J521" s="34"/>
      <c r="K521" s="34"/>
      <c r="L521" s="34"/>
      <c r="M521" s="34"/>
      <c r="N521" s="34" t="s">
        <v>2325</v>
      </c>
      <c r="O521" s="34"/>
      <c r="P521" s="34"/>
      <c r="Q521" s="34"/>
      <c r="R521" s="34"/>
      <c r="S521" s="34"/>
      <c r="T521" s="34"/>
      <c r="U521" s="34" t="s">
        <v>2141</v>
      </c>
      <c r="V521" s="34"/>
      <c r="W521" s="34" t="s">
        <v>2132</v>
      </c>
      <c r="X521" s="34"/>
      <c r="Y521" s="34" t="s">
        <v>2133</v>
      </c>
      <c r="Z521" s="34"/>
      <c r="AA521" s="34" t="s">
        <v>2314</v>
      </c>
      <c r="AB521" s="34"/>
      <c r="AC521" s="34"/>
      <c r="AD521" s="34" t="s">
        <v>2137</v>
      </c>
      <c r="AE521" s="34"/>
      <c r="AF521" s="34"/>
      <c r="AG521" s="34" t="str">
        <f>TEXT(8,"#,##0.#######")</f>
        <v>8.</v>
      </c>
      <c r="AH521" s="34" t="s">
        <v>2140</v>
      </c>
      <c r="AI521" s="34"/>
      <c r="AJ521" s="34"/>
      <c r="AK521" s="34" t="s">
        <v>2133</v>
      </c>
      <c r="AL521" s="34"/>
      <c r="AM521" s="34" t="str">
        <f>TEXT(Y519,"#,##0.#######")</f>
        <v>700.</v>
      </c>
      <c r="AN521" s="34"/>
      <c r="AO521" s="34"/>
      <c r="AP521" s="34"/>
      <c r="AQ521" s="34" t="s">
        <v>2137</v>
      </c>
      <c r="AR521" s="34"/>
      <c r="AS521" s="34"/>
      <c r="AT521" s="34" t="str">
        <f>TEXT(AG521,"#,##0.#######")</f>
        <v>8.</v>
      </c>
      <c r="AU521" s="34"/>
      <c r="AV521" s="34" t="s">
        <v>2133</v>
      </c>
      <c r="AW521" s="34"/>
      <c r="AX521" s="34"/>
      <c r="AY521" s="34" t="str">
        <f>TEXT(ROUND(Y519/AG521,2),"#,##0.#######")</f>
        <v>87.5</v>
      </c>
      <c r="AZ521" s="34"/>
      <c r="BA521" s="34"/>
      <c r="BB521" s="34"/>
      <c r="BC521" s="34"/>
      <c r="BD521" s="34"/>
      <c r="BE521" s="34"/>
      <c r="BF521" s="34" t="s">
        <v>2138</v>
      </c>
      <c r="BG521" s="34"/>
      <c r="BH521" s="34" t="s">
        <v>2139</v>
      </c>
      <c r="BI521" s="34" t="s">
        <v>2140</v>
      </c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6"/>
      <c r="CY521" s="36"/>
      <c r="CZ521" s="37"/>
      <c r="DA521" s="37"/>
      <c r="DB521" s="33"/>
    </row>
    <row r="522" spans="2:106" ht="11.25" customHeight="1" x14ac:dyDescent="0.2">
      <c r="B522" s="34"/>
      <c r="C522" s="34"/>
      <c r="D522" s="34"/>
      <c r="E522" s="34"/>
      <c r="F522" s="35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6"/>
      <c r="CY522" s="36"/>
      <c r="CZ522" s="37"/>
      <c r="DA522" s="37"/>
      <c r="DB522" s="33"/>
    </row>
    <row r="523" spans="2:106" ht="11.25" customHeight="1" x14ac:dyDescent="0.2">
      <c r="B523" s="34"/>
      <c r="C523" s="34"/>
      <c r="D523" s="34" t="s">
        <v>2126</v>
      </c>
      <c r="E523" s="34"/>
      <c r="F523" s="35"/>
      <c r="G523" s="34" t="s">
        <v>2327</v>
      </c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6"/>
      <c r="CY523" s="36"/>
      <c r="CZ523" s="37"/>
      <c r="DA523" s="37"/>
      <c r="DB523" s="33"/>
    </row>
    <row r="524" spans="2:106" ht="11.25" customHeight="1" x14ac:dyDescent="0.2">
      <c r="B524" s="34"/>
      <c r="C524" s="34"/>
      <c r="D524" s="34"/>
      <c r="E524" s="34"/>
      <c r="F524" s="35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6"/>
      <c r="CY524" s="36"/>
      <c r="CZ524" s="37"/>
      <c r="DA524" s="37"/>
      <c r="DB524" s="33"/>
    </row>
    <row r="525" spans="2:106" ht="11.25" customHeight="1" x14ac:dyDescent="0.2">
      <c r="B525" s="34"/>
      <c r="C525" s="34"/>
      <c r="D525" s="34"/>
      <c r="E525" s="34"/>
      <c r="F525" s="35"/>
      <c r="G525" s="34" t="s">
        <v>2334</v>
      </c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 t="s">
        <v>2141</v>
      </c>
      <c r="S525" s="34"/>
      <c r="T525" s="34" t="str">
        <f>TEXT([162]단가대비표!P135,"#,##0")</f>
        <v>215,034</v>
      </c>
      <c r="U525" s="34"/>
      <c r="V525" s="34"/>
      <c r="W525" s="34"/>
      <c r="X525" s="34"/>
      <c r="Y525" s="34"/>
      <c r="Z525" s="34"/>
      <c r="AA525" s="34"/>
      <c r="AB525" s="34"/>
      <c r="AC525" s="34"/>
      <c r="AD525" s="34" t="s">
        <v>2150</v>
      </c>
      <c r="AE525" s="34"/>
      <c r="AF525" s="34"/>
      <c r="AG525" s="34" t="str">
        <f>TEXT(5,"#,##0.#######")</f>
        <v>5.</v>
      </c>
      <c r="AH525" s="34"/>
      <c r="AI525" s="34"/>
      <c r="AJ525" s="34" t="s">
        <v>413</v>
      </c>
      <c r="AK525" s="34"/>
      <c r="AL525" s="34"/>
      <c r="AM525" s="34" t="s">
        <v>2137</v>
      </c>
      <c r="AN525" s="34"/>
      <c r="AO525" s="34"/>
      <c r="AP525" s="34" t="s">
        <v>2314</v>
      </c>
      <c r="AQ525" s="34"/>
      <c r="AR525" s="34"/>
      <c r="AS525" s="34" t="s">
        <v>2133</v>
      </c>
      <c r="AT525" s="34"/>
      <c r="AU525" s="34" t="str">
        <f>TEXT(T525,"#,##0.#######")</f>
        <v>215,034.</v>
      </c>
      <c r="AV525" s="34"/>
      <c r="AW525" s="34"/>
      <c r="AX525" s="34"/>
      <c r="AY525" s="34"/>
      <c r="AZ525" s="34"/>
      <c r="BA525" s="34"/>
      <c r="BB525" s="34"/>
      <c r="BC525" s="34" t="s">
        <v>2150</v>
      </c>
      <c r="BD525" s="34"/>
      <c r="BE525" s="34"/>
      <c r="BF525" s="34" t="str">
        <f>TEXT(AG525,"#,##0.#######")</f>
        <v>5.</v>
      </c>
      <c r="BG525" s="34"/>
      <c r="BH525" s="34" t="s">
        <v>2137</v>
      </c>
      <c r="BI525" s="34"/>
      <c r="BJ525" s="34"/>
      <c r="BK525" s="34" t="str">
        <f>TEXT(Y519,"#,##0.#######")</f>
        <v>700.</v>
      </c>
      <c r="BL525" s="34"/>
      <c r="BM525" s="34"/>
      <c r="BN525" s="34"/>
      <c r="BO525" s="34" t="s">
        <v>2133</v>
      </c>
      <c r="BP525" s="34"/>
      <c r="BQ525" s="34" t="str">
        <f>TEXT(TRUNC(T525*AG525/Y519,1),"#,##0.#######")</f>
        <v>1,535.9</v>
      </c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6"/>
      <c r="CY525" s="36"/>
      <c r="CZ525" s="37"/>
      <c r="DA525" s="37"/>
      <c r="DB525" s="33"/>
    </row>
    <row r="526" spans="2:106" ht="11.25" customHeight="1" x14ac:dyDescent="0.2">
      <c r="B526" s="34"/>
      <c r="C526" s="34"/>
      <c r="D526" s="34"/>
      <c r="E526" s="34"/>
      <c r="F526" s="35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6"/>
      <c r="CY526" s="36"/>
      <c r="CZ526" s="37"/>
      <c r="DA526" s="37"/>
      <c r="DB526" s="33"/>
    </row>
    <row r="527" spans="2:106" ht="11.25" customHeight="1" x14ac:dyDescent="0.2">
      <c r="B527" s="34"/>
      <c r="C527" s="34"/>
      <c r="D527" s="34"/>
      <c r="E527" s="34"/>
      <c r="F527" s="35"/>
      <c r="G527" s="34" t="s">
        <v>826</v>
      </c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 t="s">
        <v>2141</v>
      </c>
      <c r="S527" s="34"/>
      <c r="T527" s="34" t="str">
        <f>TEXT([162]단가대비표!P127,"#,##0")</f>
        <v>181,293</v>
      </c>
      <c r="U527" s="34"/>
      <c r="V527" s="34"/>
      <c r="W527" s="34"/>
      <c r="X527" s="34"/>
      <c r="Y527" s="34"/>
      <c r="Z527" s="34"/>
      <c r="AA527" s="34"/>
      <c r="AB527" s="34"/>
      <c r="AC527" s="34"/>
      <c r="AD527" s="34" t="s">
        <v>2150</v>
      </c>
      <c r="AE527" s="34"/>
      <c r="AF527" s="34"/>
      <c r="AG527" s="34" t="str">
        <f>TEXT(2,"#,##0.#######")</f>
        <v>2.</v>
      </c>
      <c r="AH527" s="34"/>
      <c r="AI527" s="34"/>
      <c r="AJ527" s="34" t="s">
        <v>413</v>
      </c>
      <c r="AK527" s="34"/>
      <c r="AL527" s="34"/>
      <c r="AM527" s="34" t="s">
        <v>2137</v>
      </c>
      <c r="AN527" s="34"/>
      <c r="AO527" s="34"/>
      <c r="AP527" s="34" t="s">
        <v>2314</v>
      </c>
      <c r="AQ527" s="34"/>
      <c r="AR527" s="34"/>
      <c r="AS527" s="34" t="s">
        <v>2133</v>
      </c>
      <c r="AT527" s="34"/>
      <c r="AU527" s="34" t="str">
        <f>TEXT(T527,"#,##0.#######")</f>
        <v>181,293.</v>
      </c>
      <c r="AV527" s="34"/>
      <c r="AW527" s="34"/>
      <c r="AX527" s="34"/>
      <c r="AY527" s="34"/>
      <c r="AZ527" s="34"/>
      <c r="BA527" s="34"/>
      <c r="BB527" s="34"/>
      <c r="BC527" s="34" t="s">
        <v>2150</v>
      </c>
      <c r="BD527" s="34"/>
      <c r="BE527" s="34"/>
      <c r="BF527" s="34" t="str">
        <f>TEXT(AG527,"#,##0.#######")</f>
        <v>2.</v>
      </c>
      <c r="BG527" s="34"/>
      <c r="BH527" s="34" t="s">
        <v>2137</v>
      </c>
      <c r="BI527" s="34"/>
      <c r="BJ527" s="34"/>
      <c r="BK527" s="34" t="str">
        <f>TEXT(Y519,"#,##0.#######")</f>
        <v>700.</v>
      </c>
      <c r="BL527" s="34"/>
      <c r="BM527" s="34"/>
      <c r="BN527" s="34"/>
      <c r="BO527" s="34" t="s">
        <v>2133</v>
      </c>
      <c r="BP527" s="34"/>
      <c r="BQ527" s="34"/>
      <c r="BR527" s="34"/>
      <c r="BS527" s="34" t="str">
        <f>TEXT(TRUNC(T527*AG527/Y519,1),"#,##0.#######")</f>
        <v>517.9</v>
      </c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6"/>
      <c r="CY527" s="36"/>
      <c r="CZ527" s="37"/>
      <c r="DA527" s="37"/>
      <c r="DB527" s="33"/>
    </row>
    <row r="528" spans="2:106" ht="11.25" customHeight="1" x14ac:dyDescent="0.2">
      <c r="B528" s="34"/>
      <c r="C528" s="34"/>
      <c r="D528" s="34"/>
      <c r="E528" s="34"/>
      <c r="F528" s="35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6"/>
      <c r="CY528" s="36"/>
      <c r="CZ528" s="37"/>
      <c r="DA528" s="37"/>
      <c r="DB528" s="33"/>
    </row>
    <row r="529" spans="2:106" ht="11.25" customHeight="1" x14ac:dyDescent="0.2">
      <c r="B529" s="34"/>
      <c r="C529" s="34"/>
      <c r="D529" s="34"/>
      <c r="E529" s="34"/>
      <c r="F529" s="35"/>
      <c r="G529" s="34" t="s">
        <v>411</v>
      </c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 t="s">
        <v>2141</v>
      </c>
      <c r="S529" s="34"/>
      <c r="T529" s="34" t="str">
        <f>TEXT([162]단가대비표!P126,"#,##0")</f>
        <v>144,481</v>
      </c>
      <c r="U529" s="34"/>
      <c r="V529" s="34"/>
      <c r="W529" s="34"/>
      <c r="X529" s="34"/>
      <c r="Y529" s="34"/>
      <c r="Z529" s="34"/>
      <c r="AA529" s="34"/>
      <c r="AB529" s="34"/>
      <c r="AC529" s="34"/>
      <c r="AD529" s="34" t="s">
        <v>2150</v>
      </c>
      <c r="AE529" s="34"/>
      <c r="AF529" s="34"/>
      <c r="AG529" s="34" t="str">
        <f>TEXT(2,"#,##0.#######")</f>
        <v>2.</v>
      </c>
      <c r="AH529" s="34"/>
      <c r="AI529" s="34"/>
      <c r="AJ529" s="34" t="s">
        <v>413</v>
      </c>
      <c r="AK529" s="34"/>
      <c r="AL529" s="34"/>
      <c r="AM529" s="34" t="s">
        <v>2137</v>
      </c>
      <c r="AN529" s="34"/>
      <c r="AO529" s="34"/>
      <c r="AP529" s="34" t="s">
        <v>2314</v>
      </c>
      <c r="AQ529" s="34"/>
      <c r="AR529" s="34"/>
      <c r="AS529" s="34" t="s">
        <v>2133</v>
      </c>
      <c r="AT529" s="34"/>
      <c r="AU529" s="34" t="str">
        <f>TEXT(T529,"#,##0.#######")</f>
        <v>144,481.</v>
      </c>
      <c r="AV529" s="34"/>
      <c r="AW529" s="34"/>
      <c r="AX529" s="34"/>
      <c r="AY529" s="34"/>
      <c r="AZ529" s="34"/>
      <c r="BA529" s="34"/>
      <c r="BB529" s="34"/>
      <c r="BC529" s="34" t="s">
        <v>2150</v>
      </c>
      <c r="BD529" s="34"/>
      <c r="BE529" s="34"/>
      <c r="BF529" s="34" t="str">
        <f>TEXT(AG529,"#,##0.#######")</f>
        <v>2.</v>
      </c>
      <c r="BG529" s="34"/>
      <c r="BH529" s="34" t="s">
        <v>2137</v>
      </c>
      <c r="BI529" s="34"/>
      <c r="BJ529" s="34"/>
      <c r="BK529" s="34" t="str">
        <f>TEXT(Y519,"#,##0.#######")</f>
        <v>700.</v>
      </c>
      <c r="BL529" s="34"/>
      <c r="BM529" s="34"/>
      <c r="BN529" s="34"/>
      <c r="BO529" s="34" t="s">
        <v>2133</v>
      </c>
      <c r="BP529" s="34"/>
      <c r="BQ529" s="34"/>
      <c r="BR529" s="34"/>
      <c r="BS529" s="34" t="str">
        <f>TEXT(TRUNC(T529*AG529/Y519,1),"#,##0.#######")</f>
        <v>412.8</v>
      </c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6"/>
      <c r="CY529" s="36"/>
      <c r="CZ529" s="37"/>
      <c r="DA529" s="37"/>
      <c r="DB529" s="33"/>
    </row>
    <row r="530" spans="2:106" ht="11.25" customHeight="1" x14ac:dyDescent="0.2">
      <c r="B530" s="34"/>
      <c r="C530" s="34"/>
      <c r="D530" s="34"/>
      <c r="E530" s="34"/>
      <c r="F530" s="35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6"/>
      <c r="CY530" s="36"/>
      <c r="CZ530" s="37"/>
      <c r="DA530" s="37"/>
      <c r="DB530" s="33"/>
    </row>
    <row r="531" spans="2:106" ht="11.25" customHeight="1" x14ac:dyDescent="0.2">
      <c r="B531" s="34"/>
      <c r="C531" s="34"/>
      <c r="D531" s="34"/>
      <c r="E531" s="34"/>
      <c r="F531" s="35"/>
      <c r="G531" s="34" t="s">
        <v>2165</v>
      </c>
      <c r="H531" s="34"/>
      <c r="I531" s="34"/>
      <c r="J531" s="34"/>
      <c r="K531" s="34"/>
      <c r="L531" s="34"/>
      <c r="M531" s="34"/>
      <c r="N531" s="34"/>
      <c r="O531" s="34"/>
      <c r="P531" s="34" t="s">
        <v>2141</v>
      </c>
      <c r="Q531" s="34"/>
      <c r="R531" s="34" t="str">
        <f>TEXT(TRUNC(BQ525+BS527+BS529,1),"#,##0.#######")</f>
        <v>2,466.6</v>
      </c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6"/>
      <c r="CY531" s="36" t="str">
        <f>R531</f>
        <v>2,466.6</v>
      </c>
      <c r="CZ531" s="37"/>
      <c r="DA531" s="37"/>
      <c r="DB531" s="33"/>
    </row>
    <row r="532" spans="2:106" ht="11.25" customHeight="1" x14ac:dyDescent="0.2">
      <c r="B532" s="34"/>
      <c r="C532" s="34"/>
      <c r="D532" s="34"/>
      <c r="E532" s="34"/>
      <c r="F532" s="35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6"/>
      <c r="CY532" s="36"/>
      <c r="CZ532" s="37"/>
      <c r="DA532" s="37"/>
      <c r="DB532" s="33"/>
    </row>
    <row r="533" spans="2:106" ht="11.25" customHeight="1" x14ac:dyDescent="0.2">
      <c r="B533" s="34"/>
      <c r="C533" s="34"/>
      <c r="D533" s="34" t="s">
        <v>2156</v>
      </c>
      <c r="E533" s="34"/>
      <c r="F533" s="35"/>
      <c r="G533" s="34" t="s">
        <v>2335</v>
      </c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 t="s">
        <v>2336</v>
      </c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6"/>
      <c r="CY533" s="36"/>
      <c r="CZ533" s="37"/>
      <c r="DA533" s="37"/>
      <c r="DB533" s="33"/>
    </row>
    <row r="534" spans="2:106" ht="11.25" customHeight="1" x14ac:dyDescent="0.2">
      <c r="B534" s="34"/>
      <c r="C534" s="34"/>
      <c r="D534" s="34"/>
      <c r="E534" s="34"/>
      <c r="F534" s="35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6"/>
      <c r="CY534" s="36"/>
      <c r="CZ534" s="37"/>
      <c r="DA534" s="37"/>
      <c r="DB534" s="33"/>
    </row>
    <row r="535" spans="2:106" ht="11.25" customHeight="1" x14ac:dyDescent="0.2">
      <c r="B535" s="34"/>
      <c r="C535" s="34"/>
      <c r="D535" s="34"/>
      <c r="E535" s="34"/>
      <c r="F535" s="35"/>
      <c r="G535" s="34" t="s">
        <v>2123</v>
      </c>
      <c r="H535" s="34"/>
      <c r="I535" s="34"/>
      <c r="J535" s="34"/>
      <c r="K535" s="34"/>
      <c r="L535" s="34"/>
      <c r="M535" s="34"/>
      <c r="N535" s="34" t="s">
        <v>2141</v>
      </c>
      <c r="O535" s="34"/>
      <c r="P535" s="34"/>
      <c r="Q535" s="34" t="str">
        <f>TEXT([162]일위대가목록!F62,"#,##0")</f>
        <v>44,965</v>
      </c>
      <c r="R535" s="34"/>
      <c r="S535" s="34"/>
      <c r="T535" s="34"/>
      <c r="U535" s="34"/>
      <c r="V535" s="34"/>
      <c r="W535" s="34"/>
      <c r="X535" s="34"/>
      <c r="Y535" s="34"/>
      <c r="Z535" s="34" t="s">
        <v>2137</v>
      </c>
      <c r="AA535" s="34"/>
      <c r="AB535" s="34"/>
      <c r="AC535" s="34" t="str">
        <f>TEXT(AY521,"#,##0.#######")</f>
        <v>87.5</v>
      </c>
      <c r="AD535" s="34"/>
      <c r="AE535" s="34"/>
      <c r="AF535" s="34"/>
      <c r="AG535" s="34"/>
      <c r="AH535" s="34"/>
      <c r="AI535" s="34"/>
      <c r="AJ535" s="34" t="s">
        <v>2133</v>
      </c>
      <c r="AK535" s="34"/>
      <c r="AL535" s="34"/>
      <c r="AM535" s="34"/>
      <c r="AN535" s="34"/>
      <c r="AO535" s="34" t="str">
        <f>TEXT(TRUNC(Q535/AY521,1),"#,##0.#")</f>
        <v>513.8</v>
      </c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6"/>
      <c r="CY535" s="36"/>
      <c r="CZ535" s="37"/>
      <c r="DA535" s="37"/>
      <c r="DB535" s="33"/>
    </row>
    <row r="536" spans="2:106" ht="11.25" customHeight="1" x14ac:dyDescent="0.2">
      <c r="B536" s="34"/>
      <c r="C536" s="34"/>
      <c r="D536" s="34"/>
      <c r="E536" s="34"/>
      <c r="F536" s="35"/>
      <c r="G536" s="34" t="s">
        <v>2124</v>
      </c>
      <c r="H536" s="34"/>
      <c r="I536" s="34"/>
      <c r="J536" s="34"/>
      <c r="K536" s="34"/>
      <c r="L536" s="34"/>
      <c r="M536" s="34"/>
      <c r="N536" s="34" t="s">
        <v>2141</v>
      </c>
      <c r="O536" s="34"/>
      <c r="P536" s="34"/>
      <c r="Q536" s="34" t="str">
        <f>TEXT([162]일위대가목록!E62,"#,##0")</f>
        <v>58,103</v>
      </c>
      <c r="R536" s="34"/>
      <c r="S536" s="34"/>
      <c r="T536" s="34"/>
      <c r="U536" s="34"/>
      <c r="V536" s="34"/>
      <c r="W536" s="34"/>
      <c r="X536" s="34"/>
      <c r="Y536" s="34"/>
      <c r="Z536" s="34" t="s">
        <v>2137</v>
      </c>
      <c r="AA536" s="34"/>
      <c r="AB536" s="34"/>
      <c r="AC536" s="34" t="str">
        <f>TEXT(AY521,"#,##0.#######")</f>
        <v>87.5</v>
      </c>
      <c r="AD536" s="34"/>
      <c r="AE536" s="34"/>
      <c r="AF536" s="34"/>
      <c r="AG536" s="34"/>
      <c r="AH536" s="34"/>
      <c r="AI536" s="34"/>
      <c r="AJ536" s="34" t="s">
        <v>2133</v>
      </c>
      <c r="AK536" s="34"/>
      <c r="AL536" s="34"/>
      <c r="AM536" s="34"/>
      <c r="AN536" s="34"/>
      <c r="AO536" s="34" t="str">
        <f>TEXT(TRUNC(Q536/AY521,1),"#,##0.#")</f>
        <v>664.</v>
      </c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6"/>
      <c r="CY536" s="36"/>
      <c r="CZ536" s="37"/>
      <c r="DA536" s="37"/>
      <c r="DB536" s="33"/>
    </row>
    <row r="537" spans="2:106" ht="11.25" customHeight="1" x14ac:dyDescent="0.2">
      <c r="B537" s="34"/>
      <c r="C537" s="34"/>
      <c r="D537" s="34"/>
      <c r="E537" s="34"/>
      <c r="F537" s="35"/>
      <c r="G537" s="34" t="s">
        <v>2142</v>
      </c>
      <c r="H537" s="34"/>
      <c r="I537" s="34"/>
      <c r="J537" s="34"/>
      <c r="K537" s="34" t="s">
        <v>2143</v>
      </c>
      <c r="L537" s="34"/>
      <c r="M537" s="34"/>
      <c r="N537" s="34" t="s">
        <v>2141</v>
      </c>
      <c r="O537" s="34"/>
      <c r="P537" s="34" t="str">
        <f>TEXT([162]일위대가목록!G62,"#,##0")</f>
        <v>153,795</v>
      </c>
      <c r="Q537" s="34"/>
      <c r="R537" s="34"/>
      <c r="S537" s="34"/>
      <c r="T537" s="34"/>
      <c r="U537" s="34"/>
      <c r="V537" s="34"/>
      <c r="W537" s="34"/>
      <c r="X537" s="34"/>
      <c r="Y537" s="34"/>
      <c r="Z537" s="34" t="s">
        <v>2137</v>
      </c>
      <c r="AA537" s="34"/>
      <c r="AB537" s="34"/>
      <c r="AC537" s="34" t="str">
        <f>TEXT(AY521,"#,##0.#######")</f>
        <v>87.5</v>
      </c>
      <c r="AD537" s="34"/>
      <c r="AE537" s="34"/>
      <c r="AF537" s="34"/>
      <c r="AG537" s="34"/>
      <c r="AH537" s="34"/>
      <c r="AI537" s="34"/>
      <c r="AJ537" s="34" t="s">
        <v>2133</v>
      </c>
      <c r="AK537" s="34"/>
      <c r="AL537" s="34" t="str">
        <f>TEXT(TRUNC(P537/AY521,1),"#,##0.#")</f>
        <v>1,757.6</v>
      </c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6"/>
      <c r="CY537" s="36"/>
      <c r="CZ537" s="37"/>
      <c r="DA537" s="37"/>
      <c r="DB537" s="33"/>
    </row>
    <row r="538" spans="2:106" ht="11.25" customHeight="1" x14ac:dyDescent="0.2">
      <c r="B538" s="34"/>
      <c r="C538" s="34"/>
      <c r="D538" s="34"/>
      <c r="E538" s="34"/>
      <c r="F538" s="35"/>
      <c r="G538" s="34" t="s">
        <v>2144</v>
      </c>
      <c r="H538" s="34"/>
      <c r="I538" s="34"/>
      <c r="J538" s="34"/>
      <c r="K538" s="34" t="s">
        <v>2145</v>
      </c>
      <c r="L538" s="34"/>
      <c r="M538" s="34"/>
      <c r="N538" s="34" t="s">
        <v>2141</v>
      </c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 t="str">
        <f>TEXT(AO535+AO536+AL537,"#,##0.#######")</f>
        <v>2,935.4</v>
      </c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6" t="str">
        <f>TEXT(AO536,"#,###.0")</f>
        <v>664.0</v>
      </c>
      <c r="CY538" s="36" t="str">
        <f>TEXT(AO535,"#,###.0")</f>
        <v>513.8</v>
      </c>
      <c r="CZ538" s="37" t="str">
        <f>TEXT(AL537,"#,###.0")</f>
        <v>1,757.6</v>
      </c>
      <c r="DA538" s="37">
        <f>CY538+CX538+CZ538</f>
        <v>2935.3999999999996</v>
      </c>
      <c r="DB538" s="33"/>
    </row>
    <row r="539" spans="2:106" ht="11.25" customHeight="1" x14ac:dyDescent="0.2">
      <c r="B539" s="34"/>
      <c r="C539" s="34"/>
      <c r="D539" s="34"/>
      <c r="E539" s="34"/>
      <c r="F539" s="35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6"/>
      <c r="CY539" s="36"/>
      <c r="CZ539" s="37"/>
      <c r="DA539" s="37"/>
      <c r="DB539" s="33"/>
    </row>
    <row r="540" spans="2:106" ht="11.25" customHeight="1" x14ac:dyDescent="0.2">
      <c r="B540" s="34"/>
      <c r="C540" s="34"/>
      <c r="D540" s="34" t="s">
        <v>2255</v>
      </c>
      <c r="E540" s="34"/>
      <c r="F540" s="35"/>
      <c r="G540" s="34" t="s">
        <v>2337</v>
      </c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 t="s">
        <v>2338</v>
      </c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6"/>
      <c r="CY540" s="36"/>
      <c r="CZ540" s="37"/>
      <c r="DA540" s="37"/>
      <c r="DB540" s="33"/>
    </row>
    <row r="541" spans="2:106" ht="11.25" customHeight="1" x14ac:dyDescent="0.2">
      <c r="B541" s="34"/>
      <c r="C541" s="34"/>
      <c r="D541" s="34"/>
      <c r="E541" s="34"/>
      <c r="F541" s="35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6"/>
      <c r="CY541" s="36"/>
      <c r="CZ541" s="37"/>
      <c r="DA541" s="37"/>
      <c r="DB541" s="33"/>
    </row>
    <row r="542" spans="2:106" ht="11.25" customHeight="1" x14ac:dyDescent="0.2">
      <c r="B542" s="34"/>
      <c r="C542" s="34"/>
      <c r="D542" s="34"/>
      <c r="E542" s="34"/>
      <c r="F542" s="35"/>
      <c r="G542" s="34" t="s">
        <v>2123</v>
      </c>
      <c r="H542" s="34"/>
      <c r="I542" s="34"/>
      <c r="J542" s="34"/>
      <c r="K542" s="34"/>
      <c r="L542" s="34"/>
      <c r="M542" s="34"/>
      <c r="N542" s="34" t="s">
        <v>2141</v>
      </c>
      <c r="O542" s="34"/>
      <c r="P542" s="34" t="str">
        <f>TEXT([162]일위대가목록!F39,"#,##0")</f>
        <v>44,965</v>
      </c>
      <c r="Q542" s="34"/>
      <c r="R542" s="34"/>
      <c r="S542" s="34"/>
      <c r="T542" s="34"/>
      <c r="U542" s="34"/>
      <c r="V542" s="34"/>
      <c r="W542" s="34"/>
      <c r="X542" s="34"/>
      <c r="Y542" s="34" t="s">
        <v>2137</v>
      </c>
      <c r="Z542" s="34"/>
      <c r="AA542" s="34"/>
      <c r="AB542" s="34" t="str">
        <f>TEXT(AY521,"#,##0.#######")</f>
        <v>87.5</v>
      </c>
      <c r="AC542" s="34"/>
      <c r="AD542" s="34"/>
      <c r="AE542" s="34"/>
      <c r="AF542" s="34"/>
      <c r="AG542" s="34"/>
      <c r="AH542" s="34"/>
      <c r="AI542" s="34" t="s">
        <v>2133</v>
      </c>
      <c r="AJ542" s="34"/>
      <c r="AK542" s="34"/>
      <c r="AL542" s="34"/>
      <c r="AM542" s="34" t="str">
        <f>TEXT(TRUNC(P542/AY521,1),"#,##0.#")</f>
        <v>513.8</v>
      </c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6"/>
      <c r="CY542" s="36"/>
      <c r="CZ542" s="37"/>
      <c r="DA542" s="37"/>
      <c r="DB542" s="33"/>
    </row>
    <row r="543" spans="2:106" ht="11.25" customHeight="1" x14ac:dyDescent="0.2">
      <c r="B543" s="34"/>
      <c r="C543" s="34"/>
      <c r="D543" s="34"/>
      <c r="E543" s="34"/>
      <c r="F543" s="35"/>
      <c r="G543" s="34" t="s">
        <v>2124</v>
      </c>
      <c r="H543" s="34"/>
      <c r="I543" s="34"/>
      <c r="J543" s="34"/>
      <c r="K543" s="34"/>
      <c r="L543" s="34"/>
      <c r="M543" s="34"/>
      <c r="N543" s="34" t="s">
        <v>2141</v>
      </c>
      <c r="O543" s="34"/>
      <c r="P543" s="34" t="str">
        <f>TEXT([162]일위대가목록!E39,"#,##0")</f>
        <v>31,331</v>
      </c>
      <c r="Q543" s="34"/>
      <c r="R543" s="34"/>
      <c r="S543" s="34"/>
      <c r="T543" s="34"/>
      <c r="U543" s="34"/>
      <c r="V543" s="34"/>
      <c r="W543" s="34"/>
      <c r="X543" s="34"/>
      <c r="Y543" s="34" t="s">
        <v>2137</v>
      </c>
      <c r="Z543" s="34"/>
      <c r="AA543" s="34"/>
      <c r="AB543" s="34" t="str">
        <f>TEXT(AY521,"#,##0.#######")</f>
        <v>87.5</v>
      </c>
      <c r="AC543" s="34"/>
      <c r="AD543" s="34"/>
      <c r="AE543" s="34"/>
      <c r="AF543" s="34"/>
      <c r="AG543" s="34"/>
      <c r="AH543" s="34"/>
      <c r="AI543" s="34" t="s">
        <v>2133</v>
      </c>
      <c r="AJ543" s="34"/>
      <c r="AK543" s="34"/>
      <c r="AL543" s="34"/>
      <c r="AM543" s="34" t="str">
        <f>TEXT(TRUNC(P543/AY521,1),"#,##0.#")</f>
        <v>358.</v>
      </c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6"/>
      <c r="CY543" s="36"/>
      <c r="CZ543" s="37"/>
      <c r="DA543" s="37"/>
      <c r="DB543" s="33"/>
    </row>
    <row r="544" spans="2:106" ht="11.25" customHeight="1" x14ac:dyDescent="0.2">
      <c r="B544" s="34"/>
      <c r="C544" s="34"/>
      <c r="D544" s="34"/>
      <c r="E544" s="34"/>
      <c r="F544" s="35"/>
      <c r="G544" s="34" t="s">
        <v>2142</v>
      </c>
      <c r="H544" s="34"/>
      <c r="I544" s="34"/>
      <c r="J544" s="34"/>
      <c r="K544" s="34" t="s">
        <v>2143</v>
      </c>
      <c r="L544" s="34"/>
      <c r="M544" s="34"/>
      <c r="N544" s="34" t="s">
        <v>2141</v>
      </c>
      <c r="O544" s="34"/>
      <c r="P544" s="34" t="str">
        <f>TEXT([162]일위대가목록!G39,"#,##0")</f>
        <v>26,368</v>
      </c>
      <c r="Q544" s="34"/>
      <c r="R544" s="34"/>
      <c r="S544" s="34"/>
      <c r="T544" s="34"/>
      <c r="U544" s="34"/>
      <c r="V544" s="34"/>
      <c r="W544" s="34"/>
      <c r="X544" s="34"/>
      <c r="Y544" s="34" t="s">
        <v>2137</v>
      </c>
      <c r="Z544" s="34"/>
      <c r="AA544" s="34"/>
      <c r="AB544" s="34" t="str">
        <f>TEXT(AY521,"#,##0.#######")</f>
        <v>87.5</v>
      </c>
      <c r="AC544" s="34"/>
      <c r="AD544" s="34"/>
      <c r="AE544" s="34"/>
      <c r="AF544" s="34"/>
      <c r="AG544" s="34"/>
      <c r="AH544" s="34"/>
      <c r="AI544" s="34" t="s">
        <v>2133</v>
      </c>
      <c r="AJ544" s="34"/>
      <c r="AK544" s="34"/>
      <c r="AL544" s="34"/>
      <c r="AM544" s="34" t="str">
        <f>TEXT(TRUNC(P544/AY521,1),"#,##0.#")</f>
        <v>301.3</v>
      </c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6"/>
      <c r="CY544" s="36"/>
      <c r="CZ544" s="37"/>
      <c r="DA544" s="37"/>
      <c r="DB544" s="33"/>
    </row>
    <row r="545" spans="2:106" ht="11.25" customHeight="1" x14ac:dyDescent="0.2">
      <c r="B545" s="34"/>
      <c r="C545" s="34"/>
      <c r="D545" s="34"/>
      <c r="E545" s="34"/>
      <c r="F545" s="35"/>
      <c r="G545" s="34" t="s">
        <v>2144</v>
      </c>
      <c r="H545" s="34"/>
      <c r="I545" s="34"/>
      <c r="J545" s="34"/>
      <c r="K545" s="34" t="s">
        <v>2145</v>
      </c>
      <c r="L545" s="34"/>
      <c r="M545" s="34"/>
      <c r="N545" s="34" t="s">
        <v>2141</v>
      </c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 t="str">
        <f>TEXT(AM542+AM543+AM544,"#,##0.#######")</f>
        <v>1,173.1</v>
      </c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6" t="str">
        <f>TEXT(AM543,"#,###.0")</f>
        <v>358.0</v>
      </c>
      <c r="CY545" s="36" t="str">
        <f>TEXT(AM542,"#,###.0")</f>
        <v>513.8</v>
      </c>
      <c r="CZ545" s="37" t="str">
        <f>TEXT(AM544,"#,###.0")</f>
        <v>301.3</v>
      </c>
      <c r="DA545" s="37">
        <f>CY545+CX545+CZ545</f>
        <v>1173.0999999999999</v>
      </c>
      <c r="DB545" s="33"/>
    </row>
    <row r="546" spans="2:106" ht="11.25" customHeight="1" x14ac:dyDescent="0.2">
      <c r="B546" s="34"/>
      <c r="C546" s="34"/>
      <c r="D546" s="34"/>
      <c r="E546" s="34"/>
      <c r="F546" s="35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6"/>
      <c r="CY546" s="36"/>
      <c r="CZ546" s="37"/>
      <c r="DA546" s="37"/>
      <c r="DB546" s="33"/>
    </row>
    <row r="547" spans="2:106" ht="11.25" customHeight="1" x14ac:dyDescent="0.2">
      <c r="B547" s="34"/>
      <c r="C547" s="34"/>
      <c r="D547" s="34" t="s">
        <v>2185</v>
      </c>
      <c r="E547" s="34"/>
      <c r="F547" s="35"/>
      <c r="G547" s="34" t="s">
        <v>2208</v>
      </c>
      <c r="H547" s="34"/>
      <c r="I547" s="34"/>
      <c r="J547" s="34"/>
      <c r="K547" s="34"/>
      <c r="L547" s="34"/>
      <c r="M547" s="34"/>
      <c r="N547" s="34"/>
      <c r="O547" s="34"/>
      <c r="P547" s="34" t="s">
        <v>2331</v>
      </c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6"/>
      <c r="CY547" s="36"/>
      <c r="CZ547" s="37"/>
      <c r="DA547" s="37"/>
      <c r="DB547" s="33"/>
    </row>
    <row r="548" spans="2:106" ht="11.25" customHeight="1" x14ac:dyDescent="0.2">
      <c r="B548" s="34"/>
      <c r="C548" s="34"/>
      <c r="D548" s="34"/>
      <c r="E548" s="34"/>
      <c r="F548" s="35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6"/>
      <c r="CY548" s="36"/>
      <c r="CZ548" s="37"/>
      <c r="DA548" s="37"/>
      <c r="DB548" s="33"/>
    </row>
    <row r="549" spans="2:106" ht="11.25" customHeight="1" x14ac:dyDescent="0.2">
      <c r="B549" s="34"/>
      <c r="C549" s="34"/>
      <c r="D549" s="34"/>
      <c r="E549" s="34"/>
      <c r="F549" s="35"/>
      <c r="G549" s="34" t="s">
        <v>2123</v>
      </c>
      <c r="H549" s="34"/>
      <c r="I549" s="34"/>
      <c r="J549" s="34"/>
      <c r="K549" s="34"/>
      <c r="L549" s="34"/>
      <c r="M549" s="34"/>
      <c r="N549" s="34" t="s">
        <v>2141</v>
      </c>
      <c r="O549" s="34"/>
      <c r="P549" s="34" t="str">
        <f>TEXT([162]일위대가목록!F60,"#,##0")</f>
        <v>37,187</v>
      </c>
      <c r="Q549" s="34"/>
      <c r="R549" s="34"/>
      <c r="S549" s="34"/>
      <c r="T549" s="34"/>
      <c r="U549" s="34"/>
      <c r="V549" s="34"/>
      <c r="W549" s="34"/>
      <c r="X549" s="34"/>
      <c r="Y549" s="34" t="s">
        <v>2137</v>
      </c>
      <c r="Z549" s="34"/>
      <c r="AA549" s="34"/>
      <c r="AB549" s="34" t="str">
        <f>TEXT(AY521,"#,##0.#######")</f>
        <v>87.5</v>
      </c>
      <c r="AC549" s="34"/>
      <c r="AD549" s="34"/>
      <c r="AE549" s="34"/>
      <c r="AF549" s="34"/>
      <c r="AG549" s="34"/>
      <c r="AH549" s="34"/>
      <c r="AI549" s="34" t="s">
        <v>2150</v>
      </c>
      <c r="AJ549" s="34"/>
      <c r="AK549" s="34" t="str">
        <f>TEXT(0.5,"#,##0.#######")</f>
        <v>0.5</v>
      </c>
      <c r="AL549" s="34"/>
      <c r="AM549" s="34"/>
      <c r="AN549" s="34" t="s">
        <v>965</v>
      </c>
      <c r="AO549" s="34"/>
      <c r="AP549" s="34"/>
      <c r="AQ549" s="34" t="s">
        <v>2133</v>
      </c>
      <c r="AR549" s="34"/>
      <c r="AS549" s="34" t="str">
        <f>TEXT(TRUNC(P549/AY521*AK549,1),"#,##0.#")</f>
        <v>212.4</v>
      </c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6"/>
      <c r="CY549" s="36"/>
      <c r="CZ549" s="37"/>
      <c r="DA549" s="37"/>
      <c r="DB549" s="33"/>
    </row>
    <row r="550" spans="2:106" ht="11.25" customHeight="1" x14ac:dyDescent="0.2">
      <c r="B550" s="34"/>
      <c r="C550" s="34"/>
      <c r="D550" s="34"/>
      <c r="E550" s="34"/>
      <c r="F550" s="35"/>
      <c r="G550" s="34" t="s">
        <v>2124</v>
      </c>
      <c r="H550" s="34"/>
      <c r="I550" s="34"/>
      <c r="J550" s="34"/>
      <c r="K550" s="34"/>
      <c r="L550" s="34"/>
      <c r="M550" s="34"/>
      <c r="N550" s="34" t="s">
        <v>2141</v>
      </c>
      <c r="O550" s="34"/>
      <c r="P550" s="34" t="str">
        <f>TEXT([162]일위대가목록!E60,"#,##0")</f>
        <v>22,086</v>
      </c>
      <c r="Q550" s="34"/>
      <c r="R550" s="34"/>
      <c r="S550" s="34"/>
      <c r="T550" s="34"/>
      <c r="U550" s="34"/>
      <c r="V550" s="34"/>
      <c r="W550" s="34"/>
      <c r="X550" s="34"/>
      <c r="Y550" s="34" t="s">
        <v>2137</v>
      </c>
      <c r="Z550" s="34"/>
      <c r="AA550" s="34"/>
      <c r="AB550" s="34" t="str">
        <f>TEXT(AY521,"#,##0.#######")</f>
        <v>87.5</v>
      </c>
      <c r="AC550" s="34"/>
      <c r="AD550" s="34"/>
      <c r="AE550" s="34"/>
      <c r="AF550" s="34"/>
      <c r="AG550" s="34"/>
      <c r="AH550" s="34"/>
      <c r="AI550" s="34" t="s">
        <v>2150</v>
      </c>
      <c r="AJ550" s="34"/>
      <c r="AK550" s="34" t="str">
        <f>TEXT(0.5,"#,##0.#######")</f>
        <v>0.5</v>
      </c>
      <c r="AL550" s="34"/>
      <c r="AM550" s="34"/>
      <c r="AN550" s="34" t="s">
        <v>965</v>
      </c>
      <c r="AO550" s="34"/>
      <c r="AP550" s="34"/>
      <c r="AQ550" s="34" t="s">
        <v>2133</v>
      </c>
      <c r="AR550" s="34"/>
      <c r="AS550" s="34" t="str">
        <f>TEXT(TRUNC(P550/AY521*AK550,1),"#,##0.#")</f>
        <v>126.2</v>
      </c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6"/>
      <c r="CY550" s="36"/>
      <c r="CZ550" s="37"/>
      <c r="DA550" s="37"/>
      <c r="DB550" s="33"/>
    </row>
    <row r="551" spans="2:106" ht="11.25" customHeight="1" x14ac:dyDescent="0.2">
      <c r="B551" s="34"/>
      <c r="C551" s="34"/>
      <c r="D551" s="34"/>
      <c r="E551" s="34"/>
      <c r="F551" s="35"/>
      <c r="G551" s="34" t="s">
        <v>2142</v>
      </c>
      <c r="H551" s="34"/>
      <c r="I551" s="34"/>
      <c r="J551" s="34"/>
      <c r="K551" s="34" t="s">
        <v>2143</v>
      </c>
      <c r="L551" s="34"/>
      <c r="M551" s="34"/>
      <c r="N551" s="34" t="s">
        <v>2141</v>
      </c>
      <c r="O551" s="34"/>
      <c r="P551" s="34" t="str">
        <f>TEXT([162]일위대가목록!G60,"#,##0")</f>
        <v>17,085</v>
      </c>
      <c r="Q551" s="34"/>
      <c r="R551" s="34"/>
      <c r="S551" s="34"/>
      <c r="T551" s="34"/>
      <c r="U551" s="34"/>
      <c r="V551" s="34"/>
      <c r="W551" s="34"/>
      <c r="X551" s="34"/>
      <c r="Y551" s="34" t="s">
        <v>2137</v>
      </c>
      <c r="Z551" s="34"/>
      <c r="AA551" s="34"/>
      <c r="AB551" s="34" t="str">
        <f>TEXT(AY521,"#,##0.#######")</f>
        <v>87.5</v>
      </c>
      <c r="AC551" s="34"/>
      <c r="AD551" s="34"/>
      <c r="AE551" s="34"/>
      <c r="AF551" s="34"/>
      <c r="AG551" s="34"/>
      <c r="AH551" s="34"/>
      <c r="AI551" s="34" t="s">
        <v>2150</v>
      </c>
      <c r="AJ551" s="34"/>
      <c r="AK551" s="34" t="str">
        <f>TEXT(0.5,"#,##0.#######")</f>
        <v>0.5</v>
      </c>
      <c r="AL551" s="34"/>
      <c r="AM551" s="34"/>
      <c r="AN551" s="34" t="s">
        <v>965</v>
      </c>
      <c r="AO551" s="34"/>
      <c r="AP551" s="34"/>
      <c r="AQ551" s="34" t="s">
        <v>2133</v>
      </c>
      <c r="AR551" s="34"/>
      <c r="AS551" s="34" t="str">
        <f>TEXT(TRUNC(P551/AY521*AK551,1),"#,##0.#")</f>
        <v>97.6</v>
      </c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6"/>
      <c r="CY551" s="36"/>
      <c r="CZ551" s="37"/>
      <c r="DA551" s="37"/>
      <c r="DB551" s="33"/>
    </row>
    <row r="552" spans="2:106" ht="11.25" customHeight="1" x14ac:dyDescent="0.2">
      <c r="B552" s="34"/>
      <c r="C552" s="34"/>
      <c r="D552" s="34"/>
      <c r="E552" s="34"/>
      <c r="F552" s="35"/>
      <c r="G552" s="34" t="s">
        <v>2144</v>
      </c>
      <c r="H552" s="34"/>
      <c r="I552" s="34"/>
      <c r="J552" s="34"/>
      <c r="K552" s="34" t="s">
        <v>2145</v>
      </c>
      <c r="L552" s="34"/>
      <c r="M552" s="34"/>
      <c r="N552" s="34" t="s">
        <v>2141</v>
      </c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 t="str">
        <f>TEXT(AS549+AS550+AS551,"#,##0.#######")</f>
        <v>436.2</v>
      </c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6" t="str">
        <f>TEXT(AS550,"#,###.0")</f>
        <v>126.2</v>
      </c>
      <c r="CY552" s="36" t="str">
        <f>TEXT(AS549,"#,###.0")</f>
        <v>212.4</v>
      </c>
      <c r="CZ552" s="37" t="str">
        <f>TEXT(AS551,"#,###.0")</f>
        <v>97.6</v>
      </c>
      <c r="DA552" s="37">
        <f>CY552+CX552+CZ552</f>
        <v>436.20000000000005</v>
      </c>
      <c r="DB552" s="33"/>
    </row>
    <row r="553" spans="2:106" ht="11.25" customHeight="1" x14ac:dyDescent="0.2">
      <c r="B553" s="34"/>
      <c r="C553" s="34"/>
      <c r="D553" s="34"/>
      <c r="E553" s="34"/>
      <c r="F553" s="35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6"/>
      <c r="CY553" s="36"/>
      <c r="CZ553" s="37"/>
      <c r="DA553" s="37"/>
      <c r="DB553" s="33"/>
    </row>
    <row r="554" spans="2:106" ht="11.25" customHeight="1" x14ac:dyDescent="0.2">
      <c r="B554" s="34"/>
      <c r="C554" s="34"/>
      <c r="D554" s="34" t="s">
        <v>2332</v>
      </c>
      <c r="E554" s="34"/>
      <c r="F554" s="35"/>
      <c r="G554" s="34" t="s">
        <v>2157</v>
      </c>
      <c r="H554" s="34"/>
      <c r="I554" s="34"/>
      <c r="J554" s="34"/>
      <c r="K554" s="34" t="s">
        <v>2145</v>
      </c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6"/>
      <c r="CY554" s="36"/>
      <c r="CZ554" s="37"/>
      <c r="DA554" s="37"/>
      <c r="DB554" s="33"/>
    </row>
    <row r="555" spans="2:106" ht="11.25" customHeight="1" x14ac:dyDescent="0.2">
      <c r="B555" s="34"/>
      <c r="C555" s="34"/>
      <c r="D555" s="34"/>
      <c r="E555" s="34"/>
      <c r="F555" s="35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6"/>
      <c r="CY555" s="36"/>
      <c r="CZ555" s="37"/>
      <c r="DA555" s="37"/>
      <c r="DB555" s="33"/>
    </row>
    <row r="556" spans="2:106" ht="11.25" customHeight="1" x14ac:dyDescent="0.2">
      <c r="B556" s="34"/>
      <c r="C556" s="34"/>
      <c r="D556" s="34"/>
      <c r="E556" s="34"/>
      <c r="F556" s="35"/>
      <c r="G556" s="34"/>
      <c r="H556" s="34" t="s">
        <v>2123</v>
      </c>
      <c r="I556" s="34"/>
      <c r="J556" s="34"/>
      <c r="K556" s="34"/>
      <c r="L556" s="34"/>
      <c r="M556" s="34"/>
      <c r="N556" s="34"/>
      <c r="O556" s="34" t="s">
        <v>2141</v>
      </c>
      <c r="P556" s="34"/>
      <c r="Q556" s="34" t="str">
        <f>TEXT(CY531,"#,###.##")</f>
        <v>2,466.6</v>
      </c>
      <c r="R556" s="34"/>
      <c r="S556" s="34"/>
      <c r="T556" s="34"/>
      <c r="U556" s="34"/>
      <c r="V556" s="34"/>
      <c r="W556" s="34"/>
      <c r="X556" s="34"/>
      <c r="Y556" s="34" t="s">
        <v>2135</v>
      </c>
      <c r="Z556" s="34"/>
      <c r="AA556" s="34" t="str">
        <f>TEXT(CY538,"#,###.##")</f>
        <v>513.8</v>
      </c>
      <c r="AB556" s="34"/>
      <c r="AC556" s="34"/>
      <c r="AD556" s="34"/>
      <c r="AE556" s="34"/>
      <c r="AF556" s="34"/>
      <c r="AG556" s="34" t="s">
        <v>2135</v>
      </c>
      <c r="AH556" s="34"/>
      <c r="AI556" s="34" t="str">
        <f>TEXT(CY545,"#,###.##")</f>
        <v>513.8</v>
      </c>
      <c r="AJ556" s="34"/>
      <c r="AK556" s="34"/>
      <c r="AL556" s="34"/>
      <c r="AM556" s="34"/>
      <c r="AN556" s="34"/>
      <c r="AO556" s="34" t="s">
        <v>2135</v>
      </c>
      <c r="AP556" s="34"/>
      <c r="AQ556" s="34" t="str">
        <f>TEXT(CY552,"#,###.##")</f>
        <v>212.4</v>
      </c>
      <c r="AR556" s="34"/>
      <c r="AS556" s="34"/>
      <c r="AT556" s="34"/>
      <c r="AU556" s="34"/>
      <c r="AV556" s="34"/>
      <c r="AW556" s="34" t="s">
        <v>2133</v>
      </c>
      <c r="AX556" s="34"/>
      <c r="AY556" s="34"/>
      <c r="AZ556" s="34" t="str">
        <f>TEXT(TRUNC(CY531+CY538+CY545+CY552,0),"#,##0")</f>
        <v>3,706</v>
      </c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6"/>
      <c r="CY556" s="36"/>
      <c r="CZ556" s="37"/>
      <c r="DA556" s="37"/>
      <c r="DB556" s="33"/>
    </row>
    <row r="557" spans="2:106" ht="11.25" customHeight="1" x14ac:dyDescent="0.2">
      <c r="B557" s="34"/>
      <c r="C557" s="34"/>
      <c r="D557" s="34"/>
      <c r="E557" s="34"/>
      <c r="F557" s="35"/>
      <c r="G557" s="34"/>
      <c r="H557" s="34" t="s">
        <v>2124</v>
      </c>
      <c r="I557" s="34"/>
      <c r="J557" s="34"/>
      <c r="K557" s="34"/>
      <c r="L557" s="34"/>
      <c r="M557" s="34"/>
      <c r="N557" s="34"/>
      <c r="O557" s="34" t="s">
        <v>2141</v>
      </c>
      <c r="P557" s="34"/>
      <c r="Q557" s="34" t="str">
        <f>TEXT(CX538,"#,###.##")</f>
        <v>664.</v>
      </c>
      <c r="R557" s="34"/>
      <c r="S557" s="34"/>
      <c r="T557" s="34"/>
      <c r="U557" s="34"/>
      <c r="V557" s="34"/>
      <c r="W557" s="34" t="s">
        <v>2135</v>
      </c>
      <c r="X557" s="34"/>
      <c r="Y557" s="34" t="str">
        <f>TEXT(CX545,"#,###.##")</f>
        <v>358.</v>
      </c>
      <c r="Z557" s="34"/>
      <c r="AA557" s="34"/>
      <c r="AB557" s="34"/>
      <c r="AC557" s="34"/>
      <c r="AD557" s="34"/>
      <c r="AE557" s="34" t="s">
        <v>2135</v>
      </c>
      <c r="AF557" s="34"/>
      <c r="AG557" s="34" t="str">
        <f>TEXT(CX552,"#,###.##")</f>
        <v>126.2</v>
      </c>
      <c r="AH557" s="34"/>
      <c r="AI557" s="34"/>
      <c r="AJ557" s="34"/>
      <c r="AK557" s="34"/>
      <c r="AL557" s="34"/>
      <c r="AM557" s="34" t="s">
        <v>2133</v>
      </c>
      <c r="AN557" s="34"/>
      <c r="AO557" s="34"/>
      <c r="AP557" s="34" t="str">
        <f>TEXT(TRUNC(CX538+CX545+CX552,0),"#,##0")</f>
        <v>1,148</v>
      </c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6"/>
      <c r="CY557" s="36"/>
      <c r="CZ557" s="37"/>
      <c r="DA557" s="37"/>
      <c r="DB557" s="33"/>
    </row>
    <row r="558" spans="2:106" ht="11.25" customHeight="1" x14ac:dyDescent="0.2">
      <c r="B558" s="34"/>
      <c r="C558" s="34"/>
      <c r="D558" s="34"/>
      <c r="E558" s="34"/>
      <c r="F558" s="35"/>
      <c r="G558" s="34"/>
      <c r="H558" s="34" t="s">
        <v>2142</v>
      </c>
      <c r="I558" s="34"/>
      <c r="J558" s="34"/>
      <c r="K558" s="34"/>
      <c r="L558" s="34" t="s">
        <v>2143</v>
      </c>
      <c r="M558" s="34"/>
      <c r="N558" s="34"/>
      <c r="O558" s="34" t="s">
        <v>2141</v>
      </c>
      <c r="P558" s="34"/>
      <c r="Q558" s="34" t="str">
        <f>TEXT(CZ538,"#,###.##")</f>
        <v>1,757.6</v>
      </c>
      <c r="R558" s="34"/>
      <c r="S558" s="34"/>
      <c r="T558" s="34"/>
      <c r="U558" s="34"/>
      <c r="V558" s="34"/>
      <c r="W558" s="34"/>
      <c r="X558" s="34"/>
      <c r="Y558" s="34" t="s">
        <v>2135</v>
      </c>
      <c r="Z558" s="34"/>
      <c r="AA558" s="34" t="str">
        <f>TEXT(CZ545,"#,###.##")</f>
        <v>301.3</v>
      </c>
      <c r="AB558" s="34"/>
      <c r="AC558" s="34"/>
      <c r="AD558" s="34"/>
      <c r="AE558" s="34"/>
      <c r="AF558" s="34"/>
      <c r="AG558" s="34" t="s">
        <v>2135</v>
      </c>
      <c r="AH558" s="34"/>
      <c r="AI558" s="34" t="str">
        <f>TEXT(CZ552,"#,###.##")</f>
        <v>97.6</v>
      </c>
      <c r="AJ558" s="34"/>
      <c r="AK558" s="34"/>
      <c r="AL558" s="34"/>
      <c r="AM558" s="34"/>
      <c r="AN558" s="34" t="s">
        <v>2133</v>
      </c>
      <c r="AO558" s="34"/>
      <c r="AP558" s="34"/>
      <c r="AQ558" s="34" t="str">
        <f>TEXT(TRUNC(CZ538+CZ545+CZ552,0),"#,##0")</f>
        <v>2,156</v>
      </c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6"/>
      <c r="CY558" s="36"/>
      <c r="CZ558" s="37"/>
      <c r="DA558" s="37"/>
      <c r="DB558" s="33"/>
    </row>
    <row r="559" spans="2:106" ht="11.25" customHeight="1" x14ac:dyDescent="0.2">
      <c r="B559" s="34"/>
      <c r="C559" s="34"/>
      <c r="D559" s="34"/>
      <c r="E559" s="34"/>
      <c r="F559" s="35"/>
      <c r="G559" s="34"/>
      <c r="H559" s="34"/>
      <c r="I559" s="34"/>
      <c r="J559" s="34" t="s">
        <v>2145</v>
      </c>
      <c r="K559" s="34"/>
      <c r="L559" s="34"/>
      <c r="M559" s="34"/>
      <c r="N559" s="34"/>
      <c r="O559" s="34" t="s">
        <v>2141</v>
      </c>
      <c r="P559" s="34"/>
      <c r="Q559" s="34"/>
      <c r="R559" s="34" t="str">
        <f>TEXT(AZ556+AP557+AQ558,"#,##0")</f>
        <v>7,010</v>
      </c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6" t="str">
        <f>TEXT(AP557,"#,##0")</f>
        <v>1,148</v>
      </c>
      <c r="CY559" s="36" t="str">
        <f>TEXT(AZ556,"#,##0")</f>
        <v>3,706</v>
      </c>
      <c r="CZ559" s="37" t="str">
        <f>TEXT(AQ558,"#,##0")</f>
        <v>2,156</v>
      </c>
      <c r="DA559" s="39">
        <f>CY559+CX559+CZ559</f>
        <v>7010</v>
      </c>
      <c r="DB559" s="33"/>
    </row>
    <row r="560" spans="2:106" ht="11.25" customHeight="1" x14ac:dyDescent="0.2">
      <c r="B560" s="34"/>
      <c r="C560" s="34"/>
      <c r="D560" s="34"/>
      <c r="E560" s="34"/>
      <c r="F560" s="35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6"/>
      <c r="CY560" s="36"/>
      <c r="CZ560" s="37"/>
      <c r="DA560" s="37"/>
      <c r="DB560" s="33"/>
    </row>
    <row r="561" spans="2:106" ht="11.25" customHeight="1" x14ac:dyDescent="0.2">
      <c r="B561" s="40" t="s">
        <v>2339</v>
      </c>
      <c r="C561" s="34"/>
      <c r="D561" s="34"/>
      <c r="E561" s="34"/>
      <c r="F561" s="35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41" t="str">
        <f>CX606</f>
        <v>328</v>
      </c>
      <c r="CY561" s="41" t="str">
        <f>CY606</f>
        <v>3,561</v>
      </c>
      <c r="CZ561" s="42" t="str">
        <f>CZ606</f>
        <v>477</v>
      </c>
      <c r="DA561" s="42">
        <f>DA606</f>
        <v>4366</v>
      </c>
      <c r="DB561" s="33"/>
    </row>
    <row r="562" spans="2:106" ht="11.25" customHeight="1" x14ac:dyDescent="0.2">
      <c r="B562" s="34"/>
      <c r="C562" s="34"/>
      <c r="D562" s="34"/>
      <c r="E562" s="34"/>
      <c r="F562" s="35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6"/>
      <c r="CY562" s="36"/>
      <c r="CZ562" s="37"/>
      <c r="DA562" s="37"/>
      <c r="DB562" s="33"/>
    </row>
    <row r="563" spans="2:106" ht="11.25" customHeight="1" x14ac:dyDescent="0.2">
      <c r="B563" s="34"/>
      <c r="C563" s="34"/>
      <c r="D563" s="34"/>
      <c r="E563" s="34"/>
      <c r="F563" s="35"/>
      <c r="G563" s="34" t="s">
        <v>2340</v>
      </c>
      <c r="H563" s="34"/>
      <c r="I563" s="34"/>
      <c r="J563" s="34"/>
      <c r="K563" s="34"/>
      <c r="L563" s="34" t="s">
        <v>2313</v>
      </c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 t="s">
        <v>2141</v>
      </c>
      <c r="X563" s="34"/>
      <c r="Y563" s="34" t="s">
        <v>2314</v>
      </c>
      <c r="Z563" s="34"/>
      <c r="AA563" s="34"/>
      <c r="AB563" s="34" t="s">
        <v>2133</v>
      </c>
      <c r="AC563" s="34"/>
      <c r="AD563" s="34" t="str">
        <f>TEXT(350,"#,##0.#######")</f>
        <v>350.</v>
      </c>
      <c r="AE563" s="34"/>
      <c r="AF563" s="34"/>
      <c r="AG563" s="34" t="s">
        <v>752</v>
      </c>
      <c r="AH563" s="34"/>
      <c r="AI563" s="34" t="s">
        <v>2139</v>
      </c>
      <c r="AJ563" s="34" t="s">
        <v>2163</v>
      </c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6"/>
      <c r="CY563" s="36"/>
      <c r="CZ563" s="37"/>
      <c r="DA563" s="37"/>
      <c r="DB563" s="33"/>
    </row>
    <row r="564" spans="2:106" ht="11.25" customHeight="1" x14ac:dyDescent="0.2">
      <c r="B564" s="34"/>
      <c r="C564" s="34"/>
      <c r="D564" s="34"/>
      <c r="E564" s="34"/>
      <c r="F564" s="35"/>
      <c r="G564" s="34" t="s">
        <v>2132</v>
      </c>
      <c r="H564" s="34"/>
      <c r="I564" s="34" t="s">
        <v>2133</v>
      </c>
      <c r="J564" s="34"/>
      <c r="K564" s="34" t="s">
        <v>2314</v>
      </c>
      <c r="L564" s="34"/>
      <c r="M564" s="34"/>
      <c r="N564" s="34" t="s">
        <v>2137</v>
      </c>
      <c r="O564" s="34"/>
      <c r="P564" s="34"/>
      <c r="Q564" s="34" t="str">
        <f>TEXT(8,"#,##0.#######")</f>
        <v>8.</v>
      </c>
      <c r="R564" s="34" t="s">
        <v>2140</v>
      </c>
      <c r="S564" s="34"/>
      <c r="T564" s="34"/>
      <c r="U564" s="34" t="s">
        <v>2133</v>
      </c>
      <c r="V564" s="34"/>
      <c r="W564" s="34" t="str">
        <f>TEXT(AD563,"#,##0.#######")</f>
        <v>350.</v>
      </c>
      <c r="X564" s="34"/>
      <c r="Y564" s="34"/>
      <c r="Z564" s="34"/>
      <c r="AA564" s="34" t="s">
        <v>2137</v>
      </c>
      <c r="AB564" s="34"/>
      <c r="AC564" s="34"/>
      <c r="AD564" s="34" t="str">
        <f>TEXT(Q564,"#,##0.#######")</f>
        <v>8.</v>
      </c>
      <c r="AE564" s="34"/>
      <c r="AF564" s="34" t="s">
        <v>2133</v>
      </c>
      <c r="AG564" s="34"/>
      <c r="AH564" s="34" t="str">
        <f>TEXT(ROUND(AD563/Q564,2),"#,##0.#######")</f>
        <v>43.75</v>
      </c>
      <c r="AI564" s="34"/>
      <c r="AJ564" s="34"/>
      <c r="AK564" s="34"/>
      <c r="AL564" s="34"/>
      <c r="AM564" s="34"/>
      <c r="AN564" s="34" t="s">
        <v>752</v>
      </c>
      <c r="AO564" s="34"/>
      <c r="AP564" s="34" t="s">
        <v>2139</v>
      </c>
      <c r="AQ564" s="34" t="s">
        <v>2140</v>
      </c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6"/>
      <c r="CY564" s="36"/>
      <c r="CZ564" s="37"/>
      <c r="DA564" s="37"/>
      <c r="DB564" s="33"/>
    </row>
    <row r="565" spans="2:106" ht="11.25" customHeight="1" x14ac:dyDescent="0.2">
      <c r="B565" s="34"/>
      <c r="C565" s="34"/>
      <c r="D565" s="34"/>
      <c r="E565" s="34"/>
      <c r="F565" s="35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6"/>
      <c r="CY565" s="36"/>
      <c r="CZ565" s="37"/>
      <c r="DA565" s="37"/>
      <c r="DB565" s="33"/>
    </row>
    <row r="566" spans="2:106" ht="11.25" customHeight="1" x14ac:dyDescent="0.2">
      <c r="B566" s="34"/>
      <c r="C566" s="34"/>
      <c r="D566" s="43" t="s">
        <v>2205</v>
      </c>
      <c r="E566" s="34"/>
      <c r="F566" s="35"/>
      <c r="G566" s="34" t="s">
        <v>2164</v>
      </c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6"/>
      <c r="CY566" s="36"/>
      <c r="CZ566" s="37"/>
      <c r="DA566" s="37"/>
      <c r="DB566" s="33"/>
    </row>
    <row r="567" spans="2:106" ht="11.25" customHeight="1" x14ac:dyDescent="0.2">
      <c r="B567" s="34"/>
      <c r="C567" s="34"/>
      <c r="D567" s="34"/>
      <c r="E567" s="34"/>
      <c r="F567" s="35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6"/>
      <c r="CY567" s="36"/>
      <c r="CZ567" s="37"/>
      <c r="DA567" s="37"/>
      <c r="DB567" s="33"/>
    </row>
    <row r="568" spans="2:106" ht="11.25" customHeight="1" x14ac:dyDescent="0.2">
      <c r="B568" s="34"/>
      <c r="C568" s="34"/>
      <c r="D568" s="34"/>
      <c r="E568" s="34"/>
      <c r="F568" s="35"/>
      <c r="G568" s="34" t="s">
        <v>826</v>
      </c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 t="s">
        <v>2141</v>
      </c>
      <c r="S568" s="34"/>
      <c r="T568" s="34" t="str">
        <f>TEXT([162]단가대비표!$P$127,"#,##0")</f>
        <v>181,293</v>
      </c>
      <c r="U568" s="34"/>
      <c r="V568" s="34"/>
      <c r="W568" s="34"/>
      <c r="X568" s="34"/>
      <c r="Y568" s="34"/>
      <c r="Z568" s="34"/>
      <c r="AA568" s="34"/>
      <c r="AB568" s="34"/>
      <c r="AC568" s="34"/>
      <c r="AD568" s="34" t="s">
        <v>2150</v>
      </c>
      <c r="AE568" s="34"/>
      <c r="AF568" s="34"/>
      <c r="AG568" s="34" t="str">
        <f>TEXT(2,"#,##0.#######")</f>
        <v>2.</v>
      </c>
      <c r="AH568" s="34" t="s">
        <v>413</v>
      </c>
      <c r="AI568" s="34"/>
      <c r="AJ568" s="34"/>
      <c r="AK568" s="34" t="s">
        <v>2137</v>
      </c>
      <c r="AL568" s="34"/>
      <c r="AM568" s="34"/>
      <c r="AN568" s="34" t="s">
        <v>2314</v>
      </c>
      <c r="AO568" s="34"/>
      <c r="AP568" s="34"/>
      <c r="AQ568" s="34" t="s">
        <v>2133</v>
      </c>
      <c r="AR568" s="34"/>
      <c r="AS568" s="34" t="str">
        <f>TEXT(T568,"#,##0.#######")</f>
        <v>181,293.</v>
      </c>
      <c r="AT568" s="34"/>
      <c r="AU568" s="34"/>
      <c r="AV568" s="34"/>
      <c r="AW568" s="34"/>
      <c r="AX568" s="34"/>
      <c r="AY568" s="34"/>
      <c r="AZ568" s="34"/>
      <c r="BA568" s="34" t="s">
        <v>2150</v>
      </c>
      <c r="BB568" s="34"/>
      <c r="BC568" s="34"/>
      <c r="BD568" s="34" t="str">
        <f>TEXT(AG568,"#,##0.#######")</f>
        <v>2.</v>
      </c>
      <c r="BE568" s="34"/>
      <c r="BF568" s="34" t="s">
        <v>2137</v>
      </c>
      <c r="BG568" s="34"/>
      <c r="BH568" s="34"/>
      <c r="BI568" s="34" t="str">
        <f>TEXT(AD563,"#,##0.#######")</f>
        <v>350.</v>
      </c>
      <c r="BJ568" s="34"/>
      <c r="BK568" s="34"/>
      <c r="BL568" s="34"/>
      <c r="BO568" s="34" t="s">
        <v>2133</v>
      </c>
      <c r="BP568" s="34"/>
      <c r="BQ568" s="34" t="str">
        <f>TEXT(TRUNC(T568*AG568/BI568,1),"#,##0.#######")</f>
        <v>1,035.9</v>
      </c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6"/>
      <c r="CY568" s="36"/>
      <c r="CZ568" s="37"/>
      <c r="DA568" s="37"/>
      <c r="DB568" s="33"/>
    </row>
    <row r="569" spans="2:106" ht="11.25" customHeight="1" x14ac:dyDescent="0.2">
      <c r="B569" s="34"/>
      <c r="C569" s="34"/>
      <c r="D569" s="34"/>
      <c r="E569" s="34"/>
      <c r="F569" s="35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6"/>
      <c r="CY569" s="36"/>
      <c r="CZ569" s="37"/>
      <c r="DA569" s="37"/>
      <c r="DB569" s="33"/>
    </row>
    <row r="570" spans="2:106" ht="11.25" customHeight="1" x14ac:dyDescent="0.2">
      <c r="B570" s="34"/>
      <c r="C570" s="34"/>
      <c r="D570" s="34"/>
      <c r="E570" s="34"/>
      <c r="F570" s="35"/>
      <c r="G570" s="34" t="s">
        <v>411</v>
      </c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 t="s">
        <v>2141</v>
      </c>
      <c r="S570" s="34"/>
      <c r="T570" s="34" t="str">
        <f>TEXT([162]단가대비표!$P$126,"#,##0")</f>
        <v>144,481</v>
      </c>
      <c r="U570" s="34"/>
      <c r="V570" s="34"/>
      <c r="W570" s="34"/>
      <c r="X570" s="34"/>
      <c r="Y570" s="34"/>
      <c r="Z570" s="34"/>
      <c r="AA570" s="34"/>
      <c r="AB570" s="34"/>
      <c r="AC570" s="34"/>
      <c r="AD570" s="34" t="s">
        <v>2150</v>
      </c>
      <c r="AE570" s="34"/>
      <c r="AF570" s="34"/>
      <c r="AG570" s="34" t="str">
        <f>TEXT(2,"#,##0.#######")</f>
        <v>2.</v>
      </c>
      <c r="AH570" s="34" t="s">
        <v>413</v>
      </c>
      <c r="AI570" s="34"/>
      <c r="AJ570" s="34"/>
      <c r="AK570" s="34" t="s">
        <v>2137</v>
      </c>
      <c r="AL570" s="34"/>
      <c r="AM570" s="34"/>
      <c r="AN570" s="34" t="s">
        <v>2314</v>
      </c>
      <c r="AO570" s="34"/>
      <c r="AP570" s="34"/>
      <c r="AQ570" s="34" t="s">
        <v>2133</v>
      </c>
      <c r="AR570" s="34"/>
      <c r="AS570" s="34" t="str">
        <f>TEXT(T570,"#,##0.#######")</f>
        <v>144,481.</v>
      </c>
      <c r="AT570" s="34"/>
      <c r="AU570" s="34"/>
      <c r="AV570" s="34"/>
      <c r="AW570" s="34"/>
      <c r="AX570" s="34"/>
      <c r="AY570" s="34"/>
      <c r="AZ570" s="34"/>
      <c r="BA570" s="34" t="s">
        <v>2150</v>
      </c>
      <c r="BB570" s="34"/>
      <c r="BC570" s="34"/>
      <c r="BD570" s="34" t="str">
        <f>TEXT(AG570,"#,##0.#######")</f>
        <v>2.</v>
      </c>
      <c r="BE570" s="34"/>
      <c r="BF570" s="34" t="s">
        <v>2137</v>
      </c>
      <c r="BG570" s="34"/>
      <c r="BH570" s="34"/>
      <c r="BI570" s="34" t="str">
        <f>TEXT(AD563,"#,##0.#######")</f>
        <v>350.</v>
      </c>
      <c r="BJ570" s="34"/>
      <c r="BK570" s="34"/>
      <c r="BL570" s="34"/>
      <c r="BO570" s="34" t="s">
        <v>2133</v>
      </c>
      <c r="BP570" s="34"/>
      <c r="BQ570" s="34" t="str">
        <f>TEXT(TRUNC(T570*AG570/BI570,1),"#,##0.#######")</f>
        <v>825.6</v>
      </c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6"/>
      <c r="CY570" s="36"/>
      <c r="CZ570" s="37"/>
      <c r="DA570" s="37"/>
      <c r="DB570" s="33"/>
    </row>
    <row r="571" spans="2:106" ht="11.25" customHeight="1" x14ac:dyDescent="0.2">
      <c r="B571" s="34"/>
      <c r="C571" s="34"/>
      <c r="D571" s="34"/>
      <c r="E571" s="34"/>
      <c r="F571" s="35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6"/>
      <c r="CY571" s="36"/>
      <c r="CZ571" s="37"/>
      <c r="DA571" s="37"/>
      <c r="DB571" s="33"/>
    </row>
    <row r="572" spans="2:106" ht="11.25" customHeight="1" x14ac:dyDescent="0.2">
      <c r="B572" s="34"/>
      <c r="C572" s="34"/>
      <c r="D572" s="34"/>
      <c r="E572" s="34"/>
      <c r="F572" s="35"/>
      <c r="G572" s="34" t="s">
        <v>2165</v>
      </c>
      <c r="H572" s="34"/>
      <c r="I572" s="34"/>
      <c r="J572" s="34"/>
      <c r="K572" s="34"/>
      <c r="L572" s="34"/>
      <c r="M572" s="34"/>
      <c r="N572" s="34"/>
      <c r="O572" s="34"/>
      <c r="P572" s="34" t="s">
        <v>2141</v>
      </c>
      <c r="Q572" s="34"/>
      <c r="R572" s="34" t="str">
        <f>TEXT(TRUNC(BQ568+BQ570,1),"#,##0.#######")</f>
        <v>1,861.5</v>
      </c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6"/>
      <c r="CY572" s="36" t="str">
        <f>R572</f>
        <v>1,861.5</v>
      </c>
      <c r="CZ572" s="37"/>
      <c r="DA572" s="37"/>
      <c r="DB572" s="33"/>
    </row>
    <row r="573" spans="2:106" ht="11.25" customHeight="1" x14ac:dyDescent="0.2">
      <c r="B573" s="34"/>
      <c r="C573" s="34"/>
      <c r="D573" s="34"/>
      <c r="E573" s="34"/>
      <c r="F573" s="35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6"/>
      <c r="CY573" s="36"/>
      <c r="CZ573" s="37"/>
      <c r="DA573" s="37"/>
      <c r="DB573" s="33"/>
    </row>
    <row r="574" spans="2:106" ht="11.25" customHeight="1" x14ac:dyDescent="0.2">
      <c r="B574" s="34"/>
      <c r="C574" s="34"/>
      <c r="D574" s="43" t="s">
        <v>2239</v>
      </c>
      <c r="E574" s="34"/>
      <c r="F574" s="35"/>
      <c r="G574" s="34" t="s">
        <v>844</v>
      </c>
      <c r="H574" s="34"/>
      <c r="I574" s="34"/>
      <c r="J574" s="34"/>
      <c r="K574" s="34"/>
      <c r="L574" s="34"/>
      <c r="M574" s="34"/>
      <c r="N574" s="34"/>
      <c r="O574" s="34"/>
      <c r="P574" s="34" t="s">
        <v>2180</v>
      </c>
      <c r="Q574" s="34"/>
      <c r="R574" s="34"/>
      <c r="S574" s="34" t="s">
        <v>2181</v>
      </c>
      <c r="T574" s="34"/>
      <c r="U574" s="34"/>
      <c r="V574" s="34"/>
      <c r="W574" s="34"/>
      <c r="X574" s="34"/>
      <c r="Y574" s="34" t="s">
        <v>2134</v>
      </c>
      <c r="Z574" s="34" t="s">
        <v>2341</v>
      </c>
      <c r="AA574" s="34"/>
      <c r="AB574" s="34"/>
      <c r="AC574" s="34"/>
      <c r="AD574" s="34"/>
      <c r="AE574" s="34"/>
      <c r="AF574" s="34"/>
      <c r="AG574" s="34"/>
      <c r="AH574" s="34" t="s">
        <v>2342</v>
      </c>
      <c r="AI574" s="34"/>
      <c r="AJ574" s="34"/>
      <c r="AK574" s="34"/>
      <c r="AL574" s="34"/>
      <c r="AM574" s="34"/>
      <c r="AN574" s="34"/>
      <c r="AO574" s="34" t="s">
        <v>2136</v>
      </c>
      <c r="AP574" s="34" t="s">
        <v>2343</v>
      </c>
      <c r="AQ574" s="34"/>
      <c r="AR574" s="34"/>
      <c r="AS574" s="34" t="s">
        <v>829</v>
      </c>
      <c r="AT574" s="34"/>
      <c r="AU574" s="34"/>
      <c r="AV574" s="34"/>
      <c r="AW574" s="34"/>
      <c r="AX574" s="34"/>
      <c r="AY574" s="34"/>
      <c r="AZ574" s="34"/>
      <c r="BA574" s="34" t="s">
        <v>431</v>
      </c>
      <c r="BB574" s="34" t="s">
        <v>2134</v>
      </c>
      <c r="BC574" s="34" t="s">
        <v>2344</v>
      </c>
      <c r="BD574" s="34"/>
      <c r="BE574" s="34"/>
      <c r="BF574" s="34"/>
      <c r="BG574" s="34"/>
      <c r="BH574" s="34"/>
      <c r="BI574" s="34"/>
      <c r="BJ574" s="34"/>
      <c r="BK574" s="34"/>
      <c r="BL574" s="34" t="s">
        <v>2345</v>
      </c>
      <c r="BM574" s="34"/>
      <c r="BN574" s="34" t="s">
        <v>2184</v>
      </c>
      <c r="BO574" s="34" t="s">
        <v>2136</v>
      </c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6"/>
      <c r="CY574" s="36"/>
      <c r="CZ574" s="37"/>
      <c r="DA574" s="37"/>
      <c r="DB574" s="33"/>
    </row>
    <row r="575" spans="2:106" ht="11.25" customHeight="1" x14ac:dyDescent="0.2">
      <c r="B575" s="34"/>
      <c r="C575" s="34"/>
      <c r="D575" s="34"/>
      <c r="E575" s="34"/>
      <c r="F575" s="35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6"/>
      <c r="CY575" s="36"/>
      <c r="CZ575" s="37"/>
      <c r="DA575" s="37"/>
      <c r="DB575" s="33"/>
    </row>
    <row r="576" spans="2:106" ht="11.25" customHeight="1" x14ac:dyDescent="0.2">
      <c r="B576" s="34"/>
      <c r="C576" s="34"/>
      <c r="D576" s="34"/>
      <c r="E576" s="34"/>
      <c r="F576" s="35"/>
      <c r="G576" s="34" t="str">
        <f>R572</f>
        <v>1,861.5</v>
      </c>
      <c r="H576" s="34"/>
      <c r="I576" s="34"/>
      <c r="J576" s="34"/>
      <c r="K576" s="34"/>
      <c r="L576" s="34"/>
      <c r="M576" s="34"/>
      <c r="N576" s="34"/>
      <c r="O576" s="34" t="s">
        <v>2150</v>
      </c>
      <c r="P576" s="34"/>
      <c r="Q576" s="34"/>
      <c r="R576" s="34" t="str">
        <f>TEXT(10,"#,##0.#######")</f>
        <v>10.</v>
      </c>
      <c r="S576" s="34"/>
      <c r="T576" s="34" t="s">
        <v>2184</v>
      </c>
      <c r="U576" s="34"/>
      <c r="V576" s="34" t="s">
        <v>2133</v>
      </c>
      <c r="W576" s="34"/>
      <c r="X576" s="34" t="str">
        <f>TEXT(TRUNC(R572*(R576*(1/100)),1),"#,##0.#")</f>
        <v>186.1</v>
      </c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6"/>
      <c r="CY576" s="36"/>
      <c r="CZ576" s="37" t="str">
        <f>X576</f>
        <v>186.1</v>
      </c>
      <c r="DA576" s="37">
        <f>CY576+CX576+CZ576</f>
        <v>186.1</v>
      </c>
      <c r="DB576" s="33"/>
    </row>
    <row r="577" spans="2:106" ht="11.25" customHeight="1" x14ac:dyDescent="0.2">
      <c r="B577" s="34"/>
      <c r="C577" s="34"/>
      <c r="D577" s="34"/>
      <c r="E577" s="34"/>
      <c r="F577" s="35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6"/>
      <c r="CY577" s="36"/>
      <c r="CZ577" s="37"/>
      <c r="DA577" s="37"/>
      <c r="DB577" s="33"/>
    </row>
    <row r="578" spans="2:106" ht="11.25" customHeight="1" x14ac:dyDescent="0.2">
      <c r="B578" s="34"/>
      <c r="C578" s="34"/>
      <c r="D578" s="43" t="s">
        <v>2246</v>
      </c>
      <c r="E578" s="34"/>
      <c r="F578" s="35"/>
      <c r="G578" s="34" t="s">
        <v>829</v>
      </c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6"/>
      <c r="CY578" s="36"/>
      <c r="CZ578" s="37"/>
      <c r="DA578" s="37"/>
      <c r="DB578" s="33"/>
    </row>
    <row r="579" spans="2:106" ht="11.25" customHeight="1" x14ac:dyDescent="0.2">
      <c r="B579" s="34"/>
      <c r="C579" s="34"/>
      <c r="D579" s="34"/>
      <c r="E579" s="34"/>
      <c r="F579" s="35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6"/>
      <c r="CY579" s="36"/>
      <c r="CZ579" s="37"/>
      <c r="DA579" s="37"/>
      <c r="DB579" s="33"/>
    </row>
    <row r="580" spans="2:106" ht="11.25" customHeight="1" x14ac:dyDescent="0.2">
      <c r="B580" s="34"/>
      <c r="C580" s="34"/>
      <c r="D580" s="34"/>
      <c r="E580" s="34" t="s">
        <v>2129</v>
      </c>
      <c r="F580" s="35"/>
      <c r="G580" s="34" t="s">
        <v>2130</v>
      </c>
      <c r="H580" s="34"/>
      <c r="I580" s="34" t="s">
        <v>1022</v>
      </c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 t="s">
        <v>2346</v>
      </c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 t="s">
        <v>2141</v>
      </c>
      <c r="AF580" s="34"/>
      <c r="AG580" s="34" t="s">
        <v>2347</v>
      </c>
      <c r="AH580" s="34"/>
      <c r="AI580" s="34"/>
      <c r="AJ580" s="34"/>
      <c r="AK580" s="34"/>
      <c r="AL580" s="34"/>
      <c r="AM580" s="34"/>
      <c r="AN580" s="34" t="s">
        <v>2348</v>
      </c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6"/>
      <c r="CY580" s="36"/>
      <c r="CZ580" s="37"/>
      <c r="DA580" s="37"/>
      <c r="DB580" s="33"/>
    </row>
    <row r="581" spans="2:106" ht="11.25" customHeight="1" x14ac:dyDescent="0.2">
      <c r="B581" s="34"/>
      <c r="C581" s="34"/>
      <c r="D581" s="34"/>
      <c r="E581" s="34"/>
      <c r="F581" s="35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6"/>
      <c r="CY581" s="36"/>
      <c r="CZ581" s="37"/>
      <c r="DA581" s="37"/>
      <c r="DB581" s="33"/>
    </row>
    <row r="582" spans="2:106" ht="11.25" customHeight="1" x14ac:dyDescent="0.2">
      <c r="B582" s="34"/>
      <c r="C582" s="34"/>
      <c r="D582" s="34"/>
      <c r="E582" s="34"/>
      <c r="F582" s="35"/>
      <c r="G582" s="34" t="s">
        <v>2123</v>
      </c>
      <c r="H582" s="34"/>
      <c r="I582" s="34"/>
      <c r="J582" s="34"/>
      <c r="K582" s="34"/>
      <c r="L582" s="34"/>
      <c r="M582" s="34"/>
      <c r="N582" s="34" t="s">
        <v>2141</v>
      </c>
      <c r="O582" s="34"/>
      <c r="P582" s="34" t="str">
        <f>TEXT([162]일위대가목록!$F$65,"#,##0")</f>
        <v>37,187</v>
      </c>
      <c r="Q582" s="34"/>
      <c r="R582" s="34"/>
      <c r="S582" s="34"/>
      <c r="T582" s="34"/>
      <c r="U582" s="34"/>
      <c r="V582" s="34"/>
      <c r="W582" s="34"/>
      <c r="X582" s="34"/>
      <c r="Y582" s="34" t="s">
        <v>2137</v>
      </c>
      <c r="Z582" s="34"/>
      <c r="AA582" s="34"/>
      <c r="AB582" s="34" t="str">
        <f>TEXT(AH564,"#,##0.#######")</f>
        <v>43.75</v>
      </c>
      <c r="AC582" s="34"/>
      <c r="AD582" s="34"/>
      <c r="AE582" s="34"/>
      <c r="AF582" s="34"/>
      <c r="AG582" s="34"/>
      <c r="AH582" s="34"/>
      <c r="AI582" s="34" t="s">
        <v>2133</v>
      </c>
      <c r="AJ582" s="34"/>
      <c r="AK582" s="34" t="str">
        <f>TEXT(TRUNC(P582/AB582,1),"#,##0.#")</f>
        <v>849.9</v>
      </c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6"/>
      <c r="CY582" s="36"/>
      <c r="CZ582" s="37"/>
      <c r="DA582" s="37"/>
      <c r="DB582" s="33"/>
    </row>
    <row r="583" spans="2:106" ht="11.25" customHeight="1" x14ac:dyDescent="0.2">
      <c r="B583" s="34"/>
      <c r="C583" s="34"/>
      <c r="D583" s="34"/>
      <c r="E583" s="34"/>
      <c r="F583" s="35"/>
      <c r="G583" s="34" t="s">
        <v>2124</v>
      </c>
      <c r="H583" s="34"/>
      <c r="I583" s="34"/>
      <c r="J583" s="34"/>
      <c r="K583" s="34"/>
      <c r="L583" s="34"/>
      <c r="M583" s="34"/>
      <c r="N583" s="34" t="s">
        <v>2141</v>
      </c>
      <c r="O583" s="34"/>
      <c r="P583" s="34"/>
      <c r="Q583" s="34" t="str">
        <f>TEXT([162]일위대가목록!$E$65,"#,##0")</f>
        <v>9,087</v>
      </c>
      <c r="R583" s="34"/>
      <c r="S583" s="34"/>
      <c r="T583" s="34"/>
      <c r="U583" s="34"/>
      <c r="V583" s="34"/>
      <c r="W583" s="34"/>
      <c r="X583" s="34"/>
      <c r="Y583" s="34" t="s">
        <v>2137</v>
      </c>
      <c r="Z583" s="34"/>
      <c r="AA583" s="34"/>
      <c r="AB583" s="34" t="str">
        <f>TEXT(AH564,"#,##0.#######")</f>
        <v>43.75</v>
      </c>
      <c r="AC583" s="34"/>
      <c r="AD583" s="34"/>
      <c r="AE583" s="34"/>
      <c r="AF583" s="34"/>
      <c r="AG583" s="34"/>
      <c r="AH583" s="34"/>
      <c r="AI583" s="34" t="s">
        <v>2133</v>
      </c>
      <c r="AJ583" s="34"/>
      <c r="AK583" s="34"/>
      <c r="AL583" s="34" t="str">
        <f>TEXT(TRUNC(Q583/AB583,1),"#,##0.#")</f>
        <v>207.7</v>
      </c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6"/>
      <c r="CY583" s="36"/>
      <c r="CZ583" s="37"/>
      <c r="DA583" s="37"/>
      <c r="DB583" s="33"/>
    </row>
    <row r="584" spans="2:106" ht="11.25" customHeight="1" x14ac:dyDescent="0.2">
      <c r="B584" s="34"/>
      <c r="C584" s="34"/>
      <c r="D584" s="34"/>
      <c r="E584" s="34"/>
      <c r="F584" s="35"/>
      <c r="G584" s="34" t="s">
        <v>2142</v>
      </c>
      <c r="H584" s="34"/>
      <c r="I584" s="34"/>
      <c r="J584" s="34"/>
      <c r="K584" s="34" t="s">
        <v>2143</v>
      </c>
      <c r="L584" s="34"/>
      <c r="M584" s="34"/>
      <c r="N584" s="34" t="s">
        <v>2141</v>
      </c>
      <c r="O584" s="34"/>
      <c r="P584" s="34"/>
      <c r="Q584" s="34" t="str">
        <f>TEXT([162]일위대가목록!$G$65,"#,##0")</f>
        <v>6,873</v>
      </c>
      <c r="R584" s="34"/>
      <c r="S584" s="34"/>
      <c r="T584" s="34"/>
      <c r="U584" s="34"/>
      <c r="V584" s="34"/>
      <c r="W584" s="34"/>
      <c r="X584" s="34"/>
      <c r="Y584" s="34" t="s">
        <v>2137</v>
      </c>
      <c r="Z584" s="34"/>
      <c r="AA584" s="34"/>
      <c r="AB584" s="34" t="str">
        <f>TEXT(AH564,"#,##0.#######")</f>
        <v>43.75</v>
      </c>
      <c r="AC584" s="34"/>
      <c r="AD584" s="34"/>
      <c r="AE584" s="34"/>
      <c r="AF584" s="34"/>
      <c r="AG584" s="34"/>
      <c r="AH584" s="34"/>
      <c r="AI584" s="34" t="s">
        <v>2133</v>
      </c>
      <c r="AJ584" s="34"/>
      <c r="AK584" s="34"/>
      <c r="AL584" s="34" t="str">
        <f>TEXT(TRUNC(Q584/AB584,1),"#,##0.#")</f>
        <v>157.</v>
      </c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6"/>
      <c r="CY584" s="36"/>
      <c r="CZ584" s="37"/>
      <c r="DA584" s="37"/>
      <c r="DB584" s="33"/>
    </row>
    <row r="585" spans="2:106" ht="11.25" customHeight="1" x14ac:dyDescent="0.2">
      <c r="B585" s="34"/>
      <c r="C585" s="34"/>
      <c r="D585" s="34"/>
      <c r="E585" s="34"/>
      <c r="F585" s="35"/>
      <c r="G585" s="34" t="s">
        <v>2144</v>
      </c>
      <c r="H585" s="34"/>
      <c r="I585" s="34"/>
      <c r="J585" s="34"/>
      <c r="K585" s="34" t="s">
        <v>2145</v>
      </c>
      <c r="L585" s="34"/>
      <c r="M585" s="34"/>
      <c r="N585" s="34" t="s">
        <v>2141</v>
      </c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 t="str">
        <f>TEXT(AK582+AL583+AL584,"#,##0.#######")</f>
        <v>1,214.6</v>
      </c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6" t="str">
        <f>TEXT(AL583,"#,###.0")</f>
        <v>207.7</v>
      </c>
      <c r="CY585" s="36" t="str">
        <f>TEXT(AK582,"#,###.0")</f>
        <v>849.9</v>
      </c>
      <c r="CZ585" s="37" t="str">
        <f>TEXT(AL584,"#,###.0")</f>
        <v>157.0</v>
      </c>
      <c r="DA585" s="37">
        <f>CY585+CX585+CZ585</f>
        <v>1214.5999999999999</v>
      </c>
      <c r="DB585" s="33"/>
    </row>
    <row r="586" spans="2:106" ht="11.25" customHeight="1" x14ac:dyDescent="0.2">
      <c r="B586" s="34"/>
      <c r="C586" s="34"/>
      <c r="D586" s="34"/>
      <c r="E586" s="34"/>
      <c r="F586" s="35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6"/>
      <c r="CY586" s="36"/>
      <c r="CZ586" s="37"/>
      <c r="DA586" s="37"/>
      <c r="DB586" s="33"/>
    </row>
    <row r="587" spans="2:106" ht="11.25" customHeight="1" x14ac:dyDescent="0.2">
      <c r="B587" s="34"/>
      <c r="C587" s="34"/>
      <c r="D587" s="34"/>
      <c r="E587" s="34" t="s">
        <v>2166</v>
      </c>
      <c r="F587" s="35"/>
      <c r="G587" s="34" t="s">
        <v>2130</v>
      </c>
      <c r="H587" s="34"/>
      <c r="I587" s="34" t="s">
        <v>1022</v>
      </c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 t="s">
        <v>2169</v>
      </c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 t="s">
        <v>2141</v>
      </c>
      <c r="AF587" s="34"/>
      <c r="AG587" s="34" t="s">
        <v>24</v>
      </c>
      <c r="AH587" s="34"/>
      <c r="AI587" s="34"/>
      <c r="AJ587" s="34"/>
      <c r="AK587" s="34" t="s">
        <v>2349</v>
      </c>
      <c r="AL587" s="34"/>
      <c r="AM587" s="34"/>
      <c r="AN587" s="34"/>
      <c r="AO587" s="34"/>
      <c r="AP587" s="34"/>
      <c r="AQ587" s="34"/>
      <c r="AR587" s="34"/>
      <c r="AS587" s="34" t="s">
        <v>2181</v>
      </c>
      <c r="AT587" s="34"/>
      <c r="AU587" s="34"/>
      <c r="AV587" s="34"/>
      <c r="AW587" s="34"/>
      <c r="AX587" s="34"/>
      <c r="AY587" s="34"/>
      <c r="AZ587" s="34" t="s">
        <v>2348</v>
      </c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6"/>
      <c r="CY587" s="36"/>
      <c r="CZ587" s="37"/>
      <c r="DA587" s="37"/>
      <c r="DB587" s="33"/>
    </row>
    <row r="588" spans="2:106" ht="11.25" customHeight="1" x14ac:dyDescent="0.2">
      <c r="B588" s="34"/>
      <c r="C588" s="34"/>
      <c r="D588" s="34"/>
      <c r="E588" s="34"/>
      <c r="F588" s="35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6"/>
      <c r="CY588" s="36"/>
      <c r="CZ588" s="37"/>
      <c r="DA588" s="37"/>
      <c r="DB588" s="33"/>
    </row>
    <row r="589" spans="2:106" ht="11.25" customHeight="1" x14ac:dyDescent="0.2">
      <c r="B589" s="34"/>
      <c r="C589" s="34"/>
      <c r="D589" s="34"/>
      <c r="E589" s="34"/>
      <c r="F589" s="35"/>
      <c r="G589" s="34" t="s">
        <v>2123</v>
      </c>
      <c r="H589" s="34"/>
      <c r="I589" s="34"/>
      <c r="J589" s="34"/>
      <c r="K589" s="34"/>
      <c r="L589" s="34"/>
      <c r="M589" s="34"/>
      <c r="N589" s="34" t="s">
        <v>2141</v>
      </c>
      <c r="O589" s="34"/>
      <c r="P589" s="34" t="str">
        <f>TEXT([162]일위대가목록!$F$38,"#,##0")</f>
        <v>37,187</v>
      </c>
      <c r="Q589" s="34"/>
      <c r="R589" s="34"/>
      <c r="S589" s="34"/>
      <c r="T589" s="34"/>
      <c r="U589" s="34"/>
      <c r="V589" s="34"/>
      <c r="W589" s="34"/>
      <c r="X589" s="34"/>
      <c r="Y589" s="34" t="s">
        <v>2137</v>
      </c>
      <c r="Z589" s="34"/>
      <c r="AA589" s="34"/>
      <c r="AB589" s="34" t="str">
        <f>TEXT(AH564,"#,##0.#######")</f>
        <v>43.75</v>
      </c>
      <c r="AC589" s="34"/>
      <c r="AD589" s="34"/>
      <c r="AE589" s="34"/>
      <c r="AF589" s="34"/>
      <c r="AG589" s="34"/>
      <c r="AH589" s="34"/>
      <c r="AI589" s="34" t="s">
        <v>2133</v>
      </c>
      <c r="AJ589" s="34"/>
      <c r="AK589" s="34" t="str">
        <f>TEXT(TRUNC(P589/AB589,1),"#,##0.#")</f>
        <v>849.9</v>
      </c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6"/>
      <c r="CY589" s="36"/>
      <c r="CZ589" s="37"/>
      <c r="DA589" s="37"/>
      <c r="DB589" s="33"/>
    </row>
    <row r="590" spans="2:106" ht="11.25" customHeight="1" x14ac:dyDescent="0.2">
      <c r="B590" s="34"/>
      <c r="C590" s="34"/>
      <c r="D590" s="34"/>
      <c r="E590" s="34"/>
      <c r="F590" s="35"/>
      <c r="G590" s="34" t="s">
        <v>2124</v>
      </c>
      <c r="H590" s="34"/>
      <c r="I590" s="34"/>
      <c r="J590" s="34"/>
      <c r="K590" s="34"/>
      <c r="L590" s="34"/>
      <c r="M590" s="34"/>
      <c r="N590" s="34" t="s">
        <v>2141</v>
      </c>
      <c r="O590" s="34"/>
      <c r="P590" s="34"/>
      <c r="Q590" s="34" t="str">
        <f>TEXT([162]일위대가목록!$E$38,"#,##0")</f>
        <v>5,270</v>
      </c>
      <c r="R590" s="34"/>
      <c r="S590" s="34"/>
      <c r="T590" s="34"/>
      <c r="U590" s="34"/>
      <c r="V590" s="34"/>
      <c r="W590" s="34"/>
      <c r="X590" s="34"/>
      <c r="Y590" s="34" t="s">
        <v>2137</v>
      </c>
      <c r="Z590" s="34"/>
      <c r="AA590" s="34"/>
      <c r="AB590" s="34" t="str">
        <f>TEXT(AH564,"#,##0.#######")</f>
        <v>43.75</v>
      </c>
      <c r="AC590" s="34"/>
      <c r="AD590" s="34"/>
      <c r="AE590" s="34"/>
      <c r="AF590" s="34"/>
      <c r="AG590" s="34"/>
      <c r="AH590" s="34"/>
      <c r="AI590" s="34" t="s">
        <v>2133</v>
      </c>
      <c r="AJ590" s="34"/>
      <c r="AK590" s="34"/>
      <c r="AL590" s="34" t="str">
        <f>TEXT(TRUNC(Q590/AB590,1),"#,##0.#")</f>
        <v>120.4</v>
      </c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6"/>
      <c r="CY590" s="36"/>
      <c r="CZ590" s="37"/>
      <c r="DA590" s="37"/>
      <c r="DB590" s="33"/>
    </row>
    <row r="591" spans="2:106" ht="11.25" customHeight="1" x14ac:dyDescent="0.2">
      <c r="B591" s="34"/>
      <c r="C591" s="34"/>
      <c r="D591" s="34"/>
      <c r="E591" s="34"/>
      <c r="F591" s="35"/>
      <c r="G591" s="34" t="s">
        <v>2142</v>
      </c>
      <c r="H591" s="34"/>
      <c r="I591" s="34"/>
      <c r="J591" s="34"/>
      <c r="K591" s="34" t="s">
        <v>2143</v>
      </c>
      <c r="L591" s="34"/>
      <c r="M591" s="34"/>
      <c r="N591" s="34" t="s">
        <v>2141</v>
      </c>
      <c r="O591" s="34"/>
      <c r="P591" s="34"/>
      <c r="Q591" s="34" t="str">
        <f>TEXT([162]일위대가목록!$G$38,"#,##0")</f>
        <v>5,887</v>
      </c>
      <c r="R591" s="34"/>
      <c r="S591" s="34"/>
      <c r="T591" s="34"/>
      <c r="U591" s="34"/>
      <c r="V591" s="34"/>
      <c r="W591" s="34"/>
      <c r="X591" s="34"/>
      <c r="Y591" s="34" t="s">
        <v>2137</v>
      </c>
      <c r="Z591" s="34"/>
      <c r="AA591" s="34"/>
      <c r="AB591" s="34" t="str">
        <f>TEXT(AH564,"#,##0.#######")</f>
        <v>43.75</v>
      </c>
      <c r="AC591" s="34"/>
      <c r="AD591" s="34"/>
      <c r="AE591" s="34"/>
      <c r="AF591" s="34"/>
      <c r="AG591" s="34"/>
      <c r="AH591" s="34"/>
      <c r="AI591" s="34" t="s">
        <v>2133</v>
      </c>
      <c r="AJ591" s="34"/>
      <c r="AK591" s="34"/>
      <c r="AL591" s="34" t="str">
        <f>TEXT(TRUNC(Q591/AB591,1),"#,##0.#")</f>
        <v>134.5</v>
      </c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6"/>
      <c r="CY591" s="36"/>
      <c r="CZ591" s="37"/>
      <c r="DA591" s="37"/>
      <c r="DB591" s="33"/>
    </row>
    <row r="592" spans="2:106" ht="11.25" customHeight="1" x14ac:dyDescent="0.2">
      <c r="B592" s="34"/>
      <c r="C592" s="34"/>
      <c r="D592" s="34"/>
      <c r="E592" s="34"/>
      <c r="F592" s="35"/>
      <c r="G592" s="34" t="s">
        <v>2144</v>
      </c>
      <c r="H592" s="34"/>
      <c r="I592" s="34"/>
      <c r="J592" s="34"/>
      <c r="K592" s="34" t="s">
        <v>2145</v>
      </c>
      <c r="L592" s="34"/>
      <c r="M592" s="34"/>
      <c r="N592" s="34" t="s">
        <v>2141</v>
      </c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 t="str">
        <f>TEXT(AK589+AL590+AL591,"#,##0.#######")</f>
        <v>1,104.8</v>
      </c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6" t="str">
        <f>TEXT(AL590,"#,###.0")</f>
        <v>120.4</v>
      </c>
      <c r="CY592" s="36" t="str">
        <f>TEXT(AK589,"#,###.0")</f>
        <v>849.9</v>
      </c>
      <c r="CZ592" s="37" t="str">
        <f>TEXT(AL591,"#,###.0")</f>
        <v>134.5</v>
      </c>
      <c r="DA592" s="37">
        <f>CY592+CX592+CZ592</f>
        <v>1104.8</v>
      </c>
      <c r="DB592" s="33"/>
    </row>
    <row r="593" spans="2:106" ht="11.25" customHeight="1" x14ac:dyDescent="0.2">
      <c r="B593" s="34"/>
      <c r="C593" s="34"/>
      <c r="D593" s="34"/>
      <c r="E593" s="34"/>
      <c r="F593" s="35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6"/>
      <c r="CY593" s="36"/>
      <c r="CZ593" s="37"/>
      <c r="DA593" s="37"/>
      <c r="DB593" s="33"/>
    </row>
    <row r="594" spans="2:106" ht="11.25" customHeight="1" x14ac:dyDescent="0.2">
      <c r="B594" s="34"/>
      <c r="C594" s="34"/>
      <c r="D594" s="34"/>
      <c r="E594" s="34" t="s">
        <v>2168</v>
      </c>
      <c r="F594" s="35"/>
      <c r="G594" s="34" t="s">
        <v>2130</v>
      </c>
      <c r="H594" s="34"/>
      <c r="I594" s="34" t="s">
        <v>2144</v>
      </c>
      <c r="J594" s="34"/>
      <c r="K594" s="34"/>
      <c r="L594" s="34"/>
      <c r="M594" s="34" t="s">
        <v>2145</v>
      </c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6"/>
      <c r="CY594" s="36"/>
      <c r="CZ594" s="37"/>
      <c r="DA594" s="37"/>
      <c r="DB594" s="33"/>
    </row>
    <row r="595" spans="2:106" ht="11.25" customHeight="1" x14ac:dyDescent="0.2">
      <c r="B595" s="34"/>
      <c r="C595" s="34"/>
      <c r="D595" s="34"/>
      <c r="E595" s="34"/>
      <c r="F595" s="35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6"/>
      <c r="CY595" s="36"/>
      <c r="CZ595" s="37"/>
      <c r="DA595" s="37"/>
      <c r="DB595" s="33"/>
    </row>
    <row r="596" spans="2:106" ht="11.25" customHeight="1" x14ac:dyDescent="0.2">
      <c r="B596" s="34"/>
      <c r="C596" s="34"/>
      <c r="D596" s="34"/>
      <c r="E596" s="34"/>
      <c r="F596" s="35"/>
      <c r="G596" s="34"/>
      <c r="H596" s="34" t="s">
        <v>2123</v>
      </c>
      <c r="I596" s="34"/>
      <c r="J596" s="34"/>
      <c r="K596" s="34"/>
      <c r="L596" s="34"/>
      <c r="M596" s="34"/>
      <c r="N596" s="34"/>
      <c r="O596" s="34" t="s">
        <v>2141</v>
      </c>
      <c r="P596" s="34"/>
      <c r="Q596" s="34" t="str">
        <f>TEXT(CY585,"#,###.##")</f>
        <v>849.9</v>
      </c>
      <c r="R596" s="34"/>
      <c r="S596" s="34"/>
      <c r="T596" s="34"/>
      <c r="U596" s="34"/>
      <c r="V596" s="34"/>
      <c r="W596" s="34" t="s">
        <v>2135</v>
      </c>
      <c r="X596" s="34"/>
      <c r="Y596" s="34" t="str">
        <f>TEXT(CY592,"#,###.##")</f>
        <v>849.9</v>
      </c>
      <c r="Z596" s="34"/>
      <c r="AA596" s="34"/>
      <c r="AB596" s="34"/>
      <c r="AC596" s="34"/>
      <c r="AD596" s="34"/>
      <c r="AE596" s="34" t="s">
        <v>2133</v>
      </c>
      <c r="AF596" s="34"/>
      <c r="AG596" s="34"/>
      <c r="AH596" s="34" t="str">
        <f>TEXT(TRUNC(CY585+CY592,1),"#,##0.#")</f>
        <v>1,699.8</v>
      </c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6"/>
      <c r="CY596" s="36"/>
      <c r="CZ596" s="37"/>
      <c r="DA596" s="37"/>
      <c r="DB596" s="33"/>
    </row>
    <row r="597" spans="2:106" ht="11.25" customHeight="1" x14ac:dyDescent="0.2">
      <c r="B597" s="34"/>
      <c r="C597" s="34"/>
      <c r="D597" s="34"/>
      <c r="E597" s="34"/>
      <c r="F597" s="35"/>
      <c r="G597" s="34"/>
      <c r="H597" s="34" t="s">
        <v>2124</v>
      </c>
      <c r="I597" s="34"/>
      <c r="J597" s="34"/>
      <c r="K597" s="34"/>
      <c r="L597" s="34"/>
      <c r="M597" s="34"/>
      <c r="N597" s="34"/>
      <c r="O597" s="34" t="s">
        <v>2141</v>
      </c>
      <c r="P597" s="34"/>
      <c r="Q597" s="34" t="str">
        <f>TEXT(CX585,"#,###.##")</f>
        <v>207.7</v>
      </c>
      <c r="R597" s="34"/>
      <c r="S597" s="34"/>
      <c r="T597" s="34"/>
      <c r="U597" s="34"/>
      <c r="V597" s="34"/>
      <c r="W597" s="34" t="s">
        <v>2135</v>
      </c>
      <c r="X597" s="34"/>
      <c r="Y597" s="34" t="str">
        <f>TEXT(CX592,"#,###.##")</f>
        <v>120.4</v>
      </c>
      <c r="Z597" s="34"/>
      <c r="AA597" s="34"/>
      <c r="AB597" s="34"/>
      <c r="AC597" s="34"/>
      <c r="AD597" s="34" t="s">
        <v>2133</v>
      </c>
      <c r="AE597" s="34"/>
      <c r="AF597" s="34"/>
      <c r="AG597" s="34" t="str">
        <f>TEXT(TRUNC(CX585+CX592,1),"#,##0.#")</f>
        <v>328.1</v>
      </c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6"/>
      <c r="CY597" s="36"/>
      <c r="CZ597" s="37"/>
      <c r="DA597" s="37"/>
      <c r="DB597" s="33"/>
    </row>
    <row r="598" spans="2:106" ht="11.25" customHeight="1" x14ac:dyDescent="0.2">
      <c r="B598" s="34"/>
      <c r="C598" s="34"/>
      <c r="D598" s="34"/>
      <c r="E598" s="34"/>
      <c r="F598" s="35"/>
      <c r="G598" s="34"/>
      <c r="H598" s="34" t="s">
        <v>2142</v>
      </c>
      <c r="I598" s="34"/>
      <c r="J598" s="34"/>
      <c r="K598" s="34"/>
      <c r="L598" s="34" t="s">
        <v>2143</v>
      </c>
      <c r="M598" s="34"/>
      <c r="N598" s="34"/>
      <c r="O598" s="34" t="s">
        <v>2141</v>
      </c>
      <c r="P598" s="34"/>
      <c r="Q598" s="34" t="str">
        <f>TEXT(CZ585,"#,###.##")</f>
        <v>157.</v>
      </c>
      <c r="R598" s="34"/>
      <c r="S598" s="34"/>
      <c r="T598" s="34"/>
      <c r="U598" s="34"/>
      <c r="V598" s="34" t="s">
        <v>2135</v>
      </c>
      <c r="W598" s="34"/>
      <c r="X598" s="34" t="str">
        <f>TEXT(CZ592,"#,###.##")</f>
        <v>134.5</v>
      </c>
      <c r="Y598" s="34"/>
      <c r="Z598" s="34"/>
      <c r="AA598" s="34"/>
      <c r="AB598" s="34"/>
      <c r="AC598" s="34" t="s">
        <v>2133</v>
      </c>
      <c r="AD598" s="34"/>
      <c r="AE598" s="34"/>
      <c r="AF598" s="34" t="str">
        <f>TEXT(TRUNC(CZ585+CZ592,1),"#,##0.#")</f>
        <v>291.5</v>
      </c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6"/>
      <c r="CY598" s="36"/>
      <c r="CZ598" s="37"/>
      <c r="DA598" s="37"/>
      <c r="DB598" s="33"/>
    </row>
    <row r="599" spans="2:106" ht="11.25" customHeight="1" x14ac:dyDescent="0.2">
      <c r="B599" s="34"/>
      <c r="C599" s="34"/>
      <c r="D599" s="34"/>
      <c r="E599" s="34"/>
      <c r="F599" s="35"/>
      <c r="G599" s="34"/>
      <c r="H599" s="34"/>
      <c r="I599" s="34"/>
      <c r="J599" s="34" t="s">
        <v>2145</v>
      </c>
      <c r="K599" s="34"/>
      <c r="L599" s="34"/>
      <c r="M599" s="34"/>
      <c r="N599" s="34"/>
      <c r="O599" s="34" t="s">
        <v>2141</v>
      </c>
      <c r="P599" s="34"/>
      <c r="Q599" s="34"/>
      <c r="R599" s="34" t="str">
        <f>TEXT(AH596+AG597+AF598,"#,##0.#######")</f>
        <v>2,319.4</v>
      </c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6" t="str">
        <f>TEXT(AG597,"#,###.0")</f>
        <v>328.1</v>
      </c>
      <c r="CY599" s="36" t="str">
        <f>TEXT(AH596,"#,###.0")</f>
        <v>1,699.8</v>
      </c>
      <c r="CZ599" s="37" t="str">
        <f>TEXT(AF598,"#,###.0")</f>
        <v>291.5</v>
      </c>
      <c r="DA599" s="37">
        <f>CY599+CX599+CZ599</f>
        <v>2319.4</v>
      </c>
      <c r="DB599" s="33"/>
    </row>
    <row r="600" spans="2:106" ht="11.25" customHeight="1" x14ac:dyDescent="0.2">
      <c r="B600" s="34"/>
      <c r="C600" s="34"/>
      <c r="D600" s="34"/>
      <c r="E600" s="34"/>
      <c r="F600" s="35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6"/>
      <c r="CY600" s="36"/>
      <c r="CZ600" s="37"/>
      <c r="DA600" s="37"/>
      <c r="DB600" s="33"/>
    </row>
    <row r="601" spans="2:106" ht="11.25" customHeight="1" x14ac:dyDescent="0.2">
      <c r="B601" s="34"/>
      <c r="C601" s="34"/>
      <c r="D601" s="34" t="s">
        <v>2350</v>
      </c>
      <c r="E601" s="34"/>
      <c r="F601" s="35"/>
      <c r="G601" s="34" t="s">
        <v>2157</v>
      </c>
      <c r="H601" s="34"/>
      <c r="I601" s="34"/>
      <c r="J601" s="34"/>
      <c r="K601" s="34" t="s">
        <v>2145</v>
      </c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6"/>
      <c r="CY601" s="36"/>
      <c r="CZ601" s="37"/>
      <c r="DA601" s="37"/>
      <c r="DB601" s="33"/>
    </row>
    <row r="602" spans="2:106" ht="11.25" customHeight="1" x14ac:dyDescent="0.2">
      <c r="B602" s="34"/>
      <c r="C602" s="34"/>
      <c r="D602" s="34"/>
      <c r="E602" s="34"/>
      <c r="F602" s="35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6"/>
      <c r="CY602" s="36"/>
      <c r="CZ602" s="37"/>
      <c r="DA602" s="37"/>
      <c r="DB602" s="33"/>
    </row>
    <row r="603" spans="2:106" ht="11.25" customHeight="1" x14ac:dyDescent="0.2">
      <c r="B603" s="34"/>
      <c r="C603" s="34"/>
      <c r="D603" s="34"/>
      <c r="E603" s="34"/>
      <c r="F603" s="35"/>
      <c r="G603" s="34"/>
      <c r="H603" s="34" t="s">
        <v>2123</v>
      </c>
      <c r="I603" s="34"/>
      <c r="J603" s="34"/>
      <c r="K603" s="34"/>
      <c r="L603" s="34"/>
      <c r="M603" s="34"/>
      <c r="N603" s="34"/>
      <c r="O603" s="34" t="s">
        <v>2141</v>
      </c>
      <c r="P603" s="34"/>
      <c r="Q603" s="34" t="str">
        <f>TEXT(CY572,"#,###.##")</f>
        <v>1,861.5</v>
      </c>
      <c r="R603" s="34"/>
      <c r="S603" s="34"/>
      <c r="T603" s="34"/>
      <c r="U603" s="34"/>
      <c r="V603" s="34"/>
      <c r="W603" s="34" t="s">
        <v>2135</v>
      </c>
      <c r="X603" s="34"/>
      <c r="Y603" s="34" t="str">
        <f>TEXT(CY599,"#,###.##")</f>
        <v>1,699.8</v>
      </c>
      <c r="Z603" s="34"/>
      <c r="AA603" s="34"/>
      <c r="AB603" s="34"/>
      <c r="AC603" s="34"/>
      <c r="AD603" s="34"/>
      <c r="AE603" s="34" t="s">
        <v>2133</v>
      </c>
      <c r="AF603" s="34"/>
      <c r="AG603" s="34"/>
      <c r="AH603" s="34" t="str">
        <f>TEXT(TRUNC(CY572+CY599,0),"#,##0")</f>
        <v>3,561</v>
      </c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6"/>
      <c r="CY603" s="36"/>
      <c r="CZ603" s="37"/>
      <c r="DA603" s="37"/>
      <c r="DB603" s="33"/>
    </row>
    <row r="604" spans="2:106" ht="11.25" customHeight="1" x14ac:dyDescent="0.2">
      <c r="B604" s="34"/>
      <c r="C604" s="34"/>
      <c r="D604" s="34"/>
      <c r="E604" s="34"/>
      <c r="F604" s="35"/>
      <c r="G604" s="34"/>
      <c r="H604" s="34" t="s">
        <v>2124</v>
      </c>
      <c r="I604" s="34"/>
      <c r="J604" s="34"/>
      <c r="K604" s="34"/>
      <c r="L604" s="34"/>
      <c r="M604" s="34"/>
      <c r="N604" s="34"/>
      <c r="O604" s="34" t="s">
        <v>2141</v>
      </c>
      <c r="P604" s="34"/>
      <c r="Q604" s="34"/>
      <c r="R604" s="34" t="str">
        <f>TEXT(CX599,"#,###.##")</f>
        <v>328.1</v>
      </c>
      <c r="S604" s="34"/>
      <c r="T604" s="34"/>
      <c r="U604" s="34"/>
      <c r="V604" s="34"/>
      <c r="W604" s="34"/>
      <c r="X604" s="34" t="s">
        <v>2133</v>
      </c>
      <c r="Y604" s="34"/>
      <c r="Z604" s="34"/>
      <c r="AA604" s="34" t="str">
        <f>TEXT(TRUNC(CX599,0),"#,##0")</f>
        <v>328</v>
      </c>
      <c r="AB604" s="34"/>
      <c r="AC604" s="34"/>
      <c r="AD604" s="34"/>
      <c r="AE604" s="34"/>
      <c r="AF604" s="34"/>
      <c r="AG604" s="34"/>
      <c r="AH604" s="34"/>
      <c r="AI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6"/>
      <c r="CY604" s="36"/>
      <c r="CZ604" s="37"/>
      <c r="DA604" s="37"/>
      <c r="DB604" s="33"/>
    </row>
    <row r="605" spans="2:106" ht="11.25" customHeight="1" x14ac:dyDescent="0.2">
      <c r="B605" s="34"/>
      <c r="C605" s="34"/>
      <c r="D605" s="34"/>
      <c r="E605" s="34"/>
      <c r="F605" s="35"/>
      <c r="G605" s="34"/>
      <c r="H605" s="34" t="s">
        <v>2142</v>
      </c>
      <c r="I605" s="34"/>
      <c r="J605" s="34"/>
      <c r="K605" s="34"/>
      <c r="L605" s="34" t="s">
        <v>2143</v>
      </c>
      <c r="M605" s="34"/>
      <c r="N605" s="34"/>
      <c r="O605" s="34" t="s">
        <v>2141</v>
      </c>
      <c r="P605" s="34"/>
      <c r="Q605" s="34" t="str">
        <f>TEXT(CZ576,"#,###.##")</f>
        <v>186.1</v>
      </c>
      <c r="R605" s="34"/>
      <c r="S605" s="34"/>
      <c r="T605" s="34" t="s">
        <v>2135</v>
      </c>
      <c r="U605" s="34"/>
      <c r="V605" s="34" t="str">
        <f>TEXT(CZ599,"#,###.##")</f>
        <v>291.5</v>
      </c>
      <c r="W605" s="34"/>
      <c r="X605" s="34"/>
      <c r="Y605" s="34"/>
      <c r="Z605" s="34"/>
      <c r="AA605" s="34"/>
      <c r="AB605" s="34" t="s">
        <v>2133</v>
      </c>
      <c r="AC605" s="34"/>
      <c r="AD605" s="34"/>
      <c r="AE605" s="34" t="str">
        <f>TEXT(TRUNC(CZ576+CZ599,0),"#,##0")</f>
        <v>477</v>
      </c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6"/>
      <c r="CY605" s="36"/>
      <c r="CZ605" s="37"/>
      <c r="DA605" s="37"/>
      <c r="DB605" s="33"/>
    </row>
    <row r="606" spans="2:106" ht="11.25" customHeight="1" x14ac:dyDescent="0.2">
      <c r="B606" s="34"/>
      <c r="C606" s="34"/>
      <c r="D606" s="34"/>
      <c r="E606" s="34"/>
      <c r="F606" s="35"/>
      <c r="G606" s="34"/>
      <c r="H606" s="34"/>
      <c r="I606" s="34"/>
      <c r="J606" s="34" t="s">
        <v>2145</v>
      </c>
      <c r="K606" s="34"/>
      <c r="L606" s="34"/>
      <c r="M606" s="34"/>
      <c r="N606" s="34"/>
      <c r="O606" s="34" t="s">
        <v>2141</v>
      </c>
      <c r="P606" s="34"/>
      <c r="Q606" s="34"/>
      <c r="R606" s="34" t="str">
        <f>TEXT(AH603+AA604+AE605,"#,##0")</f>
        <v>4,366</v>
      </c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6" t="str">
        <f>TEXT(AA604,"#,##0")</f>
        <v>328</v>
      </c>
      <c r="CY606" s="36" t="str">
        <f>TEXT(AH603,"#,##0")</f>
        <v>3,561</v>
      </c>
      <c r="CZ606" s="37" t="str">
        <f>TEXT(AE605,"#,##0")</f>
        <v>477</v>
      </c>
      <c r="DA606" s="39">
        <f>CY606+CX606+CZ606</f>
        <v>4366</v>
      </c>
      <c r="DB606" s="33"/>
    </row>
    <row r="607" spans="2:106" ht="11.25" customHeight="1" x14ac:dyDescent="0.2">
      <c r="B607" s="34"/>
      <c r="C607" s="34"/>
      <c r="D607" s="34"/>
      <c r="E607" s="34"/>
      <c r="F607" s="35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6"/>
      <c r="CY607" s="36"/>
      <c r="CZ607" s="37"/>
      <c r="DA607" s="37"/>
      <c r="DB607" s="33"/>
    </row>
    <row r="608" spans="2:106" ht="11.25" customHeight="1" x14ac:dyDescent="0.2">
      <c r="B608" s="40" t="s">
        <v>2351</v>
      </c>
      <c r="C608" s="34"/>
      <c r="D608" s="34"/>
      <c r="E608" s="34"/>
      <c r="F608" s="35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41" t="str">
        <f>CX653</f>
        <v>164</v>
      </c>
      <c r="CY608" s="41" t="str">
        <f>CY653</f>
        <v>1,780</v>
      </c>
      <c r="CZ608" s="42" t="str">
        <f>CZ653</f>
        <v>238</v>
      </c>
      <c r="DA608" s="42">
        <f>DA653</f>
        <v>2182</v>
      </c>
      <c r="DB608" s="33"/>
    </row>
    <row r="609" spans="2:106" ht="11.25" customHeight="1" x14ac:dyDescent="0.2">
      <c r="B609" s="34"/>
      <c r="C609" s="34"/>
      <c r="D609" s="34"/>
      <c r="E609" s="34"/>
      <c r="F609" s="35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6"/>
      <c r="CY609" s="36"/>
      <c r="CZ609" s="37"/>
      <c r="DA609" s="37"/>
      <c r="DB609" s="33"/>
    </row>
    <row r="610" spans="2:106" ht="11.25" customHeight="1" x14ac:dyDescent="0.2">
      <c r="B610" s="34"/>
      <c r="C610" s="34"/>
      <c r="D610" s="34"/>
      <c r="E610" s="34"/>
      <c r="F610" s="35"/>
      <c r="G610" s="34" t="s">
        <v>2352</v>
      </c>
      <c r="H610" s="34"/>
      <c r="I610" s="34"/>
      <c r="J610" s="34"/>
      <c r="K610" s="34"/>
      <c r="L610" s="34" t="s">
        <v>2313</v>
      </c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 t="s">
        <v>2141</v>
      </c>
      <c r="X610" s="34"/>
      <c r="Y610" s="34" t="s">
        <v>2314</v>
      </c>
      <c r="Z610" s="34"/>
      <c r="AA610" s="34"/>
      <c r="AB610" s="34" t="s">
        <v>2133</v>
      </c>
      <c r="AC610" s="34"/>
      <c r="AD610" s="34" t="str">
        <f>TEXT(700,"#,##0.#######")</f>
        <v>700.</v>
      </c>
      <c r="AE610" s="34"/>
      <c r="AF610" s="34"/>
      <c r="AG610" s="34" t="s">
        <v>752</v>
      </c>
      <c r="AH610" s="34"/>
      <c r="AI610" s="34" t="s">
        <v>2139</v>
      </c>
      <c r="AJ610" s="34" t="s">
        <v>2163</v>
      </c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6"/>
      <c r="CY610" s="36"/>
      <c r="CZ610" s="37"/>
      <c r="DA610" s="37"/>
      <c r="DB610" s="33"/>
    </row>
    <row r="611" spans="2:106" ht="11.25" customHeight="1" x14ac:dyDescent="0.2">
      <c r="B611" s="34"/>
      <c r="C611" s="34"/>
      <c r="D611" s="34"/>
      <c r="E611" s="34"/>
      <c r="F611" s="35"/>
      <c r="G611" s="34" t="s">
        <v>2132</v>
      </c>
      <c r="H611" s="34"/>
      <c r="I611" s="34" t="s">
        <v>2133</v>
      </c>
      <c r="J611" s="34"/>
      <c r="K611" s="34" t="s">
        <v>2314</v>
      </c>
      <c r="L611" s="34"/>
      <c r="M611" s="34"/>
      <c r="N611" s="34" t="s">
        <v>2137</v>
      </c>
      <c r="O611" s="34"/>
      <c r="P611" s="34"/>
      <c r="Q611" s="34" t="str">
        <f>TEXT(8,"#,##0.#######")</f>
        <v>8.</v>
      </c>
      <c r="R611" s="34" t="s">
        <v>2140</v>
      </c>
      <c r="S611" s="34"/>
      <c r="T611" s="34"/>
      <c r="U611" s="34" t="s">
        <v>2133</v>
      </c>
      <c r="V611" s="34"/>
      <c r="W611" s="34" t="str">
        <f>TEXT(AD610,"#,##0.#######")</f>
        <v>700.</v>
      </c>
      <c r="X611" s="34"/>
      <c r="Y611" s="34"/>
      <c r="Z611" s="34"/>
      <c r="AA611" s="34" t="s">
        <v>2137</v>
      </c>
      <c r="AB611" s="34"/>
      <c r="AC611" s="34"/>
      <c r="AD611" s="34" t="str">
        <f>TEXT(Q611,"#,##0.#######")</f>
        <v>8.</v>
      </c>
      <c r="AE611" s="34"/>
      <c r="AF611" s="34" t="s">
        <v>2133</v>
      </c>
      <c r="AG611" s="34"/>
      <c r="AH611" s="34" t="str">
        <f>TEXT(ROUND(AD610/Q611,2),"#,##0.#######")</f>
        <v>87.5</v>
      </c>
      <c r="AI611" s="34"/>
      <c r="AJ611" s="34"/>
      <c r="AK611" s="34"/>
      <c r="AL611" s="34"/>
      <c r="AM611" s="34"/>
      <c r="AN611" s="34" t="s">
        <v>752</v>
      </c>
      <c r="AO611" s="34"/>
      <c r="AP611" s="34" t="s">
        <v>2139</v>
      </c>
      <c r="AQ611" s="34" t="s">
        <v>2140</v>
      </c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6"/>
      <c r="CY611" s="36"/>
      <c r="CZ611" s="37"/>
      <c r="DA611" s="37"/>
      <c r="DB611" s="33"/>
    </row>
    <row r="612" spans="2:106" ht="11.25" customHeight="1" x14ac:dyDescent="0.2">
      <c r="B612" s="34"/>
      <c r="C612" s="34"/>
      <c r="D612" s="34"/>
      <c r="E612" s="34"/>
      <c r="F612" s="35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6"/>
      <c r="CY612" s="36"/>
      <c r="CZ612" s="37"/>
      <c r="DA612" s="37"/>
      <c r="DB612" s="33"/>
    </row>
    <row r="613" spans="2:106" ht="11.25" customHeight="1" x14ac:dyDescent="0.2">
      <c r="B613" s="34"/>
      <c r="C613" s="34"/>
      <c r="D613" s="43" t="s">
        <v>2205</v>
      </c>
      <c r="E613" s="34"/>
      <c r="F613" s="35"/>
      <c r="G613" s="34" t="s">
        <v>2164</v>
      </c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6"/>
      <c r="CY613" s="36"/>
      <c r="CZ613" s="37"/>
      <c r="DA613" s="37"/>
      <c r="DB613" s="33"/>
    </row>
    <row r="614" spans="2:106" ht="11.25" customHeight="1" x14ac:dyDescent="0.2">
      <c r="B614" s="34"/>
      <c r="C614" s="34"/>
      <c r="D614" s="34"/>
      <c r="E614" s="34"/>
      <c r="F614" s="35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6"/>
      <c r="CY614" s="36"/>
      <c r="CZ614" s="37"/>
      <c r="DA614" s="37"/>
      <c r="DB614" s="33"/>
    </row>
    <row r="615" spans="2:106" ht="11.25" customHeight="1" x14ac:dyDescent="0.2">
      <c r="B615" s="34"/>
      <c r="C615" s="34"/>
      <c r="D615" s="34"/>
      <c r="E615" s="34"/>
      <c r="F615" s="35"/>
      <c r="G615" s="34" t="s">
        <v>826</v>
      </c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 t="s">
        <v>2141</v>
      </c>
      <c r="S615" s="34"/>
      <c r="T615" s="34" t="str">
        <f>TEXT([162]단가대비표!$P$127,"#,##0")</f>
        <v>181,293</v>
      </c>
      <c r="U615" s="34"/>
      <c r="V615" s="34"/>
      <c r="W615" s="34"/>
      <c r="X615" s="34"/>
      <c r="Y615" s="34"/>
      <c r="Z615" s="34"/>
      <c r="AA615" s="34"/>
      <c r="AB615" s="34"/>
      <c r="AC615" s="34"/>
      <c r="AD615" s="34" t="s">
        <v>2150</v>
      </c>
      <c r="AE615" s="34"/>
      <c r="AF615" s="34"/>
      <c r="AG615" s="34" t="str">
        <f>TEXT(2,"#,##0.#######")</f>
        <v>2.</v>
      </c>
      <c r="AH615" s="34" t="s">
        <v>413</v>
      </c>
      <c r="AI615" s="34"/>
      <c r="AJ615" s="34"/>
      <c r="AK615" s="34" t="s">
        <v>2137</v>
      </c>
      <c r="AL615" s="34"/>
      <c r="AM615" s="34"/>
      <c r="AN615" s="34" t="s">
        <v>2314</v>
      </c>
      <c r="AO615" s="34"/>
      <c r="AP615" s="34"/>
      <c r="AQ615" s="34" t="s">
        <v>2133</v>
      </c>
      <c r="AR615" s="34"/>
      <c r="AS615" s="34" t="str">
        <f>TEXT(T615,"#,##0.#######")</f>
        <v>181,293.</v>
      </c>
      <c r="AT615" s="34"/>
      <c r="AU615" s="34"/>
      <c r="AV615" s="34"/>
      <c r="AW615" s="34"/>
      <c r="AX615" s="34"/>
      <c r="AY615" s="34"/>
      <c r="AZ615" s="34"/>
      <c r="BA615" s="34" t="s">
        <v>2150</v>
      </c>
      <c r="BB615" s="34"/>
      <c r="BC615" s="34"/>
      <c r="BD615" s="34" t="str">
        <f>TEXT(AG615,"#,##0.#######")</f>
        <v>2.</v>
      </c>
      <c r="BE615" s="34"/>
      <c r="BF615" s="34" t="s">
        <v>2137</v>
      </c>
      <c r="BG615" s="34"/>
      <c r="BH615" s="34"/>
      <c r="BI615" s="34" t="str">
        <f>TEXT(AD610,"#,##0.#######")</f>
        <v>700.</v>
      </c>
      <c r="BJ615" s="34"/>
      <c r="BK615" s="34"/>
      <c r="BL615" s="34"/>
      <c r="BO615" s="34" t="s">
        <v>2133</v>
      </c>
      <c r="BP615" s="34"/>
      <c r="BQ615" s="34" t="str">
        <f>TEXT(TRUNC(T615*AG615/BI615,1),"#,##0.#######")</f>
        <v>517.9</v>
      </c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6"/>
      <c r="CY615" s="36"/>
      <c r="CZ615" s="37"/>
      <c r="DA615" s="37"/>
      <c r="DB615" s="33"/>
    </row>
    <row r="616" spans="2:106" ht="11.25" customHeight="1" x14ac:dyDescent="0.2">
      <c r="B616" s="34"/>
      <c r="C616" s="34"/>
      <c r="D616" s="34"/>
      <c r="E616" s="34"/>
      <c r="F616" s="35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6"/>
      <c r="CY616" s="36"/>
      <c r="CZ616" s="37"/>
      <c r="DA616" s="37"/>
      <c r="DB616" s="33"/>
    </row>
    <row r="617" spans="2:106" ht="11.25" customHeight="1" x14ac:dyDescent="0.2">
      <c r="B617" s="34"/>
      <c r="C617" s="34"/>
      <c r="D617" s="34"/>
      <c r="E617" s="34"/>
      <c r="F617" s="35"/>
      <c r="G617" s="34" t="s">
        <v>411</v>
      </c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 t="s">
        <v>2141</v>
      </c>
      <c r="S617" s="34"/>
      <c r="T617" s="34" t="str">
        <f>TEXT([162]단가대비표!$P$126,"#,##0")</f>
        <v>144,481</v>
      </c>
      <c r="U617" s="34"/>
      <c r="V617" s="34"/>
      <c r="W617" s="34"/>
      <c r="X617" s="34"/>
      <c r="Y617" s="34"/>
      <c r="Z617" s="34"/>
      <c r="AA617" s="34"/>
      <c r="AB617" s="34"/>
      <c r="AC617" s="34"/>
      <c r="AD617" s="34" t="s">
        <v>2150</v>
      </c>
      <c r="AE617" s="34"/>
      <c r="AF617" s="34"/>
      <c r="AG617" s="34" t="str">
        <f>TEXT(2,"#,##0.#######")</f>
        <v>2.</v>
      </c>
      <c r="AH617" s="34" t="s">
        <v>413</v>
      </c>
      <c r="AI617" s="34"/>
      <c r="AJ617" s="34"/>
      <c r="AK617" s="34" t="s">
        <v>2137</v>
      </c>
      <c r="AL617" s="34"/>
      <c r="AM617" s="34"/>
      <c r="AN617" s="34" t="s">
        <v>2314</v>
      </c>
      <c r="AO617" s="34"/>
      <c r="AP617" s="34"/>
      <c r="AQ617" s="34" t="s">
        <v>2133</v>
      </c>
      <c r="AR617" s="34"/>
      <c r="AS617" s="34" t="str">
        <f>TEXT(T617,"#,##0.#######")</f>
        <v>144,481.</v>
      </c>
      <c r="AT617" s="34"/>
      <c r="AU617" s="34"/>
      <c r="AV617" s="34"/>
      <c r="AW617" s="34"/>
      <c r="AX617" s="34"/>
      <c r="AY617" s="34"/>
      <c r="AZ617" s="34"/>
      <c r="BA617" s="34" t="s">
        <v>2150</v>
      </c>
      <c r="BB617" s="34"/>
      <c r="BC617" s="34"/>
      <c r="BD617" s="34" t="str">
        <f>TEXT(AG617,"#,##0.#######")</f>
        <v>2.</v>
      </c>
      <c r="BE617" s="34"/>
      <c r="BF617" s="34" t="s">
        <v>2137</v>
      </c>
      <c r="BG617" s="34"/>
      <c r="BH617" s="34"/>
      <c r="BI617" s="34" t="str">
        <f>TEXT(AD610,"#,##0.#######")</f>
        <v>700.</v>
      </c>
      <c r="BJ617" s="34"/>
      <c r="BK617" s="34"/>
      <c r="BL617" s="34"/>
      <c r="BO617" s="34" t="s">
        <v>2133</v>
      </c>
      <c r="BP617" s="34"/>
      <c r="BQ617" s="34" t="str">
        <f>TEXT(TRUNC(T617*AG617/BI617,1),"#,##0.#######")</f>
        <v>412.8</v>
      </c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6"/>
      <c r="CY617" s="36"/>
      <c r="CZ617" s="37"/>
      <c r="DA617" s="37"/>
      <c r="DB617" s="33"/>
    </row>
    <row r="618" spans="2:106" ht="11.25" customHeight="1" x14ac:dyDescent="0.2">
      <c r="B618" s="34"/>
      <c r="C618" s="34"/>
      <c r="D618" s="34"/>
      <c r="E618" s="34"/>
      <c r="F618" s="35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6"/>
      <c r="CY618" s="36"/>
      <c r="CZ618" s="37"/>
      <c r="DA618" s="37"/>
      <c r="DB618" s="33"/>
    </row>
    <row r="619" spans="2:106" ht="11.25" customHeight="1" x14ac:dyDescent="0.2">
      <c r="B619" s="34"/>
      <c r="C619" s="34"/>
      <c r="D619" s="34"/>
      <c r="E619" s="34"/>
      <c r="F619" s="35"/>
      <c r="G619" s="34" t="s">
        <v>2165</v>
      </c>
      <c r="H619" s="34"/>
      <c r="I619" s="34"/>
      <c r="J619" s="34"/>
      <c r="K619" s="34"/>
      <c r="L619" s="34"/>
      <c r="M619" s="34"/>
      <c r="N619" s="34"/>
      <c r="O619" s="34"/>
      <c r="P619" s="34" t="s">
        <v>2141</v>
      </c>
      <c r="Q619" s="34"/>
      <c r="R619" s="34" t="str">
        <f>TEXT(TRUNC(BQ615+BQ617,1),"#,##0.#######")</f>
        <v>930.7</v>
      </c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6"/>
      <c r="CY619" s="36" t="str">
        <f>R619</f>
        <v>930.7</v>
      </c>
      <c r="CZ619" s="37"/>
      <c r="DA619" s="37"/>
      <c r="DB619" s="33"/>
    </row>
    <row r="620" spans="2:106" ht="11.25" customHeight="1" x14ac:dyDescent="0.2">
      <c r="B620" s="34"/>
      <c r="C620" s="34"/>
      <c r="D620" s="34"/>
      <c r="E620" s="34"/>
      <c r="F620" s="35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6"/>
      <c r="CY620" s="36"/>
      <c r="CZ620" s="37"/>
      <c r="DA620" s="37"/>
      <c r="DB620" s="33"/>
    </row>
    <row r="621" spans="2:106" ht="11.25" customHeight="1" x14ac:dyDescent="0.2">
      <c r="B621" s="34"/>
      <c r="C621" s="34"/>
      <c r="D621" s="43" t="s">
        <v>2239</v>
      </c>
      <c r="E621" s="34"/>
      <c r="F621" s="35"/>
      <c r="G621" s="34" t="s">
        <v>844</v>
      </c>
      <c r="H621" s="34"/>
      <c r="I621" s="34"/>
      <c r="J621" s="34"/>
      <c r="K621" s="34"/>
      <c r="L621" s="34"/>
      <c r="M621" s="34"/>
      <c r="N621" s="34"/>
      <c r="O621" s="34"/>
      <c r="P621" s="34" t="s">
        <v>2180</v>
      </c>
      <c r="Q621" s="34"/>
      <c r="R621" s="34"/>
      <c r="S621" s="34" t="s">
        <v>2181</v>
      </c>
      <c r="T621" s="34"/>
      <c r="U621" s="34"/>
      <c r="V621" s="34"/>
      <c r="W621" s="34"/>
      <c r="X621" s="34"/>
      <c r="Y621" s="34" t="s">
        <v>2134</v>
      </c>
      <c r="Z621" s="34" t="s">
        <v>2341</v>
      </c>
      <c r="AA621" s="34"/>
      <c r="AB621" s="34"/>
      <c r="AC621" s="34"/>
      <c r="AD621" s="34"/>
      <c r="AE621" s="34"/>
      <c r="AF621" s="34"/>
      <c r="AG621" s="34"/>
      <c r="AH621" s="34" t="s">
        <v>2342</v>
      </c>
      <c r="AI621" s="34"/>
      <c r="AJ621" s="34"/>
      <c r="AK621" s="34"/>
      <c r="AL621" s="34"/>
      <c r="AM621" s="34"/>
      <c r="AN621" s="34"/>
      <c r="AO621" s="34" t="s">
        <v>2136</v>
      </c>
      <c r="AP621" s="34" t="s">
        <v>2343</v>
      </c>
      <c r="AQ621" s="34"/>
      <c r="AR621" s="34"/>
      <c r="AS621" s="34" t="s">
        <v>829</v>
      </c>
      <c r="AT621" s="34"/>
      <c r="AU621" s="34"/>
      <c r="AV621" s="34"/>
      <c r="AW621" s="34"/>
      <c r="AX621" s="34"/>
      <c r="AY621" s="34"/>
      <c r="AZ621" s="34"/>
      <c r="BA621" s="34" t="s">
        <v>431</v>
      </c>
      <c r="BB621" s="34" t="s">
        <v>2134</v>
      </c>
      <c r="BC621" s="34" t="s">
        <v>2344</v>
      </c>
      <c r="BD621" s="34"/>
      <c r="BE621" s="34"/>
      <c r="BF621" s="34"/>
      <c r="BG621" s="34"/>
      <c r="BH621" s="34"/>
      <c r="BI621" s="34"/>
      <c r="BJ621" s="34"/>
      <c r="BK621" s="34"/>
      <c r="BL621" s="34" t="s">
        <v>2345</v>
      </c>
      <c r="BM621" s="34"/>
      <c r="BN621" s="34" t="s">
        <v>2184</v>
      </c>
      <c r="BO621" s="34" t="s">
        <v>2136</v>
      </c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6"/>
      <c r="CY621" s="36"/>
      <c r="CZ621" s="37"/>
      <c r="DA621" s="37"/>
      <c r="DB621" s="33"/>
    </row>
    <row r="622" spans="2:106" ht="11.25" customHeight="1" x14ac:dyDescent="0.2">
      <c r="B622" s="34"/>
      <c r="C622" s="34"/>
      <c r="D622" s="34"/>
      <c r="E622" s="34"/>
      <c r="F622" s="35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6"/>
      <c r="CY622" s="36"/>
      <c r="CZ622" s="37"/>
      <c r="DA622" s="37"/>
      <c r="DB622" s="33"/>
    </row>
    <row r="623" spans="2:106" ht="11.25" customHeight="1" x14ac:dyDescent="0.2">
      <c r="B623" s="34"/>
      <c r="C623" s="34"/>
      <c r="D623" s="34"/>
      <c r="E623" s="34"/>
      <c r="F623" s="35"/>
      <c r="G623" s="34" t="str">
        <f>R619</f>
        <v>930.7</v>
      </c>
      <c r="H623" s="34"/>
      <c r="I623" s="34"/>
      <c r="J623" s="34"/>
      <c r="K623" s="34"/>
      <c r="L623" s="34"/>
      <c r="M623" s="34"/>
      <c r="N623" s="34"/>
      <c r="O623" s="34" t="s">
        <v>2150</v>
      </c>
      <c r="P623" s="34"/>
      <c r="Q623" s="34"/>
      <c r="R623" s="34" t="str">
        <f>TEXT(10,"#,##0.#######")</f>
        <v>10.</v>
      </c>
      <c r="S623" s="34"/>
      <c r="T623" s="34" t="s">
        <v>2184</v>
      </c>
      <c r="U623" s="34"/>
      <c r="V623" s="34" t="s">
        <v>2133</v>
      </c>
      <c r="W623" s="34"/>
      <c r="X623" s="34" t="str">
        <f>TEXT(TRUNC(R619*(R623*(1/100)),1),"#,##0.#")</f>
        <v>93.</v>
      </c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6"/>
      <c r="CY623" s="36"/>
      <c r="CZ623" s="37" t="str">
        <f>X623</f>
        <v>93.</v>
      </c>
      <c r="DA623" s="37">
        <f>CY623+CX623+CZ623</f>
        <v>93</v>
      </c>
      <c r="DB623" s="33"/>
    </row>
    <row r="624" spans="2:106" ht="11.25" customHeight="1" x14ac:dyDescent="0.2">
      <c r="B624" s="34"/>
      <c r="C624" s="34"/>
      <c r="D624" s="34"/>
      <c r="E624" s="34"/>
      <c r="F624" s="35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6"/>
      <c r="CY624" s="36"/>
      <c r="CZ624" s="37"/>
      <c r="DA624" s="37"/>
      <c r="DB624" s="33"/>
    </row>
    <row r="625" spans="2:106" ht="11.25" customHeight="1" x14ac:dyDescent="0.2">
      <c r="B625" s="34"/>
      <c r="C625" s="34"/>
      <c r="D625" s="43" t="s">
        <v>2246</v>
      </c>
      <c r="E625" s="34"/>
      <c r="F625" s="35"/>
      <c r="G625" s="34" t="s">
        <v>829</v>
      </c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6"/>
      <c r="CY625" s="36"/>
      <c r="CZ625" s="37"/>
      <c r="DA625" s="37"/>
      <c r="DB625" s="33"/>
    </row>
    <row r="626" spans="2:106" ht="11.25" customHeight="1" x14ac:dyDescent="0.2">
      <c r="B626" s="34"/>
      <c r="C626" s="34"/>
      <c r="D626" s="34"/>
      <c r="E626" s="34"/>
      <c r="F626" s="35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6"/>
      <c r="CY626" s="36"/>
      <c r="CZ626" s="37"/>
      <c r="DA626" s="37"/>
      <c r="DB626" s="33"/>
    </row>
    <row r="627" spans="2:106" ht="11.25" customHeight="1" x14ac:dyDescent="0.2">
      <c r="B627" s="34"/>
      <c r="C627" s="34"/>
      <c r="D627" s="34"/>
      <c r="E627" s="34" t="s">
        <v>2129</v>
      </c>
      <c r="F627" s="35"/>
      <c r="G627" s="34" t="s">
        <v>2130</v>
      </c>
      <c r="H627" s="34"/>
      <c r="I627" s="34" t="s">
        <v>1022</v>
      </c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 t="s">
        <v>2346</v>
      </c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 t="s">
        <v>2141</v>
      </c>
      <c r="AF627" s="34"/>
      <c r="AG627" s="34" t="s">
        <v>2347</v>
      </c>
      <c r="AH627" s="34"/>
      <c r="AI627" s="34"/>
      <c r="AJ627" s="34"/>
      <c r="AK627" s="34"/>
      <c r="AL627" s="34"/>
      <c r="AM627" s="34"/>
      <c r="AN627" s="34" t="s">
        <v>2348</v>
      </c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6"/>
      <c r="CY627" s="36"/>
      <c r="CZ627" s="37"/>
      <c r="DA627" s="37"/>
      <c r="DB627" s="33"/>
    </row>
    <row r="628" spans="2:106" ht="11.25" customHeight="1" x14ac:dyDescent="0.2">
      <c r="B628" s="34"/>
      <c r="C628" s="34"/>
      <c r="D628" s="34"/>
      <c r="E628" s="34"/>
      <c r="F628" s="35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6"/>
      <c r="CY628" s="36"/>
      <c r="CZ628" s="37"/>
      <c r="DA628" s="37"/>
      <c r="DB628" s="33"/>
    </row>
    <row r="629" spans="2:106" ht="11.25" customHeight="1" x14ac:dyDescent="0.2">
      <c r="B629" s="34"/>
      <c r="C629" s="34"/>
      <c r="D629" s="34"/>
      <c r="E629" s="34"/>
      <c r="F629" s="35"/>
      <c r="G629" s="34" t="s">
        <v>2123</v>
      </c>
      <c r="H629" s="34"/>
      <c r="I629" s="34"/>
      <c r="J629" s="34"/>
      <c r="K629" s="34"/>
      <c r="L629" s="34"/>
      <c r="M629" s="34"/>
      <c r="N629" s="34" t="s">
        <v>2141</v>
      </c>
      <c r="O629" s="34"/>
      <c r="P629" s="34" t="str">
        <f>TEXT([162]일위대가목록!$F$65,"#,##0")</f>
        <v>37,187</v>
      </c>
      <c r="Q629" s="34"/>
      <c r="R629" s="34"/>
      <c r="S629" s="34"/>
      <c r="T629" s="34"/>
      <c r="U629" s="34"/>
      <c r="V629" s="34"/>
      <c r="W629" s="34"/>
      <c r="X629" s="34"/>
      <c r="Y629" s="34" t="s">
        <v>2137</v>
      </c>
      <c r="Z629" s="34"/>
      <c r="AA629" s="34"/>
      <c r="AB629" s="34" t="str">
        <f>TEXT(AH611,"#,##0.#######")</f>
        <v>87.5</v>
      </c>
      <c r="AC629" s="34"/>
      <c r="AD629" s="34"/>
      <c r="AE629" s="34"/>
      <c r="AF629" s="34"/>
      <c r="AG629" s="34"/>
      <c r="AH629" s="34"/>
      <c r="AI629" s="34" t="s">
        <v>2133</v>
      </c>
      <c r="AJ629" s="34"/>
      <c r="AK629" s="34" t="str">
        <f>TEXT(TRUNC(P629/AB629,1),"#,##0.#")</f>
        <v>424.9</v>
      </c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6"/>
      <c r="CY629" s="36"/>
      <c r="CZ629" s="37"/>
      <c r="DA629" s="37"/>
      <c r="DB629" s="33"/>
    </row>
    <row r="630" spans="2:106" ht="11.25" customHeight="1" x14ac:dyDescent="0.2">
      <c r="B630" s="34"/>
      <c r="C630" s="34"/>
      <c r="D630" s="34"/>
      <c r="E630" s="34"/>
      <c r="F630" s="35"/>
      <c r="G630" s="34" t="s">
        <v>2124</v>
      </c>
      <c r="H630" s="34"/>
      <c r="I630" s="34"/>
      <c r="J630" s="34"/>
      <c r="K630" s="34"/>
      <c r="L630" s="34"/>
      <c r="M630" s="34"/>
      <c r="N630" s="34" t="s">
        <v>2141</v>
      </c>
      <c r="O630" s="34"/>
      <c r="P630" s="34"/>
      <c r="Q630" s="34" t="str">
        <f>TEXT([162]일위대가목록!$E$65,"#,##0")</f>
        <v>9,087</v>
      </c>
      <c r="R630" s="34"/>
      <c r="S630" s="34"/>
      <c r="T630" s="34"/>
      <c r="U630" s="34"/>
      <c r="V630" s="34"/>
      <c r="W630" s="34"/>
      <c r="X630" s="34"/>
      <c r="Y630" s="34" t="s">
        <v>2137</v>
      </c>
      <c r="Z630" s="34"/>
      <c r="AA630" s="34"/>
      <c r="AB630" s="34" t="str">
        <f>TEXT(AH611,"#,##0.#######")</f>
        <v>87.5</v>
      </c>
      <c r="AC630" s="34"/>
      <c r="AD630" s="34"/>
      <c r="AE630" s="34"/>
      <c r="AF630" s="34"/>
      <c r="AG630" s="34"/>
      <c r="AH630" s="34"/>
      <c r="AI630" s="34" t="s">
        <v>2133</v>
      </c>
      <c r="AJ630" s="34"/>
      <c r="AK630" s="34"/>
      <c r="AL630" s="34" t="str">
        <f>TEXT(TRUNC(Q630/AB630,1),"#,##0.#")</f>
        <v>103.8</v>
      </c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6"/>
      <c r="CY630" s="36"/>
      <c r="CZ630" s="37"/>
      <c r="DA630" s="37"/>
      <c r="DB630" s="33"/>
    </row>
    <row r="631" spans="2:106" ht="11.25" customHeight="1" x14ac:dyDescent="0.2">
      <c r="B631" s="34"/>
      <c r="C631" s="34"/>
      <c r="D631" s="34"/>
      <c r="E631" s="34"/>
      <c r="F631" s="35"/>
      <c r="G631" s="34" t="s">
        <v>2142</v>
      </c>
      <c r="H631" s="34"/>
      <c r="I631" s="34"/>
      <c r="J631" s="34"/>
      <c r="K631" s="34" t="s">
        <v>2143</v>
      </c>
      <c r="L631" s="34"/>
      <c r="M631" s="34"/>
      <c r="N631" s="34" t="s">
        <v>2141</v>
      </c>
      <c r="O631" s="34"/>
      <c r="P631" s="34"/>
      <c r="Q631" s="34" t="str">
        <f>TEXT([162]일위대가목록!$G$65,"#,##0")</f>
        <v>6,873</v>
      </c>
      <c r="R631" s="34"/>
      <c r="S631" s="34"/>
      <c r="T631" s="34"/>
      <c r="U631" s="34"/>
      <c r="V631" s="34"/>
      <c r="W631" s="34"/>
      <c r="X631" s="34"/>
      <c r="Y631" s="34" t="s">
        <v>2137</v>
      </c>
      <c r="Z631" s="34"/>
      <c r="AA631" s="34"/>
      <c r="AB631" s="34" t="str">
        <f>TEXT(AH611,"#,##0.#######")</f>
        <v>87.5</v>
      </c>
      <c r="AC631" s="34"/>
      <c r="AD631" s="34"/>
      <c r="AE631" s="34"/>
      <c r="AF631" s="34"/>
      <c r="AG631" s="34"/>
      <c r="AH631" s="34"/>
      <c r="AI631" s="34" t="s">
        <v>2133</v>
      </c>
      <c r="AJ631" s="34"/>
      <c r="AK631" s="34"/>
      <c r="AL631" s="34" t="str">
        <f>TEXT(TRUNC(Q631/AB631,1),"#,##0.#")</f>
        <v>78.5</v>
      </c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6"/>
      <c r="CY631" s="36"/>
      <c r="CZ631" s="37"/>
      <c r="DA631" s="37"/>
      <c r="DB631" s="33"/>
    </row>
    <row r="632" spans="2:106" ht="11.25" customHeight="1" x14ac:dyDescent="0.2">
      <c r="B632" s="34"/>
      <c r="C632" s="34"/>
      <c r="D632" s="34"/>
      <c r="E632" s="34"/>
      <c r="F632" s="35"/>
      <c r="G632" s="34" t="s">
        <v>2144</v>
      </c>
      <c r="H632" s="34"/>
      <c r="I632" s="34"/>
      <c r="J632" s="34"/>
      <c r="K632" s="34" t="s">
        <v>2145</v>
      </c>
      <c r="L632" s="34"/>
      <c r="M632" s="34"/>
      <c r="N632" s="34" t="s">
        <v>2141</v>
      </c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 t="str">
        <f>TEXT(AK629+AL630+AL631,"#,##0.#######")</f>
        <v>607.2</v>
      </c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6" t="str">
        <f>TEXT(AL630,"#,###.0")</f>
        <v>103.8</v>
      </c>
      <c r="CY632" s="36" t="str">
        <f>TEXT(AK629,"#,###.0")</f>
        <v>424.9</v>
      </c>
      <c r="CZ632" s="37" t="str">
        <f>TEXT(AL631,"#,###.0")</f>
        <v>78.5</v>
      </c>
      <c r="DA632" s="37">
        <f>CY632+CX632+CZ632</f>
        <v>607.19999999999993</v>
      </c>
      <c r="DB632" s="33"/>
    </row>
    <row r="633" spans="2:106" ht="11.25" customHeight="1" x14ac:dyDescent="0.2">
      <c r="B633" s="34"/>
      <c r="C633" s="34"/>
      <c r="D633" s="34"/>
      <c r="E633" s="34"/>
      <c r="F633" s="35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6"/>
      <c r="CY633" s="36"/>
      <c r="CZ633" s="37"/>
      <c r="DA633" s="37"/>
      <c r="DB633" s="33"/>
    </row>
    <row r="634" spans="2:106" ht="11.25" customHeight="1" x14ac:dyDescent="0.2">
      <c r="B634" s="34"/>
      <c r="C634" s="34"/>
      <c r="D634" s="34"/>
      <c r="E634" s="34" t="s">
        <v>2166</v>
      </c>
      <c r="F634" s="35"/>
      <c r="G634" s="34" t="s">
        <v>2130</v>
      </c>
      <c r="H634" s="34"/>
      <c r="I634" s="34" t="s">
        <v>1022</v>
      </c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 t="s">
        <v>2169</v>
      </c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 t="s">
        <v>2141</v>
      </c>
      <c r="AF634" s="34"/>
      <c r="AG634" s="34" t="s">
        <v>24</v>
      </c>
      <c r="AH634" s="34"/>
      <c r="AI634" s="34"/>
      <c r="AJ634" s="34"/>
      <c r="AK634" s="34" t="s">
        <v>2349</v>
      </c>
      <c r="AL634" s="34"/>
      <c r="AM634" s="34"/>
      <c r="AN634" s="34"/>
      <c r="AO634" s="34"/>
      <c r="AP634" s="34"/>
      <c r="AQ634" s="34"/>
      <c r="AR634" s="34"/>
      <c r="AS634" s="34" t="s">
        <v>2181</v>
      </c>
      <c r="AT634" s="34"/>
      <c r="AU634" s="34"/>
      <c r="AV634" s="34"/>
      <c r="AW634" s="34"/>
      <c r="AX634" s="34"/>
      <c r="AY634" s="34"/>
      <c r="AZ634" s="34" t="s">
        <v>2348</v>
      </c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6"/>
      <c r="CY634" s="36"/>
      <c r="CZ634" s="37"/>
      <c r="DA634" s="37"/>
      <c r="DB634" s="33"/>
    </row>
    <row r="635" spans="2:106" ht="11.25" customHeight="1" x14ac:dyDescent="0.2">
      <c r="B635" s="34"/>
      <c r="C635" s="34"/>
      <c r="D635" s="34"/>
      <c r="E635" s="34"/>
      <c r="F635" s="35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6"/>
      <c r="CY635" s="36"/>
      <c r="CZ635" s="37"/>
      <c r="DA635" s="37"/>
      <c r="DB635" s="33"/>
    </row>
    <row r="636" spans="2:106" ht="11.25" customHeight="1" x14ac:dyDescent="0.2">
      <c r="B636" s="34"/>
      <c r="C636" s="34"/>
      <c r="D636" s="34"/>
      <c r="E636" s="34"/>
      <c r="F636" s="35"/>
      <c r="G636" s="34" t="s">
        <v>2123</v>
      </c>
      <c r="H636" s="34"/>
      <c r="I636" s="34"/>
      <c r="J636" s="34"/>
      <c r="K636" s="34"/>
      <c r="L636" s="34"/>
      <c r="M636" s="34"/>
      <c r="N636" s="34" t="s">
        <v>2141</v>
      </c>
      <c r="O636" s="34"/>
      <c r="P636" s="34" t="str">
        <f>TEXT([162]일위대가목록!$F$38,"#,##0")</f>
        <v>37,187</v>
      </c>
      <c r="Q636" s="34"/>
      <c r="R636" s="34"/>
      <c r="S636" s="34"/>
      <c r="T636" s="34"/>
      <c r="U636" s="34"/>
      <c r="V636" s="34"/>
      <c r="W636" s="34"/>
      <c r="X636" s="34"/>
      <c r="Y636" s="34" t="s">
        <v>2137</v>
      </c>
      <c r="Z636" s="34"/>
      <c r="AA636" s="34"/>
      <c r="AB636" s="34" t="str">
        <f>TEXT(AH611,"#,##0.#######")</f>
        <v>87.5</v>
      </c>
      <c r="AC636" s="34"/>
      <c r="AD636" s="34"/>
      <c r="AE636" s="34"/>
      <c r="AF636" s="34"/>
      <c r="AG636" s="34"/>
      <c r="AH636" s="34"/>
      <c r="AI636" s="34" t="s">
        <v>2133</v>
      </c>
      <c r="AJ636" s="34"/>
      <c r="AK636" s="34" t="str">
        <f>TEXT(TRUNC(P636/AB636,1),"#,##0.#")</f>
        <v>424.9</v>
      </c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6"/>
      <c r="CY636" s="36"/>
      <c r="CZ636" s="37"/>
      <c r="DA636" s="37"/>
      <c r="DB636" s="33"/>
    </row>
    <row r="637" spans="2:106" ht="11.25" customHeight="1" x14ac:dyDescent="0.2">
      <c r="B637" s="34"/>
      <c r="C637" s="34"/>
      <c r="D637" s="34"/>
      <c r="E637" s="34"/>
      <c r="F637" s="35"/>
      <c r="G637" s="34" t="s">
        <v>2124</v>
      </c>
      <c r="H637" s="34"/>
      <c r="I637" s="34"/>
      <c r="J637" s="34"/>
      <c r="K637" s="34"/>
      <c r="L637" s="34"/>
      <c r="M637" s="34"/>
      <c r="N637" s="34" t="s">
        <v>2141</v>
      </c>
      <c r="O637" s="34"/>
      <c r="P637" s="34"/>
      <c r="Q637" s="34" t="str">
        <f>TEXT([162]일위대가목록!$E$38,"#,##0")</f>
        <v>5,270</v>
      </c>
      <c r="R637" s="34"/>
      <c r="S637" s="34"/>
      <c r="T637" s="34"/>
      <c r="U637" s="34"/>
      <c r="V637" s="34"/>
      <c r="W637" s="34"/>
      <c r="X637" s="34"/>
      <c r="Y637" s="34" t="s">
        <v>2137</v>
      </c>
      <c r="Z637" s="34"/>
      <c r="AA637" s="34"/>
      <c r="AB637" s="34" t="str">
        <f>TEXT(AH611,"#,##0.#######")</f>
        <v>87.5</v>
      </c>
      <c r="AC637" s="34"/>
      <c r="AD637" s="34"/>
      <c r="AE637" s="34"/>
      <c r="AF637" s="34"/>
      <c r="AG637" s="34"/>
      <c r="AH637" s="34"/>
      <c r="AI637" s="34" t="s">
        <v>2133</v>
      </c>
      <c r="AJ637" s="34"/>
      <c r="AK637" s="34"/>
      <c r="AL637" s="34" t="str">
        <f>TEXT(TRUNC(Q637/AB637,1),"#,##0.#")</f>
        <v>60.2</v>
      </c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6"/>
      <c r="CY637" s="36"/>
      <c r="CZ637" s="37"/>
      <c r="DA637" s="37"/>
      <c r="DB637" s="33"/>
    </row>
    <row r="638" spans="2:106" ht="11.25" customHeight="1" x14ac:dyDescent="0.2">
      <c r="B638" s="34"/>
      <c r="C638" s="34"/>
      <c r="D638" s="34"/>
      <c r="E638" s="34"/>
      <c r="F638" s="35"/>
      <c r="G638" s="34" t="s">
        <v>2142</v>
      </c>
      <c r="H638" s="34"/>
      <c r="I638" s="34"/>
      <c r="J638" s="34"/>
      <c r="K638" s="34" t="s">
        <v>2143</v>
      </c>
      <c r="L638" s="34"/>
      <c r="M638" s="34"/>
      <c r="N638" s="34" t="s">
        <v>2141</v>
      </c>
      <c r="O638" s="34"/>
      <c r="P638" s="34"/>
      <c r="Q638" s="34" t="str">
        <f>TEXT([162]일위대가목록!$G$38,"#,##0")</f>
        <v>5,887</v>
      </c>
      <c r="R638" s="34"/>
      <c r="S638" s="34"/>
      <c r="T638" s="34"/>
      <c r="U638" s="34"/>
      <c r="V638" s="34"/>
      <c r="W638" s="34"/>
      <c r="X638" s="34"/>
      <c r="Y638" s="34" t="s">
        <v>2137</v>
      </c>
      <c r="Z638" s="34"/>
      <c r="AA638" s="34"/>
      <c r="AB638" s="34" t="str">
        <f>TEXT(AH611,"#,##0.#######")</f>
        <v>87.5</v>
      </c>
      <c r="AC638" s="34"/>
      <c r="AD638" s="34"/>
      <c r="AE638" s="34"/>
      <c r="AF638" s="34"/>
      <c r="AG638" s="34"/>
      <c r="AH638" s="34"/>
      <c r="AI638" s="34" t="s">
        <v>2133</v>
      </c>
      <c r="AJ638" s="34"/>
      <c r="AK638" s="34"/>
      <c r="AL638" s="34" t="str">
        <f>TEXT(TRUNC(Q638/AB638,1),"#,##0.#")</f>
        <v>67.2</v>
      </c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6"/>
      <c r="CY638" s="36"/>
      <c r="CZ638" s="37"/>
      <c r="DA638" s="37"/>
      <c r="DB638" s="33"/>
    </row>
    <row r="639" spans="2:106" ht="11.25" customHeight="1" x14ac:dyDescent="0.2">
      <c r="B639" s="34"/>
      <c r="C639" s="34"/>
      <c r="D639" s="34"/>
      <c r="E639" s="34"/>
      <c r="F639" s="35"/>
      <c r="G639" s="34" t="s">
        <v>2144</v>
      </c>
      <c r="H639" s="34"/>
      <c r="I639" s="34"/>
      <c r="J639" s="34"/>
      <c r="K639" s="34" t="s">
        <v>2145</v>
      </c>
      <c r="L639" s="34"/>
      <c r="M639" s="34"/>
      <c r="N639" s="34" t="s">
        <v>2141</v>
      </c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 t="str">
        <f>TEXT(AK636+AL637+AL638,"#,##0.#######")</f>
        <v>552.3</v>
      </c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6" t="str">
        <f>TEXT(AL637,"#,###.0")</f>
        <v>60.2</v>
      </c>
      <c r="CY639" s="36" t="str">
        <f>TEXT(AK636,"#,###.0")</f>
        <v>424.9</v>
      </c>
      <c r="CZ639" s="37" t="str">
        <f>TEXT(AL638,"#,###.0")</f>
        <v>67.2</v>
      </c>
      <c r="DA639" s="37">
        <f>CY639+CX639+CZ639</f>
        <v>552.29999999999995</v>
      </c>
      <c r="DB639" s="33"/>
    </row>
    <row r="640" spans="2:106" ht="11.25" customHeight="1" x14ac:dyDescent="0.2">
      <c r="B640" s="34"/>
      <c r="C640" s="34"/>
      <c r="D640" s="34"/>
      <c r="E640" s="34"/>
      <c r="F640" s="35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6"/>
      <c r="CY640" s="36"/>
      <c r="CZ640" s="37"/>
      <c r="DA640" s="37"/>
      <c r="DB640" s="33"/>
    </row>
    <row r="641" spans="2:106" ht="11.25" customHeight="1" x14ac:dyDescent="0.2">
      <c r="B641" s="34"/>
      <c r="C641" s="34"/>
      <c r="D641" s="34"/>
      <c r="E641" s="34" t="s">
        <v>2168</v>
      </c>
      <c r="F641" s="35"/>
      <c r="G641" s="34" t="s">
        <v>2130</v>
      </c>
      <c r="H641" s="34"/>
      <c r="I641" s="34" t="s">
        <v>2144</v>
      </c>
      <c r="J641" s="34"/>
      <c r="K641" s="34"/>
      <c r="L641" s="34"/>
      <c r="M641" s="34" t="s">
        <v>2145</v>
      </c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6"/>
      <c r="CY641" s="36"/>
      <c r="CZ641" s="37"/>
      <c r="DA641" s="37"/>
      <c r="DB641" s="33"/>
    </row>
    <row r="642" spans="2:106" ht="11.25" customHeight="1" x14ac:dyDescent="0.2">
      <c r="B642" s="34"/>
      <c r="C642" s="34"/>
      <c r="D642" s="34"/>
      <c r="E642" s="34"/>
      <c r="F642" s="35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6"/>
      <c r="CY642" s="36"/>
      <c r="CZ642" s="37"/>
      <c r="DA642" s="37"/>
      <c r="DB642" s="33"/>
    </row>
    <row r="643" spans="2:106" ht="11.25" customHeight="1" x14ac:dyDescent="0.2">
      <c r="B643" s="34"/>
      <c r="C643" s="34"/>
      <c r="D643" s="34"/>
      <c r="E643" s="34"/>
      <c r="F643" s="35"/>
      <c r="G643" s="34"/>
      <c r="H643" s="34" t="s">
        <v>2123</v>
      </c>
      <c r="I643" s="34"/>
      <c r="J643" s="34"/>
      <c r="K643" s="34"/>
      <c r="L643" s="34"/>
      <c r="M643" s="34"/>
      <c r="N643" s="34"/>
      <c r="O643" s="34" t="s">
        <v>2141</v>
      </c>
      <c r="P643" s="34"/>
      <c r="Q643" s="34" t="str">
        <f>TEXT(CY632,"#,###.##")</f>
        <v>424.9</v>
      </c>
      <c r="R643" s="34"/>
      <c r="S643" s="34"/>
      <c r="T643" s="34"/>
      <c r="U643" s="34"/>
      <c r="V643" s="34"/>
      <c r="W643" s="34" t="s">
        <v>2135</v>
      </c>
      <c r="X643" s="34"/>
      <c r="Y643" s="34" t="str">
        <f>TEXT(CY639,"#,###.##")</f>
        <v>424.9</v>
      </c>
      <c r="Z643" s="34"/>
      <c r="AA643" s="34"/>
      <c r="AB643" s="34"/>
      <c r="AC643" s="34"/>
      <c r="AD643" s="34"/>
      <c r="AE643" s="34" t="s">
        <v>2133</v>
      </c>
      <c r="AF643" s="34"/>
      <c r="AG643" s="34"/>
      <c r="AH643" s="34" t="str">
        <f>TEXT(TRUNC(CY632+CY639,1),"#,##0.#")</f>
        <v>849.8</v>
      </c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6"/>
      <c r="CY643" s="36"/>
      <c r="CZ643" s="37"/>
      <c r="DA643" s="37"/>
      <c r="DB643" s="33"/>
    </row>
    <row r="644" spans="2:106" ht="11.25" customHeight="1" x14ac:dyDescent="0.2">
      <c r="B644" s="34"/>
      <c r="C644" s="34"/>
      <c r="D644" s="34"/>
      <c r="E644" s="34"/>
      <c r="F644" s="35"/>
      <c r="G644" s="34"/>
      <c r="H644" s="34" t="s">
        <v>2124</v>
      </c>
      <c r="I644" s="34"/>
      <c r="J644" s="34"/>
      <c r="K644" s="34"/>
      <c r="L644" s="34"/>
      <c r="M644" s="34"/>
      <c r="N644" s="34"/>
      <c r="O644" s="34" t="s">
        <v>2141</v>
      </c>
      <c r="P644" s="34"/>
      <c r="Q644" s="34" t="str">
        <f>TEXT(CX632,"#,###.##")</f>
        <v>103.8</v>
      </c>
      <c r="R644" s="34"/>
      <c r="S644" s="34"/>
      <c r="T644" s="34"/>
      <c r="U644" s="34"/>
      <c r="V644" s="34"/>
      <c r="W644" s="34" t="s">
        <v>2135</v>
      </c>
      <c r="X644" s="34"/>
      <c r="Y644" s="34" t="str">
        <f>TEXT(CX639,"#,###.##")</f>
        <v>60.2</v>
      </c>
      <c r="Z644" s="34"/>
      <c r="AA644" s="34"/>
      <c r="AB644" s="34"/>
      <c r="AC644" s="34"/>
      <c r="AD644" s="34" t="s">
        <v>2133</v>
      </c>
      <c r="AE644" s="34"/>
      <c r="AF644" s="34"/>
      <c r="AG644" s="34" t="str">
        <f>TEXT(TRUNC(CX632+CX639,1),"#,##0.#")</f>
        <v>164.</v>
      </c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6"/>
      <c r="CY644" s="36"/>
      <c r="CZ644" s="37"/>
      <c r="DA644" s="37"/>
      <c r="DB644" s="33"/>
    </row>
    <row r="645" spans="2:106" ht="11.25" customHeight="1" x14ac:dyDescent="0.2">
      <c r="B645" s="34"/>
      <c r="C645" s="34"/>
      <c r="D645" s="34"/>
      <c r="E645" s="34"/>
      <c r="F645" s="35"/>
      <c r="G645" s="34"/>
      <c r="H645" s="34" t="s">
        <v>2142</v>
      </c>
      <c r="I645" s="34"/>
      <c r="J645" s="34"/>
      <c r="K645" s="34"/>
      <c r="L645" s="34" t="s">
        <v>2143</v>
      </c>
      <c r="M645" s="34"/>
      <c r="N645" s="34"/>
      <c r="O645" s="34" t="s">
        <v>2141</v>
      </c>
      <c r="P645" s="34"/>
      <c r="Q645" s="34" t="str">
        <f>TEXT(CZ632,"#,###.##")</f>
        <v>78.5</v>
      </c>
      <c r="R645" s="34"/>
      <c r="S645" s="34"/>
      <c r="T645" s="34"/>
      <c r="U645" s="34"/>
      <c r="V645" s="34" t="s">
        <v>2135</v>
      </c>
      <c r="W645" s="34"/>
      <c r="X645" s="34" t="str">
        <f>TEXT(CZ639,"#,###.##")</f>
        <v>67.2</v>
      </c>
      <c r="Y645" s="34"/>
      <c r="Z645" s="34"/>
      <c r="AA645" s="34"/>
      <c r="AB645" s="34"/>
      <c r="AC645" s="34" t="s">
        <v>2133</v>
      </c>
      <c r="AD645" s="34"/>
      <c r="AE645" s="34"/>
      <c r="AF645" s="34" t="str">
        <f>TEXT(TRUNC(CZ632+CZ639,1),"#,##0.#")</f>
        <v>145.7</v>
      </c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6"/>
      <c r="CY645" s="36"/>
      <c r="CZ645" s="37"/>
      <c r="DA645" s="37"/>
      <c r="DB645" s="33"/>
    </row>
    <row r="646" spans="2:106" ht="11.25" customHeight="1" x14ac:dyDescent="0.2">
      <c r="B646" s="34"/>
      <c r="C646" s="34"/>
      <c r="D646" s="34"/>
      <c r="E646" s="34"/>
      <c r="F646" s="35"/>
      <c r="G646" s="34"/>
      <c r="H646" s="34"/>
      <c r="I646" s="34"/>
      <c r="J646" s="34" t="s">
        <v>2145</v>
      </c>
      <c r="K646" s="34"/>
      <c r="L646" s="34"/>
      <c r="M646" s="34"/>
      <c r="N646" s="34"/>
      <c r="O646" s="34" t="s">
        <v>2141</v>
      </c>
      <c r="P646" s="34"/>
      <c r="Q646" s="34"/>
      <c r="R646" s="34" t="str">
        <f>TEXT(AH643+AG644+AF645,"#,##0.#######")</f>
        <v>1,159.5</v>
      </c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6" t="str">
        <f>TEXT(AG644,"#,###.0")</f>
        <v>164.0</v>
      </c>
      <c r="CY646" s="36" t="str">
        <f>TEXT(AH643,"#,###.0")</f>
        <v>849.8</v>
      </c>
      <c r="CZ646" s="37" t="str">
        <f>TEXT(AF645,"#,###.0")</f>
        <v>145.7</v>
      </c>
      <c r="DA646" s="37">
        <f>CY646+CX646+CZ646</f>
        <v>1159.5</v>
      </c>
      <c r="DB646" s="33"/>
    </row>
    <row r="647" spans="2:106" ht="11.25" customHeight="1" x14ac:dyDescent="0.2">
      <c r="B647" s="34"/>
      <c r="C647" s="34"/>
      <c r="D647" s="34"/>
      <c r="E647" s="34"/>
      <c r="F647" s="35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6"/>
      <c r="CY647" s="36"/>
      <c r="CZ647" s="37"/>
      <c r="DA647" s="37"/>
      <c r="DB647" s="33"/>
    </row>
    <row r="648" spans="2:106" ht="11.25" customHeight="1" x14ac:dyDescent="0.2">
      <c r="B648" s="34"/>
      <c r="C648" s="34"/>
      <c r="D648" s="34" t="s">
        <v>2350</v>
      </c>
      <c r="E648" s="34"/>
      <c r="F648" s="35"/>
      <c r="G648" s="34" t="s">
        <v>2157</v>
      </c>
      <c r="H648" s="34"/>
      <c r="I648" s="34"/>
      <c r="J648" s="34"/>
      <c r="K648" s="34" t="s">
        <v>2145</v>
      </c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6"/>
      <c r="CY648" s="36"/>
      <c r="CZ648" s="37"/>
      <c r="DA648" s="37"/>
      <c r="DB648" s="33"/>
    </row>
    <row r="649" spans="2:106" ht="11.25" customHeight="1" x14ac:dyDescent="0.2">
      <c r="B649" s="34"/>
      <c r="C649" s="34"/>
      <c r="D649" s="34"/>
      <c r="E649" s="34"/>
      <c r="F649" s="35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6"/>
      <c r="CY649" s="36"/>
      <c r="CZ649" s="37"/>
      <c r="DA649" s="37"/>
      <c r="DB649" s="33"/>
    </row>
    <row r="650" spans="2:106" ht="11.25" customHeight="1" x14ac:dyDescent="0.2">
      <c r="B650" s="34"/>
      <c r="C650" s="34"/>
      <c r="D650" s="34"/>
      <c r="E650" s="34"/>
      <c r="F650" s="35"/>
      <c r="G650" s="34"/>
      <c r="H650" s="34" t="s">
        <v>2123</v>
      </c>
      <c r="I650" s="34"/>
      <c r="J650" s="34"/>
      <c r="K650" s="34"/>
      <c r="L650" s="34"/>
      <c r="M650" s="34"/>
      <c r="N650" s="34"/>
      <c r="O650" s="34" t="s">
        <v>2141</v>
      </c>
      <c r="P650" s="34"/>
      <c r="Q650" s="34" t="str">
        <f>TEXT(CY619,"#,###.##")</f>
        <v>930.7</v>
      </c>
      <c r="R650" s="34"/>
      <c r="S650" s="34"/>
      <c r="T650" s="34"/>
      <c r="U650" s="34"/>
      <c r="V650" s="34"/>
      <c r="W650" s="34" t="s">
        <v>2135</v>
      </c>
      <c r="X650" s="34"/>
      <c r="Y650" s="34" t="str">
        <f>TEXT(CY646,"#,###.##")</f>
        <v>849.8</v>
      </c>
      <c r="Z650" s="34"/>
      <c r="AA650" s="34"/>
      <c r="AB650" s="34"/>
      <c r="AC650" s="34"/>
      <c r="AD650" s="34"/>
      <c r="AE650" s="34" t="s">
        <v>2133</v>
      </c>
      <c r="AF650" s="34"/>
      <c r="AG650" s="34"/>
      <c r="AH650" s="34" t="str">
        <f>TEXT(TRUNC(CY619+CY646,0),"#,##0")</f>
        <v>1,780</v>
      </c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6"/>
      <c r="CY650" s="36"/>
      <c r="CZ650" s="37"/>
      <c r="DA650" s="37"/>
      <c r="DB650" s="33"/>
    </row>
    <row r="651" spans="2:106" ht="11.25" customHeight="1" x14ac:dyDescent="0.2">
      <c r="B651" s="34"/>
      <c r="C651" s="34"/>
      <c r="D651" s="34"/>
      <c r="E651" s="34"/>
      <c r="F651" s="35"/>
      <c r="G651" s="34"/>
      <c r="H651" s="34" t="s">
        <v>2124</v>
      </c>
      <c r="I651" s="34"/>
      <c r="J651" s="34"/>
      <c r="K651" s="34"/>
      <c r="L651" s="34"/>
      <c r="M651" s="34"/>
      <c r="N651" s="34"/>
      <c r="O651" s="34" t="s">
        <v>2141</v>
      </c>
      <c r="P651" s="34"/>
      <c r="Q651" s="34"/>
      <c r="R651" s="34" t="str">
        <f>TEXT(CX646,"#,###.##")</f>
        <v>164.</v>
      </c>
      <c r="S651" s="34"/>
      <c r="T651" s="34"/>
      <c r="U651" s="34"/>
      <c r="V651" s="34"/>
      <c r="W651" s="34"/>
      <c r="X651" s="34" t="s">
        <v>2133</v>
      </c>
      <c r="Y651" s="34"/>
      <c r="Z651" s="34"/>
      <c r="AA651" s="34" t="str">
        <f>TEXT(TRUNC(CX646,0),"#,##0")</f>
        <v>164</v>
      </c>
      <c r="AB651" s="34"/>
      <c r="AC651" s="34"/>
      <c r="AD651" s="34"/>
      <c r="AE651" s="34"/>
      <c r="AF651" s="34"/>
      <c r="AG651" s="34"/>
      <c r="AH651" s="34"/>
      <c r="AI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6"/>
      <c r="CY651" s="36"/>
      <c r="CZ651" s="37"/>
      <c r="DA651" s="37"/>
      <c r="DB651" s="33"/>
    </row>
    <row r="652" spans="2:106" ht="11.25" customHeight="1" x14ac:dyDescent="0.2">
      <c r="B652" s="34"/>
      <c r="C652" s="34"/>
      <c r="D652" s="34"/>
      <c r="E652" s="34"/>
      <c r="F652" s="35"/>
      <c r="G652" s="34"/>
      <c r="H652" s="34" t="s">
        <v>2142</v>
      </c>
      <c r="I652" s="34"/>
      <c r="J652" s="34"/>
      <c r="K652" s="34"/>
      <c r="L652" s="34" t="s">
        <v>2143</v>
      </c>
      <c r="M652" s="34"/>
      <c r="N652" s="34"/>
      <c r="O652" s="34" t="s">
        <v>2141</v>
      </c>
      <c r="P652" s="34"/>
      <c r="Q652" s="34" t="str">
        <f>TEXT(CZ623,"#,###.##")</f>
        <v>93.</v>
      </c>
      <c r="R652" s="34"/>
      <c r="S652" s="34"/>
      <c r="T652" s="34" t="s">
        <v>2135</v>
      </c>
      <c r="U652" s="34"/>
      <c r="V652" s="34" t="str">
        <f>TEXT(CZ646,"#,###.##")</f>
        <v>145.7</v>
      </c>
      <c r="W652" s="34"/>
      <c r="X652" s="34"/>
      <c r="Y652" s="34"/>
      <c r="Z652" s="34"/>
      <c r="AA652" s="34"/>
      <c r="AB652" s="34" t="s">
        <v>2133</v>
      </c>
      <c r="AC652" s="34"/>
      <c r="AD652" s="34"/>
      <c r="AE652" s="34" t="str">
        <f>TEXT(TRUNC(CZ623+CZ646,0),"#,##0")</f>
        <v>238</v>
      </c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6"/>
      <c r="CY652" s="36"/>
      <c r="CZ652" s="37"/>
      <c r="DA652" s="37"/>
      <c r="DB652" s="33"/>
    </row>
    <row r="653" spans="2:106" ht="11.25" customHeight="1" x14ac:dyDescent="0.2">
      <c r="B653" s="34"/>
      <c r="C653" s="34"/>
      <c r="D653" s="34"/>
      <c r="E653" s="34"/>
      <c r="F653" s="35"/>
      <c r="G653" s="34"/>
      <c r="H653" s="34"/>
      <c r="I653" s="34"/>
      <c r="J653" s="34" t="s">
        <v>2145</v>
      </c>
      <c r="K653" s="34"/>
      <c r="L653" s="34"/>
      <c r="M653" s="34"/>
      <c r="N653" s="34"/>
      <c r="O653" s="34" t="s">
        <v>2141</v>
      </c>
      <c r="P653" s="34"/>
      <c r="Q653" s="34"/>
      <c r="R653" s="34" t="str">
        <f>TEXT(AH650+AA651+AE652,"#,##0")</f>
        <v>2,182</v>
      </c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6" t="str">
        <f>TEXT(AA651,"#,##0")</f>
        <v>164</v>
      </c>
      <c r="CY653" s="36" t="str">
        <f>TEXT(AH650,"#,##0")</f>
        <v>1,780</v>
      </c>
      <c r="CZ653" s="37" t="str">
        <f>TEXT(AE652,"#,##0")</f>
        <v>238</v>
      </c>
      <c r="DA653" s="39">
        <f>CY653+CX653+CZ653</f>
        <v>2182</v>
      </c>
      <c r="DB653" s="33"/>
    </row>
    <row r="654" spans="2:106" ht="11.25" customHeight="1" x14ac:dyDescent="0.2">
      <c r="B654" s="34"/>
      <c r="C654" s="34"/>
      <c r="D654" s="34"/>
      <c r="E654" s="34"/>
      <c r="F654" s="35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6"/>
      <c r="CY654" s="36"/>
      <c r="CZ654" s="37"/>
      <c r="DA654" s="37"/>
      <c r="DB654" s="33"/>
    </row>
    <row r="655" spans="2:106" ht="11.25" customHeight="1" x14ac:dyDescent="0.2">
      <c r="B655" s="40" t="s">
        <v>2353</v>
      </c>
      <c r="C655" s="34"/>
      <c r="D655" s="34"/>
      <c r="E655" s="34"/>
      <c r="F655" s="35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41" t="str">
        <f>CX700</f>
        <v>431</v>
      </c>
      <c r="CY655" s="41" t="str">
        <f>CY700</f>
        <v>4,686</v>
      </c>
      <c r="CZ655" s="42" t="str">
        <f>CZ700</f>
        <v>628</v>
      </c>
      <c r="DA655" s="42">
        <f>DA700</f>
        <v>5745</v>
      </c>
      <c r="DB655" s="33"/>
    </row>
    <row r="656" spans="2:106" ht="11.25" customHeight="1" x14ac:dyDescent="0.2">
      <c r="B656" s="34"/>
      <c r="C656" s="34"/>
      <c r="D656" s="34"/>
      <c r="E656" s="34"/>
      <c r="F656" s="35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6"/>
      <c r="CY656" s="36"/>
      <c r="CZ656" s="37"/>
      <c r="DA656" s="37"/>
      <c r="DB656" s="33"/>
    </row>
    <row r="657" spans="2:106" ht="11.25" customHeight="1" x14ac:dyDescent="0.2">
      <c r="B657" s="34"/>
      <c r="C657" s="34"/>
      <c r="D657" s="34"/>
      <c r="E657" s="34"/>
      <c r="F657" s="35"/>
      <c r="G657" s="34" t="s">
        <v>2352</v>
      </c>
      <c r="H657" s="34"/>
      <c r="I657" s="34"/>
      <c r="J657" s="34"/>
      <c r="K657" s="34"/>
      <c r="L657" s="34" t="s">
        <v>2313</v>
      </c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 t="s">
        <v>2141</v>
      </c>
      <c r="X657" s="34"/>
      <c r="Y657" s="34" t="s">
        <v>2314</v>
      </c>
      <c r="Z657" s="34"/>
      <c r="AA657" s="34"/>
      <c r="AB657" s="34" t="s">
        <v>2133</v>
      </c>
      <c r="AC657" s="34"/>
      <c r="AD657" s="34" t="str">
        <f>TEXT(266,"#,##0.#######")</f>
        <v>266.</v>
      </c>
      <c r="AE657" s="34"/>
      <c r="AF657" s="34"/>
      <c r="AG657" s="34" t="s">
        <v>752</v>
      </c>
      <c r="AH657" s="34"/>
      <c r="AI657" s="34" t="s">
        <v>2139</v>
      </c>
      <c r="AJ657" s="34" t="s">
        <v>2163</v>
      </c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6"/>
      <c r="CY657" s="36"/>
      <c r="CZ657" s="37"/>
      <c r="DA657" s="37"/>
      <c r="DB657" s="33"/>
    </row>
    <row r="658" spans="2:106" ht="11.25" customHeight="1" x14ac:dyDescent="0.2">
      <c r="B658" s="34"/>
      <c r="C658" s="34"/>
      <c r="D658" s="34"/>
      <c r="E658" s="34"/>
      <c r="F658" s="35"/>
      <c r="G658" s="34" t="s">
        <v>2132</v>
      </c>
      <c r="H658" s="34"/>
      <c r="I658" s="34" t="s">
        <v>2133</v>
      </c>
      <c r="J658" s="34"/>
      <c r="K658" s="34" t="s">
        <v>2314</v>
      </c>
      <c r="L658" s="34"/>
      <c r="M658" s="34"/>
      <c r="N658" s="34" t="s">
        <v>2137</v>
      </c>
      <c r="O658" s="34"/>
      <c r="P658" s="34"/>
      <c r="Q658" s="34" t="str">
        <f>TEXT(8,"#,##0.#######")</f>
        <v>8.</v>
      </c>
      <c r="R658" s="34" t="s">
        <v>2140</v>
      </c>
      <c r="S658" s="34"/>
      <c r="T658" s="34"/>
      <c r="U658" s="34" t="s">
        <v>2133</v>
      </c>
      <c r="V658" s="34"/>
      <c r="W658" s="34" t="str">
        <f>TEXT(AD657,"#,##0.#######")</f>
        <v>266.</v>
      </c>
      <c r="X658" s="34"/>
      <c r="Y658" s="34"/>
      <c r="Z658" s="34"/>
      <c r="AA658" s="34" t="s">
        <v>2137</v>
      </c>
      <c r="AB658" s="34"/>
      <c r="AC658" s="34"/>
      <c r="AD658" s="34" t="str">
        <f>TEXT(Q658,"#,##0.#######")</f>
        <v>8.</v>
      </c>
      <c r="AE658" s="34"/>
      <c r="AF658" s="34" t="s">
        <v>2133</v>
      </c>
      <c r="AG658" s="34"/>
      <c r="AH658" s="34" t="str">
        <f>TEXT(ROUND(AD657/Q658,2),"#,##0.#######")</f>
        <v>33.25</v>
      </c>
      <c r="AI658" s="34"/>
      <c r="AJ658" s="34"/>
      <c r="AK658" s="34"/>
      <c r="AL658" s="34"/>
      <c r="AM658" s="34"/>
      <c r="AN658" s="34" t="s">
        <v>752</v>
      </c>
      <c r="AO658" s="34"/>
      <c r="AP658" s="34" t="s">
        <v>2139</v>
      </c>
      <c r="AQ658" s="34" t="s">
        <v>2140</v>
      </c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6"/>
      <c r="CY658" s="36"/>
      <c r="CZ658" s="37"/>
      <c r="DA658" s="37"/>
      <c r="DB658" s="33"/>
    </row>
    <row r="659" spans="2:106" ht="11.25" customHeight="1" x14ac:dyDescent="0.2">
      <c r="B659" s="34"/>
      <c r="C659" s="34"/>
      <c r="D659" s="34"/>
      <c r="E659" s="34"/>
      <c r="F659" s="35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6"/>
      <c r="CY659" s="36"/>
      <c r="CZ659" s="37"/>
      <c r="DA659" s="37"/>
      <c r="DB659" s="33"/>
    </row>
    <row r="660" spans="2:106" ht="11.25" customHeight="1" x14ac:dyDescent="0.2">
      <c r="B660" s="34"/>
      <c r="C660" s="34"/>
      <c r="D660" s="43" t="s">
        <v>2205</v>
      </c>
      <c r="E660" s="34"/>
      <c r="F660" s="35"/>
      <c r="G660" s="34" t="s">
        <v>2164</v>
      </c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6"/>
      <c r="CY660" s="36"/>
      <c r="CZ660" s="37"/>
      <c r="DA660" s="37"/>
      <c r="DB660" s="33"/>
    </row>
    <row r="661" spans="2:106" ht="11.25" customHeight="1" x14ac:dyDescent="0.2">
      <c r="B661" s="34"/>
      <c r="C661" s="34"/>
      <c r="D661" s="34"/>
      <c r="E661" s="34"/>
      <c r="F661" s="35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6"/>
      <c r="CY661" s="36"/>
      <c r="CZ661" s="37"/>
      <c r="DA661" s="37"/>
      <c r="DB661" s="33"/>
    </row>
    <row r="662" spans="2:106" ht="11.25" customHeight="1" x14ac:dyDescent="0.2">
      <c r="B662" s="34"/>
      <c r="C662" s="34"/>
      <c r="D662" s="34"/>
      <c r="E662" s="34"/>
      <c r="F662" s="35"/>
      <c r="G662" s="34" t="s">
        <v>826</v>
      </c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 t="s">
        <v>2141</v>
      </c>
      <c r="S662" s="34"/>
      <c r="T662" s="34" t="str">
        <f>TEXT([162]단가대비표!$P$127,"#,##0")</f>
        <v>181,293</v>
      </c>
      <c r="U662" s="34"/>
      <c r="V662" s="34"/>
      <c r="W662" s="34"/>
      <c r="X662" s="34"/>
      <c r="Y662" s="34"/>
      <c r="Z662" s="34"/>
      <c r="AA662" s="34"/>
      <c r="AB662" s="34"/>
      <c r="AC662" s="34"/>
      <c r="AD662" s="34" t="s">
        <v>2150</v>
      </c>
      <c r="AE662" s="34"/>
      <c r="AF662" s="34"/>
      <c r="AG662" s="34" t="str">
        <f>TEXT(2,"#,##0.#######")</f>
        <v>2.</v>
      </c>
      <c r="AH662" s="34" t="s">
        <v>413</v>
      </c>
      <c r="AI662" s="34"/>
      <c r="AJ662" s="34"/>
      <c r="AK662" s="34" t="s">
        <v>2137</v>
      </c>
      <c r="AL662" s="34"/>
      <c r="AM662" s="34"/>
      <c r="AN662" s="34" t="s">
        <v>2314</v>
      </c>
      <c r="AO662" s="34"/>
      <c r="AP662" s="34"/>
      <c r="AQ662" s="34" t="s">
        <v>2133</v>
      </c>
      <c r="AR662" s="34"/>
      <c r="AS662" s="34" t="str">
        <f>TEXT(T662,"#,##0.#######")</f>
        <v>181,293.</v>
      </c>
      <c r="AT662" s="34"/>
      <c r="AU662" s="34"/>
      <c r="AV662" s="34"/>
      <c r="AW662" s="34"/>
      <c r="AX662" s="34"/>
      <c r="AY662" s="34"/>
      <c r="AZ662" s="34"/>
      <c r="BA662" s="34" t="s">
        <v>2150</v>
      </c>
      <c r="BB662" s="34"/>
      <c r="BC662" s="34"/>
      <c r="BD662" s="34" t="str">
        <f>TEXT(AG662,"#,##0.#######")</f>
        <v>2.</v>
      </c>
      <c r="BE662" s="34"/>
      <c r="BF662" s="34" t="s">
        <v>2137</v>
      </c>
      <c r="BG662" s="34"/>
      <c r="BH662" s="34"/>
      <c r="BI662" s="34" t="str">
        <f>TEXT(AD657,"#,##0.#######")</f>
        <v>266.</v>
      </c>
      <c r="BJ662" s="34"/>
      <c r="BK662" s="34"/>
      <c r="BL662" s="34"/>
      <c r="BO662" s="34" t="s">
        <v>2133</v>
      </c>
      <c r="BP662" s="34"/>
      <c r="BQ662" s="34" t="str">
        <f>TEXT(TRUNC(T662*AG662/BI662,1),"#,##0.#######")</f>
        <v>1,363.1</v>
      </c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6"/>
      <c r="CY662" s="36"/>
      <c r="CZ662" s="37"/>
      <c r="DA662" s="37"/>
      <c r="DB662" s="33"/>
    </row>
    <row r="663" spans="2:106" ht="11.25" customHeight="1" x14ac:dyDescent="0.2">
      <c r="B663" s="34"/>
      <c r="C663" s="34"/>
      <c r="D663" s="34"/>
      <c r="E663" s="34"/>
      <c r="F663" s="35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6"/>
      <c r="CY663" s="36"/>
      <c r="CZ663" s="37"/>
      <c r="DA663" s="37"/>
      <c r="DB663" s="33"/>
    </row>
    <row r="664" spans="2:106" ht="11.25" customHeight="1" x14ac:dyDescent="0.2">
      <c r="B664" s="34"/>
      <c r="C664" s="34"/>
      <c r="D664" s="34"/>
      <c r="E664" s="34"/>
      <c r="F664" s="35"/>
      <c r="G664" s="34" t="s">
        <v>411</v>
      </c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 t="s">
        <v>2141</v>
      </c>
      <c r="S664" s="34"/>
      <c r="T664" s="34" t="str">
        <f>TEXT([162]단가대비표!$P$126,"#,##0")</f>
        <v>144,481</v>
      </c>
      <c r="U664" s="34"/>
      <c r="V664" s="34"/>
      <c r="W664" s="34"/>
      <c r="X664" s="34"/>
      <c r="Y664" s="34"/>
      <c r="Z664" s="34"/>
      <c r="AA664" s="34"/>
      <c r="AB664" s="34"/>
      <c r="AC664" s="34"/>
      <c r="AD664" s="34" t="s">
        <v>2150</v>
      </c>
      <c r="AE664" s="34"/>
      <c r="AF664" s="34"/>
      <c r="AG664" s="34" t="str">
        <f>TEXT(2,"#,##0.#######")</f>
        <v>2.</v>
      </c>
      <c r="AH664" s="34" t="s">
        <v>413</v>
      </c>
      <c r="AI664" s="34"/>
      <c r="AJ664" s="34"/>
      <c r="AK664" s="34" t="s">
        <v>2137</v>
      </c>
      <c r="AL664" s="34"/>
      <c r="AM664" s="34"/>
      <c r="AN664" s="34" t="s">
        <v>2314</v>
      </c>
      <c r="AO664" s="34"/>
      <c r="AP664" s="34"/>
      <c r="AQ664" s="34" t="s">
        <v>2133</v>
      </c>
      <c r="AR664" s="34"/>
      <c r="AS664" s="34" t="str">
        <f>TEXT(T664,"#,##0.#######")</f>
        <v>144,481.</v>
      </c>
      <c r="AT664" s="34"/>
      <c r="AU664" s="34"/>
      <c r="AV664" s="34"/>
      <c r="AW664" s="34"/>
      <c r="AX664" s="34"/>
      <c r="AY664" s="34"/>
      <c r="AZ664" s="34"/>
      <c r="BA664" s="34" t="s">
        <v>2150</v>
      </c>
      <c r="BB664" s="34"/>
      <c r="BC664" s="34"/>
      <c r="BD664" s="34" t="str">
        <f>TEXT(AG664,"#,##0.#######")</f>
        <v>2.</v>
      </c>
      <c r="BE664" s="34"/>
      <c r="BF664" s="34" t="s">
        <v>2137</v>
      </c>
      <c r="BG664" s="34"/>
      <c r="BH664" s="34"/>
      <c r="BI664" s="34" t="str">
        <f>TEXT(AD657,"#,##0.#######")</f>
        <v>266.</v>
      </c>
      <c r="BJ664" s="34"/>
      <c r="BK664" s="34"/>
      <c r="BL664" s="34"/>
      <c r="BO664" s="34" t="s">
        <v>2133</v>
      </c>
      <c r="BP664" s="34"/>
      <c r="BQ664" s="34" t="str">
        <f>TEXT(TRUNC(T664*AG664/BI664,1),"#,##0.#######")</f>
        <v>1,086.3</v>
      </c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6"/>
      <c r="CY664" s="36"/>
      <c r="CZ664" s="37"/>
      <c r="DA664" s="37"/>
      <c r="DB664" s="33"/>
    </row>
    <row r="665" spans="2:106" ht="11.25" customHeight="1" x14ac:dyDescent="0.2">
      <c r="B665" s="34"/>
      <c r="C665" s="34"/>
      <c r="D665" s="34"/>
      <c r="E665" s="34"/>
      <c r="F665" s="35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6"/>
      <c r="CY665" s="36"/>
      <c r="CZ665" s="37"/>
      <c r="DA665" s="37"/>
      <c r="DB665" s="33"/>
    </row>
    <row r="666" spans="2:106" ht="11.25" customHeight="1" x14ac:dyDescent="0.2">
      <c r="B666" s="34"/>
      <c r="C666" s="34"/>
      <c r="D666" s="34"/>
      <c r="E666" s="34"/>
      <c r="F666" s="35"/>
      <c r="G666" s="34" t="s">
        <v>2165</v>
      </c>
      <c r="H666" s="34"/>
      <c r="I666" s="34"/>
      <c r="J666" s="34"/>
      <c r="K666" s="34"/>
      <c r="L666" s="34"/>
      <c r="M666" s="34"/>
      <c r="N666" s="34"/>
      <c r="O666" s="34"/>
      <c r="P666" s="34" t="s">
        <v>2141</v>
      </c>
      <c r="Q666" s="34"/>
      <c r="R666" s="34" t="str">
        <f>TEXT(TRUNC(BQ662+BQ664,1),"#,##0.#######")</f>
        <v>2,449.4</v>
      </c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6"/>
      <c r="CY666" s="36" t="str">
        <f>R666</f>
        <v>2,449.4</v>
      </c>
      <c r="CZ666" s="37"/>
      <c r="DA666" s="37"/>
      <c r="DB666" s="33"/>
    </row>
    <row r="667" spans="2:106" ht="11.25" customHeight="1" x14ac:dyDescent="0.2">
      <c r="B667" s="34"/>
      <c r="C667" s="34"/>
      <c r="D667" s="34"/>
      <c r="E667" s="34"/>
      <c r="F667" s="35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6"/>
      <c r="CY667" s="36"/>
      <c r="CZ667" s="37"/>
      <c r="DA667" s="37"/>
      <c r="DB667" s="33"/>
    </row>
    <row r="668" spans="2:106" ht="11.25" customHeight="1" x14ac:dyDescent="0.2">
      <c r="B668" s="34"/>
      <c r="C668" s="34"/>
      <c r="D668" s="43" t="s">
        <v>2239</v>
      </c>
      <c r="E668" s="34"/>
      <c r="F668" s="35"/>
      <c r="G668" s="34" t="s">
        <v>844</v>
      </c>
      <c r="H668" s="34"/>
      <c r="I668" s="34"/>
      <c r="J668" s="34"/>
      <c r="K668" s="34"/>
      <c r="L668" s="34"/>
      <c r="M668" s="34"/>
      <c r="N668" s="34"/>
      <c r="O668" s="34"/>
      <c r="P668" s="34" t="s">
        <v>2180</v>
      </c>
      <c r="Q668" s="34"/>
      <c r="R668" s="34"/>
      <c r="S668" s="34" t="s">
        <v>2181</v>
      </c>
      <c r="T668" s="34"/>
      <c r="U668" s="34"/>
      <c r="V668" s="34"/>
      <c r="W668" s="34"/>
      <c r="X668" s="34"/>
      <c r="Y668" s="34" t="s">
        <v>2134</v>
      </c>
      <c r="Z668" s="34" t="s">
        <v>2341</v>
      </c>
      <c r="AA668" s="34"/>
      <c r="AB668" s="34"/>
      <c r="AC668" s="34"/>
      <c r="AD668" s="34"/>
      <c r="AE668" s="34"/>
      <c r="AF668" s="34"/>
      <c r="AG668" s="34"/>
      <c r="AH668" s="34" t="s">
        <v>2342</v>
      </c>
      <c r="AI668" s="34"/>
      <c r="AJ668" s="34"/>
      <c r="AK668" s="34"/>
      <c r="AL668" s="34"/>
      <c r="AM668" s="34"/>
      <c r="AN668" s="34"/>
      <c r="AO668" s="34" t="s">
        <v>2136</v>
      </c>
      <c r="AP668" s="34" t="s">
        <v>2343</v>
      </c>
      <c r="AQ668" s="34"/>
      <c r="AR668" s="34"/>
      <c r="AS668" s="34" t="s">
        <v>829</v>
      </c>
      <c r="AT668" s="34"/>
      <c r="AU668" s="34"/>
      <c r="AV668" s="34"/>
      <c r="AW668" s="34"/>
      <c r="AX668" s="34"/>
      <c r="AY668" s="34"/>
      <c r="AZ668" s="34"/>
      <c r="BA668" s="34" t="s">
        <v>431</v>
      </c>
      <c r="BB668" s="34" t="s">
        <v>2134</v>
      </c>
      <c r="BC668" s="34" t="s">
        <v>2344</v>
      </c>
      <c r="BD668" s="34"/>
      <c r="BE668" s="34"/>
      <c r="BF668" s="34"/>
      <c r="BG668" s="34"/>
      <c r="BH668" s="34"/>
      <c r="BI668" s="34"/>
      <c r="BJ668" s="34"/>
      <c r="BK668" s="34"/>
      <c r="BL668" s="34" t="s">
        <v>2345</v>
      </c>
      <c r="BM668" s="34"/>
      <c r="BN668" s="34" t="s">
        <v>2184</v>
      </c>
      <c r="BO668" s="34" t="s">
        <v>2136</v>
      </c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6"/>
      <c r="CY668" s="36"/>
      <c r="CZ668" s="37"/>
      <c r="DA668" s="37"/>
      <c r="DB668" s="33"/>
    </row>
    <row r="669" spans="2:106" ht="11.25" customHeight="1" x14ac:dyDescent="0.2">
      <c r="B669" s="34"/>
      <c r="C669" s="34"/>
      <c r="D669" s="34"/>
      <c r="E669" s="34"/>
      <c r="F669" s="35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6"/>
      <c r="CY669" s="36"/>
      <c r="CZ669" s="37"/>
      <c r="DA669" s="37"/>
      <c r="DB669" s="33"/>
    </row>
    <row r="670" spans="2:106" ht="11.25" customHeight="1" x14ac:dyDescent="0.2">
      <c r="B670" s="34"/>
      <c r="C670" s="34"/>
      <c r="D670" s="34"/>
      <c r="E670" s="34"/>
      <c r="F670" s="35"/>
      <c r="G670" s="34" t="str">
        <f>R666</f>
        <v>2,449.4</v>
      </c>
      <c r="H670" s="34"/>
      <c r="I670" s="34"/>
      <c r="J670" s="34"/>
      <c r="K670" s="34"/>
      <c r="L670" s="34"/>
      <c r="M670" s="34"/>
      <c r="N670" s="34"/>
      <c r="O670" s="34" t="s">
        <v>2150</v>
      </c>
      <c r="P670" s="34"/>
      <c r="Q670" s="34"/>
      <c r="R670" s="34" t="str">
        <f>TEXT(10,"#,##0.#######")</f>
        <v>10.</v>
      </c>
      <c r="S670" s="34"/>
      <c r="T670" s="34" t="s">
        <v>2184</v>
      </c>
      <c r="U670" s="34"/>
      <c r="V670" s="34" t="s">
        <v>2133</v>
      </c>
      <c r="W670" s="34"/>
      <c r="X670" s="34" t="str">
        <f>TEXT(TRUNC(R666*(R670*(1/100)),1),"#,##0.#")</f>
        <v>244.9</v>
      </c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6"/>
      <c r="CY670" s="36"/>
      <c r="CZ670" s="37" t="str">
        <f>X670</f>
        <v>244.9</v>
      </c>
      <c r="DA670" s="37">
        <f>CY670+CX670+CZ670</f>
        <v>244.9</v>
      </c>
      <c r="DB670" s="33"/>
    </row>
    <row r="671" spans="2:106" ht="11.25" customHeight="1" x14ac:dyDescent="0.2">
      <c r="B671" s="34"/>
      <c r="C671" s="34"/>
      <c r="D671" s="34"/>
      <c r="E671" s="34"/>
      <c r="F671" s="35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6"/>
      <c r="CY671" s="36"/>
      <c r="CZ671" s="37"/>
      <c r="DA671" s="37"/>
      <c r="DB671" s="33"/>
    </row>
    <row r="672" spans="2:106" ht="11.25" customHeight="1" x14ac:dyDescent="0.2">
      <c r="B672" s="34"/>
      <c r="C672" s="34"/>
      <c r="D672" s="43" t="s">
        <v>2246</v>
      </c>
      <c r="E672" s="34"/>
      <c r="F672" s="35"/>
      <c r="G672" s="34" t="s">
        <v>829</v>
      </c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6"/>
      <c r="CY672" s="36"/>
      <c r="CZ672" s="37"/>
      <c r="DA672" s="37"/>
      <c r="DB672" s="33"/>
    </row>
    <row r="673" spans="2:106" ht="11.25" customHeight="1" x14ac:dyDescent="0.2">
      <c r="B673" s="34"/>
      <c r="C673" s="34"/>
      <c r="D673" s="34"/>
      <c r="E673" s="34"/>
      <c r="F673" s="35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6"/>
      <c r="CY673" s="36"/>
      <c r="CZ673" s="37"/>
      <c r="DA673" s="37"/>
      <c r="DB673" s="33"/>
    </row>
    <row r="674" spans="2:106" ht="11.25" customHeight="1" x14ac:dyDescent="0.2">
      <c r="B674" s="34"/>
      <c r="C674" s="34"/>
      <c r="D674" s="34"/>
      <c r="E674" s="34" t="s">
        <v>2129</v>
      </c>
      <c r="F674" s="35"/>
      <c r="G674" s="34" t="s">
        <v>2130</v>
      </c>
      <c r="H674" s="34"/>
      <c r="I674" s="34" t="s">
        <v>1022</v>
      </c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 t="s">
        <v>2346</v>
      </c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 t="s">
        <v>2141</v>
      </c>
      <c r="AF674" s="34"/>
      <c r="AG674" s="34" t="s">
        <v>2347</v>
      </c>
      <c r="AH674" s="34"/>
      <c r="AI674" s="34"/>
      <c r="AJ674" s="34"/>
      <c r="AK674" s="34"/>
      <c r="AL674" s="34"/>
      <c r="AM674" s="34"/>
      <c r="AN674" s="34" t="s">
        <v>2348</v>
      </c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6"/>
      <c r="CY674" s="36"/>
      <c r="CZ674" s="37"/>
      <c r="DA674" s="37"/>
      <c r="DB674" s="33"/>
    </row>
    <row r="675" spans="2:106" ht="11.25" customHeight="1" x14ac:dyDescent="0.2">
      <c r="B675" s="34"/>
      <c r="C675" s="34"/>
      <c r="D675" s="34"/>
      <c r="E675" s="34"/>
      <c r="F675" s="35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6"/>
      <c r="CY675" s="36"/>
      <c r="CZ675" s="37"/>
      <c r="DA675" s="37"/>
      <c r="DB675" s="33"/>
    </row>
    <row r="676" spans="2:106" ht="11.25" customHeight="1" x14ac:dyDescent="0.2">
      <c r="B676" s="34"/>
      <c r="C676" s="34"/>
      <c r="D676" s="34"/>
      <c r="E676" s="34"/>
      <c r="F676" s="35"/>
      <c r="G676" s="34" t="s">
        <v>2123</v>
      </c>
      <c r="H676" s="34"/>
      <c r="I676" s="34"/>
      <c r="J676" s="34"/>
      <c r="K676" s="34"/>
      <c r="L676" s="34"/>
      <c r="M676" s="34"/>
      <c r="N676" s="34" t="s">
        <v>2141</v>
      </c>
      <c r="O676" s="34"/>
      <c r="P676" s="34" t="str">
        <f>TEXT([162]일위대가목록!$F$65,"#,##0")</f>
        <v>37,187</v>
      </c>
      <c r="Q676" s="34"/>
      <c r="R676" s="34"/>
      <c r="S676" s="34"/>
      <c r="T676" s="34"/>
      <c r="U676" s="34"/>
      <c r="V676" s="34"/>
      <c r="W676" s="34"/>
      <c r="X676" s="34"/>
      <c r="Y676" s="34" t="s">
        <v>2137</v>
      </c>
      <c r="Z676" s="34"/>
      <c r="AA676" s="34"/>
      <c r="AB676" s="34" t="str">
        <f>TEXT(AH658,"#,##0.#######")</f>
        <v>33.25</v>
      </c>
      <c r="AC676" s="34"/>
      <c r="AD676" s="34"/>
      <c r="AE676" s="34"/>
      <c r="AF676" s="34"/>
      <c r="AG676" s="34"/>
      <c r="AH676" s="34"/>
      <c r="AI676" s="34" t="s">
        <v>2133</v>
      </c>
      <c r="AJ676" s="34"/>
      <c r="AK676" s="34" t="str">
        <f>TEXT(TRUNC(P676/AB676,1),"#,##0.#")</f>
        <v>1,118.4</v>
      </c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6"/>
      <c r="CY676" s="36"/>
      <c r="CZ676" s="37"/>
      <c r="DA676" s="37"/>
      <c r="DB676" s="33"/>
    </row>
    <row r="677" spans="2:106" ht="11.25" customHeight="1" x14ac:dyDescent="0.2">
      <c r="B677" s="34"/>
      <c r="C677" s="34"/>
      <c r="D677" s="34"/>
      <c r="E677" s="34"/>
      <c r="F677" s="35"/>
      <c r="G677" s="34" t="s">
        <v>2124</v>
      </c>
      <c r="H677" s="34"/>
      <c r="I677" s="34"/>
      <c r="J677" s="34"/>
      <c r="K677" s="34"/>
      <c r="L677" s="34"/>
      <c r="M677" s="34"/>
      <c r="N677" s="34" t="s">
        <v>2141</v>
      </c>
      <c r="O677" s="34"/>
      <c r="P677" s="34"/>
      <c r="Q677" s="34" t="str">
        <f>TEXT([162]일위대가목록!$E$65,"#,##0")</f>
        <v>9,087</v>
      </c>
      <c r="R677" s="34"/>
      <c r="S677" s="34"/>
      <c r="T677" s="34"/>
      <c r="U677" s="34"/>
      <c r="V677" s="34"/>
      <c r="W677" s="34"/>
      <c r="X677" s="34"/>
      <c r="Y677" s="34" t="s">
        <v>2137</v>
      </c>
      <c r="Z677" s="34"/>
      <c r="AA677" s="34"/>
      <c r="AB677" s="34" t="str">
        <f>TEXT(AH658,"#,##0.#######")</f>
        <v>33.25</v>
      </c>
      <c r="AC677" s="34"/>
      <c r="AD677" s="34"/>
      <c r="AE677" s="34"/>
      <c r="AF677" s="34"/>
      <c r="AG677" s="34"/>
      <c r="AH677" s="34"/>
      <c r="AI677" s="34" t="s">
        <v>2133</v>
      </c>
      <c r="AJ677" s="34"/>
      <c r="AK677" s="34"/>
      <c r="AL677" s="34" t="str">
        <f>TEXT(TRUNC(Q677/AB677,1),"#,##0.#")</f>
        <v>273.2</v>
      </c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6"/>
      <c r="CY677" s="36"/>
      <c r="CZ677" s="37"/>
      <c r="DA677" s="37"/>
      <c r="DB677" s="33"/>
    </row>
    <row r="678" spans="2:106" ht="11.25" customHeight="1" x14ac:dyDescent="0.2">
      <c r="B678" s="34"/>
      <c r="C678" s="34"/>
      <c r="D678" s="34"/>
      <c r="E678" s="34"/>
      <c r="F678" s="35"/>
      <c r="G678" s="34" t="s">
        <v>2142</v>
      </c>
      <c r="H678" s="34"/>
      <c r="I678" s="34"/>
      <c r="J678" s="34"/>
      <c r="K678" s="34" t="s">
        <v>2143</v>
      </c>
      <c r="L678" s="34"/>
      <c r="M678" s="34"/>
      <c r="N678" s="34" t="s">
        <v>2141</v>
      </c>
      <c r="O678" s="34"/>
      <c r="P678" s="34"/>
      <c r="Q678" s="34" t="str">
        <f>TEXT([162]일위대가목록!$G$65,"#,##0")</f>
        <v>6,873</v>
      </c>
      <c r="R678" s="34"/>
      <c r="S678" s="34"/>
      <c r="T678" s="34"/>
      <c r="U678" s="34"/>
      <c r="V678" s="34"/>
      <c r="W678" s="34"/>
      <c r="X678" s="34"/>
      <c r="Y678" s="34" t="s">
        <v>2137</v>
      </c>
      <c r="Z678" s="34"/>
      <c r="AA678" s="34"/>
      <c r="AB678" s="34" t="str">
        <f>TEXT(AH658,"#,##0.#######")</f>
        <v>33.25</v>
      </c>
      <c r="AC678" s="34"/>
      <c r="AD678" s="34"/>
      <c r="AE678" s="34"/>
      <c r="AF678" s="34"/>
      <c r="AG678" s="34"/>
      <c r="AH678" s="34"/>
      <c r="AI678" s="34" t="s">
        <v>2133</v>
      </c>
      <c r="AJ678" s="34"/>
      <c r="AK678" s="34"/>
      <c r="AL678" s="34" t="str">
        <f>TEXT(TRUNC(Q678/AB678,1),"#,##0.#")</f>
        <v>206.7</v>
      </c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6"/>
      <c r="CY678" s="36"/>
      <c r="CZ678" s="37"/>
      <c r="DA678" s="37"/>
      <c r="DB678" s="33"/>
    </row>
    <row r="679" spans="2:106" ht="11.25" customHeight="1" x14ac:dyDescent="0.2">
      <c r="B679" s="34"/>
      <c r="C679" s="34"/>
      <c r="D679" s="34"/>
      <c r="E679" s="34"/>
      <c r="F679" s="35"/>
      <c r="G679" s="34" t="s">
        <v>2144</v>
      </c>
      <c r="H679" s="34"/>
      <c r="I679" s="34"/>
      <c r="J679" s="34"/>
      <c r="K679" s="34" t="s">
        <v>2145</v>
      </c>
      <c r="L679" s="34"/>
      <c r="M679" s="34"/>
      <c r="N679" s="34" t="s">
        <v>2141</v>
      </c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 t="str">
        <f>TEXT(AK676+AL677+AL678,"#,##0.#######")</f>
        <v>1,598.3</v>
      </c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6" t="str">
        <f>TEXT(AL677,"#,###.0")</f>
        <v>273.2</v>
      </c>
      <c r="CY679" s="36" t="str">
        <f>TEXT(AK676,"#,###.0")</f>
        <v>1,118.4</v>
      </c>
      <c r="CZ679" s="37" t="str">
        <f>TEXT(AL678,"#,###.0")</f>
        <v>206.7</v>
      </c>
      <c r="DA679" s="37">
        <f>CY679+CX679+CZ679</f>
        <v>1598.3000000000002</v>
      </c>
      <c r="DB679" s="33"/>
    </row>
    <row r="680" spans="2:106" ht="11.25" customHeight="1" x14ac:dyDescent="0.2">
      <c r="B680" s="34"/>
      <c r="C680" s="34"/>
      <c r="D680" s="34"/>
      <c r="E680" s="34"/>
      <c r="F680" s="35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6"/>
      <c r="CY680" s="36"/>
      <c r="CZ680" s="37"/>
      <c r="DA680" s="37"/>
      <c r="DB680" s="33"/>
    </row>
    <row r="681" spans="2:106" ht="11.25" customHeight="1" x14ac:dyDescent="0.2">
      <c r="B681" s="34"/>
      <c r="C681" s="34"/>
      <c r="D681" s="34"/>
      <c r="E681" s="34" t="s">
        <v>2166</v>
      </c>
      <c r="F681" s="35"/>
      <c r="G681" s="34" t="s">
        <v>2130</v>
      </c>
      <c r="H681" s="34"/>
      <c r="I681" s="34" t="s">
        <v>1022</v>
      </c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 t="s">
        <v>2169</v>
      </c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 t="s">
        <v>2141</v>
      </c>
      <c r="AF681" s="34"/>
      <c r="AG681" s="34" t="s">
        <v>24</v>
      </c>
      <c r="AH681" s="34"/>
      <c r="AI681" s="34"/>
      <c r="AJ681" s="34"/>
      <c r="AK681" s="34" t="s">
        <v>2349</v>
      </c>
      <c r="AL681" s="34"/>
      <c r="AM681" s="34"/>
      <c r="AN681" s="34"/>
      <c r="AO681" s="34"/>
      <c r="AP681" s="34"/>
      <c r="AQ681" s="34"/>
      <c r="AR681" s="34"/>
      <c r="AS681" s="34" t="s">
        <v>2181</v>
      </c>
      <c r="AT681" s="34"/>
      <c r="AU681" s="34"/>
      <c r="AV681" s="34"/>
      <c r="AW681" s="34"/>
      <c r="AX681" s="34"/>
      <c r="AY681" s="34"/>
      <c r="AZ681" s="34" t="s">
        <v>2348</v>
      </c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6"/>
      <c r="CY681" s="36"/>
      <c r="CZ681" s="37"/>
      <c r="DA681" s="37"/>
      <c r="DB681" s="33"/>
    </row>
    <row r="682" spans="2:106" ht="11.25" customHeight="1" x14ac:dyDescent="0.2">
      <c r="B682" s="34"/>
      <c r="C682" s="34"/>
      <c r="D682" s="34"/>
      <c r="E682" s="34"/>
      <c r="F682" s="35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6"/>
      <c r="CY682" s="36"/>
      <c r="CZ682" s="37"/>
      <c r="DA682" s="37"/>
      <c r="DB682" s="33"/>
    </row>
    <row r="683" spans="2:106" ht="11.25" customHeight="1" x14ac:dyDescent="0.2">
      <c r="B683" s="34"/>
      <c r="C683" s="34"/>
      <c r="D683" s="34"/>
      <c r="E683" s="34"/>
      <c r="F683" s="35"/>
      <c r="G683" s="34" t="s">
        <v>2123</v>
      </c>
      <c r="H683" s="34"/>
      <c r="I683" s="34"/>
      <c r="J683" s="34"/>
      <c r="K683" s="34"/>
      <c r="L683" s="34"/>
      <c r="M683" s="34"/>
      <c r="N683" s="34" t="s">
        <v>2141</v>
      </c>
      <c r="O683" s="34"/>
      <c r="P683" s="34" t="str">
        <f>TEXT([162]일위대가목록!$F$38,"#,##0")</f>
        <v>37,187</v>
      </c>
      <c r="Q683" s="34"/>
      <c r="R683" s="34"/>
      <c r="S683" s="34"/>
      <c r="T683" s="34"/>
      <c r="U683" s="34"/>
      <c r="V683" s="34"/>
      <c r="W683" s="34"/>
      <c r="X683" s="34"/>
      <c r="Y683" s="34" t="s">
        <v>2137</v>
      </c>
      <c r="Z683" s="34"/>
      <c r="AA683" s="34"/>
      <c r="AB683" s="34" t="str">
        <f>TEXT(AH658,"#,##0.#######")</f>
        <v>33.25</v>
      </c>
      <c r="AC683" s="34"/>
      <c r="AD683" s="34"/>
      <c r="AE683" s="34"/>
      <c r="AF683" s="34"/>
      <c r="AG683" s="34"/>
      <c r="AH683" s="34"/>
      <c r="AI683" s="34" t="s">
        <v>2133</v>
      </c>
      <c r="AJ683" s="34"/>
      <c r="AK683" s="34" t="str">
        <f>TEXT(TRUNC(P683/AB683,1),"#,##0.#")</f>
        <v>1,118.4</v>
      </c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6"/>
      <c r="CY683" s="36"/>
      <c r="CZ683" s="37"/>
      <c r="DA683" s="37"/>
      <c r="DB683" s="33"/>
    </row>
    <row r="684" spans="2:106" ht="11.25" customHeight="1" x14ac:dyDescent="0.2">
      <c r="B684" s="34"/>
      <c r="C684" s="34"/>
      <c r="D684" s="34"/>
      <c r="E684" s="34"/>
      <c r="F684" s="35"/>
      <c r="G684" s="34" t="s">
        <v>2124</v>
      </c>
      <c r="H684" s="34"/>
      <c r="I684" s="34"/>
      <c r="J684" s="34"/>
      <c r="K684" s="34"/>
      <c r="L684" s="34"/>
      <c r="M684" s="34"/>
      <c r="N684" s="34" t="s">
        <v>2141</v>
      </c>
      <c r="O684" s="34"/>
      <c r="P684" s="34"/>
      <c r="Q684" s="34" t="str">
        <f>TEXT([162]일위대가목록!$E$38,"#,##0")</f>
        <v>5,270</v>
      </c>
      <c r="R684" s="34"/>
      <c r="S684" s="34"/>
      <c r="T684" s="34"/>
      <c r="U684" s="34"/>
      <c r="V684" s="34"/>
      <c r="W684" s="34"/>
      <c r="X684" s="34"/>
      <c r="Y684" s="34" t="s">
        <v>2137</v>
      </c>
      <c r="Z684" s="34"/>
      <c r="AA684" s="34"/>
      <c r="AB684" s="34" t="str">
        <f>TEXT(AH658,"#,##0.#######")</f>
        <v>33.25</v>
      </c>
      <c r="AC684" s="34"/>
      <c r="AD684" s="34"/>
      <c r="AE684" s="34"/>
      <c r="AF684" s="34"/>
      <c r="AG684" s="34"/>
      <c r="AH684" s="34"/>
      <c r="AI684" s="34" t="s">
        <v>2133</v>
      </c>
      <c r="AJ684" s="34"/>
      <c r="AK684" s="34"/>
      <c r="AL684" s="34" t="str">
        <f>TEXT(TRUNC(Q684/AB684,1),"#,##0.#")</f>
        <v>158.4</v>
      </c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6"/>
      <c r="CY684" s="36"/>
      <c r="CZ684" s="37"/>
      <c r="DA684" s="37"/>
      <c r="DB684" s="33"/>
    </row>
    <row r="685" spans="2:106" ht="11.25" customHeight="1" x14ac:dyDescent="0.2">
      <c r="B685" s="34"/>
      <c r="C685" s="34"/>
      <c r="D685" s="34"/>
      <c r="E685" s="34"/>
      <c r="F685" s="35"/>
      <c r="G685" s="34" t="s">
        <v>2142</v>
      </c>
      <c r="H685" s="34"/>
      <c r="I685" s="34"/>
      <c r="J685" s="34"/>
      <c r="K685" s="34" t="s">
        <v>2143</v>
      </c>
      <c r="L685" s="34"/>
      <c r="M685" s="34"/>
      <c r="N685" s="34" t="s">
        <v>2141</v>
      </c>
      <c r="O685" s="34"/>
      <c r="P685" s="34"/>
      <c r="Q685" s="34" t="str">
        <f>TEXT([162]일위대가목록!$G$38,"#,##0")</f>
        <v>5,887</v>
      </c>
      <c r="R685" s="34"/>
      <c r="S685" s="34"/>
      <c r="T685" s="34"/>
      <c r="U685" s="34"/>
      <c r="V685" s="34"/>
      <c r="W685" s="34"/>
      <c r="X685" s="34"/>
      <c r="Y685" s="34" t="s">
        <v>2137</v>
      </c>
      <c r="Z685" s="34"/>
      <c r="AA685" s="34"/>
      <c r="AB685" s="34" t="str">
        <f>TEXT(AH658,"#,##0.#######")</f>
        <v>33.25</v>
      </c>
      <c r="AC685" s="34"/>
      <c r="AD685" s="34"/>
      <c r="AE685" s="34"/>
      <c r="AF685" s="34"/>
      <c r="AG685" s="34"/>
      <c r="AH685" s="34"/>
      <c r="AI685" s="34" t="s">
        <v>2133</v>
      </c>
      <c r="AJ685" s="34"/>
      <c r="AK685" s="34"/>
      <c r="AL685" s="34" t="str">
        <f>TEXT(TRUNC(Q685/AB685,1),"#,##0.#")</f>
        <v>177.</v>
      </c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6"/>
      <c r="CY685" s="36"/>
      <c r="CZ685" s="37"/>
      <c r="DA685" s="37"/>
      <c r="DB685" s="33"/>
    </row>
    <row r="686" spans="2:106" ht="11.25" customHeight="1" x14ac:dyDescent="0.2">
      <c r="B686" s="34"/>
      <c r="C686" s="34"/>
      <c r="D686" s="34"/>
      <c r="E686" s="34"/>
      <c r="F686" s="35"/>
      <c r="G686" s="34" t="s">
        <v>2144</v>
      </c>
      <c r="H686" s="34"/>
      <c r="I686" s="34"/>
      <c r="J686" s="34"/>
      <c r="K686" s="34" t="s">
        <v>2145</v>
      </c>
      <c r="L686" s="34"/>
      <c r="M686" s="34"/>
      <c r="N686" s="34" t="s">
        <v>2141</v>
      </c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 t="str">
        <f>TEXT(AK683+AL684+AL685,"#,##0.#######")</f>
        <v>1,453.8</v>
      </c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6" t="str">
        <f>TEXT(AL684,"#,###.0")</f>
        <v>158.4</v>
      </c>
      <c r="CY686" s="36" t="str">
        <f>TEXT(AK683,"#,###.0")</f>
        <v>1,118.4</v>
      </c>
      <c r="CZ686" s="37" t="str">
        <f>TEXT(AL685,"#,###.0")</f>
        <v>177.0</v>
      </c>
      <c r="DA686" s="37">
        <f>CY686+CX686+CZ686</f>
        <v>1453.8000000000002</v>
      </c>
      <c r="DB686" s="33"/>
    </row>
    <row r="687" spans="2:106" ht="11.25" customHeight="1" x14ac:dyDescent="0.2">
      <c r="B687" s="34"/>
      <c r="C687" s="34"/>
      <c r="D687" s="34"/>
      <c r="E687" s="34"/>
      <c r="F687" s="35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6"/>
      <c r="CY687" s="36"/>
      <c r="CZ687" s="37"/>
      <c r="DA687" s="37"/>
      <c r="DB687" s="33"/>
    </row>
    <row r="688" spans="2:106" ht="11.25" customHeight="1" x14ac:dyDescent="0.2">
      <c r="B688" s="34"/>
      <c r="C688" s="34"/>
      <c r="D688" s="34"/>
      <c r="E688" s="34" t="s">
        <v>2168</v>
      </c>
      <c r="F688" s="35"/>
      <c r="G688" s="34" t="s">
        <v>2130</v>
      </c>
      <c r="H688" s="34"/>
      <c r="I688" s="34" t="s">
        <v>2144</v>
      </c>
      <c r="J688" s="34"/>
      <c r="K688" s="34"/>
      <c r="L688" s="34"/>
      <c r="M688" s="34" t="s">
        <v>2145</v>
      </c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6"/>
      <c r="CY688" s="36"/>
      <c r="CZ688" s="37"/>
      <c r="DA688" s="37"/>
      <c r="DB688" s="33"/>
    </row>
    <row r="689" spans="2:106" ht="11.25" customHeight="1" x14ac:dyDescent="0.2">
      <c r="B689" s="34"/>
      <c r="C689" s="34"/>
      <c r="D689" s="34"/>
      <c r="E689" s="34"/>
      <c r="F689" s="35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6"/>
      <c r="CY689" s="36"/>
      <c r="CZ689" s="37"/>
      <c r="DA689" s="37"/>
      <c r="DB689" s="33"/>
    </row>
    <row r="690" spans="2:106" ht="11.25" customHeight="1" x14ac:dyDescent="0.2">
      <c r="B690" s="34"/>
      <c r="C690" s="34"/>
      <c r="D690" s="34"/>
      <c r="E690" s="34"/>
      <c r="F690" s="35"/>
      <c r="G690" s="34"/>
      <c r="H690" s="34" t="s">
        <v>2123</v>
      </c>
      <c r="I690" s="34"/>
      <c r="J690" s="34"/>
      <c r="K690" s="34"/>
      <c r="L690" s="34"/>
      <c r="M690" s="34"/>
      <c r="N690" s="34"/>
      <c r="O690" s="34" t="s">
        <v>2141</v>
      </c>
      <c r="P690" s="34"/>
      <c r="Q690" s="34" t="str">
        <f>TEXT(CY679,"#,###.##")</f>
        <v>1,118.4</v>
      </c>
      <c r="R690" s="34"/>
      <c r="S690" s="34"/>
      <c r="T690" s="34"/>
      <c r="U690" s="34"/>
      <c r="V690" s="34"/>
      <c r="W690" s="34" t="s">
        <v>2135</v>
      </c>
      <c r="X690" s="34"/>
      <c r="Y690" s="34" t="str">
        <f>TEXT(CY686,"#,###.##")</f>
        <v>1,118.4</v>
      </c>
      <c r="Z690" s="34"/>
      <c r="AA690" s="34"/>
      <c r="AB690" s="34"/>
      <c r="AC690" s="34"/>
      <c r="AD690" s="34"/>
      <c r="AE690" s="34" t="s">
        <v>2133</v>
      </c>
      <c r="AF690" s="34"/>
      <c r="AG690" s="34"/>
      <c r="AH690" s="34" t="str">
        <f>TEXT(TRUNC(CY679+CY686,1),"#,##0.#")</f>
        <v>2,236.8</v>
      </c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6"/>
      <c r="CY690" s="36"/>
      <c r="CZ690" s="37"/>
      <c r="DA690" s="37"/>
      <c r="DB690" s="33"/>
    </row>
    <row r="691" spans="2:106" ht="11.25" customHeight="1" x14ac:dyDescent="0.2">
      <c r="B691" s="34"/>
      <c r="C691" s="34"/>
      <c r="D691" s="34"/>
      <c r="E691" s="34"/>
      <c r="F691" s="35"/>
      <c r="G691" s="34"/>
      <c r="H691" s="34" t="s">
        <v>2124</v>
      </c>
      <c r="I691" s="34"/>
      <c r="J691" s="34"/>
      <c r="K691" s="34"/>
      <c r="L691" s="34"/>
      <c r="M691" s="34"/>
      <c r="N691" s="34"/>
      <c r="O691" s="34" t="s">
        <v>2141</v>
      </c>
      <c r="P691" s="34"/>
      <c r="Q691" s="34" t="str">
        <f>TEXT(CX679,"#,###.##")</f>
        <v>273.2</v>
      </c>
      <c r="R691" s="34"/>
      <c r="S691" s="34"/>
      <c r="T691" s="34"/>
      <c r="U691" s="34"/>
      <c r="V691" s="34"/>
      <c r="W691" s="34" t="s">
        <v>2135</v>
      </c>
      <c r="X691" s="34"/>
      <c r="Y691" s="34" t="str">
        <f>TEXT(CX686,"#,###.##")</f>
        <v>158.4</v>
      </c>
      <c r="Z691" s="34"/>
      <c r="AA691" s="34"/>
      <c r="AB691" s="34"/>
      <c r="AC691" s="34"/>
      <c r="AD691" s="34" t="s">
        <v>2133</v>
      </c>
      <c r="AE691" s="34"/>
      <c r="AF691" s="34"/>
      <c r="AG691" s="34" t="str">
        <f>TEXT(TRUNC(CX679+CX686,1),"#,##0.#")</f>
        <v>431.6</v>
      </c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6"/>
      <c r="CY691" s="36"/>
      <c r="CZ691" s="37"/>
      <c r="DA691" s="37"/>
      <c r="DB691" s="33"/>
    </row>
    <row r="692" spans="2:106" ht="11.25" customHeight="1" x14ac:dyDescent="0.2">
      <c r="B692" s="34"/>
      <c r="C692" s="34"/>
      <c r="D692" s="34"/>
      <c r="E692" s="34"/>
      <c r="F692" s="35"/>
      <c r="G692" s="34"/>
      <c r="H692" s="34" t="s">
        <v>2142</v>
      </c>
      <c r="I692" s="34"/>
      <c r="J692" s="34"/>
      <c r="K692" s="34"/>
      <c r="L692" s="34" t="s">
        <v>2143</v>
      </c>
      <c r="M692" s="34"/>
      <c r="N692" s="34"/>
      <c r="O692" s="34" t="s">
        <v>2141</v>
      </c>
      <c r="P692" s="34"/>
      <c r="Q692" s="34" t="str">
        <f>TEXT(CZ679,"#,###.##")</f>
        <v>206.7</v>
      </c>
      <c r="R692" s="34"/>
      <c r="S692" s="34"/>
      <c r="T692" s="34"/>
      <c r="U692" s="34"/>
      <c r="V692" s="34" t="s">
        <v>2135</v>
      </c>
      <c r="W692" s="34"/>
      <c r="X692" s="34" t="str">
        <f>TEXT(CZ686,"#,###.##")</f>
        <v>177.</v>
      </c>
      <c r="Y692" s="34"/>
      <c r="Z692" s="34"/>
      <c r="AA692" s="34"/>
      <c r="AB692" s="34"/>
      <c r="AC692" s="34" t="s">
        <v>2133</v>
      </c>
      <c r="AD692" s="34"/>
      <c r="AE692" s="34"/>
      <c r="AF692" s="34" t="str">
        <f>TEXT(TRUNC(CZ679+CZ686,1),"#,##0.#")</f>
        <v>383.7</v>
      </c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6"/>
      <c r="CY692" s="36"/>
      <c r="CZ692" s="37"/>
      <c r="DA692" s="37"/>
      <c r="DB692" s="33"/>
    </row>
    <row r="693" spans="2:106" ht="11.25" customHeight="1" x14ac:dyDescent="0.2">
      <c r="B693" s="34"/>
      <c r="C693" s="34"/>
      <c r="D693" s="34"/>
      <c r="E693" s="34"/>
      <c r="F693" s="35"/>
      <c r="G693" s="34"/>
      <c r="H693" s="34"/>
      <c r="I693" s="34"/>
      <c r="J693" s="34" t="s">
        <v>2145</v>
      </c>
      <c r="K693" s="34"/>
      <c r="L693" s="34"/>
      <c r="M693" s="34"/>
      <c r="N693" s="34"/>
      <c r="O693" s="34" t="s">
        <v>2141</v>
      </c>
      <c r="P693" s="34"/>
      <c r="Q693" s="34"/>
      <c r="R693" s="34" t="str">
        <f>TEXT(AH690+AG691+AF692,"#,##0.#######")</f>
        <v>3,052.1</v>
      </c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6" t="str">
        <f>TEXT(AG691,"#,###.0")</f>
        <v>431.6</v>
      </c>
      <c r="CY693" s="36" t="str">
        <f>TEXT(AH690,"#,###.0")</f>
        <v>2,236.8</v>
      </c>
      <c r="CZ693" s="37" t="str">
        <f>TEXT(AF692,"#,###.0")</f>
        <v>383.7</v>
      </c>
      <c r="DA693" s="37">
        <f>CY693+CX693+CZ693</f>
        <v>3052.1</v>
      </c>
      <c r="DB693" s="33"/>
    </row>
    <row r="694" spans="2:106" ht="11.25" customHeight="1" x14ac:dyDescent="0.2">
      <c r="B694" s="34"/>
      <c r="C694" s="34"/>
      <c r="D694" s="34"/>
      <c r="E694" s="34"/>
      <c r="F694" s="35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6"/>
      <c r="CY694" s="36"/>
      <c r="CZ694" s="37"/>
      <c r="DA694" s="37"/>
      <c r="DB694" s="33"/>
    </row>
    <row r="695" spans="2:106" ht="11.25" customHeight="1" x14ac:dyDescent="0.2">
      <c r="B695" s="34"/>
      <c r="C695" s="34"/>
      <c r="D695" s="34" t="s">
        <v>2350</v>
      </c>
      <c r="E695" s="34"/>
      <c r="F695" s="35"/>
      <c r="G695" s="34" t="s">
        <v>2157</v>
      </c>
      <c r="H695" s="34"/>
      <c r="I695" s="34"/>
      <c r="J695" s="34"/>
      <c r="K695" s="34" t="s">
        <v>2145</v>
      </c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6"/>
      <c r="CY695" s="36"/>
      <c r="CZ695" s="37"/>
      <c r="DA695" s="37"/>
      <c r="DB695" s="33"/>
    </row>
    <row r="696" spans="2:106" ht="11.25" customHeight="1" x14ac:dyDescent="0.2">
      <c r="B696" s="34"/>
      <c r="C696" s="34"/>
      <c r="D696" s="34"/>
      <c r="E696" s="34"/>
      <c r="F696" s="35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6"/>
      <c r="CY696" s="36"/>
      <c r="CZ696" s="37"/>
      <c r="DA696" s="37"/>
      <c r="DB696" s="33"/>
    </row>
    <row r="697" spans="2:106" ht="11.25" customHeight="1" x14ac:dyDescent="0.2">
      <c r="B697" s="34"/>
      <c r="C697" s="34"/>
      <c r="D697" s="34"/>
      <c r="E697" s="34"/>
      <c r="F697" s="35"/>
      <c r="G697" s="34"/>
      <c r="H697" s="34" t="s">
        <v>2123</v>
      </c>
      <c r="I697" s="34"/>
      <c r="J697" s="34"/>
      <c r="K697" s="34"/>
      <c r="L697" s="34"/>
      <c r="M697" s="34"/>
      <c r="N697" s="34"/>
      <c r="O697" s="34" t="s">
        <v>2141</v>
      </c>
      <c r="P697" s="34"/>
      <c r="Q697" s="34" t="str">
        <f>TEXT(CY666,"#,###.##")</f>
        <v>2,449.4</v>
      </c>
      <c r="R697" s="34"/>
      <c r="S697" s="34"/>
      <c r="T697" s="34"/>
      <c r="U697" s="34"/>
      <c r="V697" s="34"/>
      <c r="W697" s="34" t="s">
        <v>2135</v>
      </c>
      <c r="X697" s="34"/>
      <c r="Y697" s="34" t="str">
        <f>TEXT(CY693,"#,###.##")</f>
        <v>2,236.8</v>
      </c>
      <c r="Z697" s="34"/>
      <c r="AA697" s="34"/>
      <c r="AB697" s="34"/>
      <c r="AC697" s="34"/>
      <c r="AD697" s="34"/>
      <c r="AE697" s="34" t="s">
        <v>2133</v>
      </c>
      <c r="AF697" s="34"/>
      <c r="AG697" s="34"/>
      <c r="AH697" s="34" t="str">
        <f>TEXT(TRUNC(CY666+CY693,0),"#,##0")</f>
        <v>4,686</v>
      </c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6"/>
      <c r="CY697" s="36"/>
      <c r="CZ697" s="37"/>
      <c r="DA697" s="37"/>
      <c r="DB697" s="33"/>
    </row>
    <row r="698" spans="2:106" ht="11.25" customHeight="1" x14ac:dyDescent="0.2">
      <c r="B698" s="34"/>
      <c r="C698" s="34"/>
      <c r="D698" s="34"/>
      <c r="E698" s="34"/>
      <c r="F698" s="35"/>
      <c r="G698" s="34"/>
      <c r="H698" s="34" t="s">
        <v>2124</v>
      </c>
      <c r="I698" s="34"/>
      <c r="J698" s="34"/>
      <c r="K698" s="34"/>
      <c r="L698" s="34"/>
      <c r="M698" s="34"/>
      <c r="N698" s="34"/>
      <c r="O698" s="34" t="s">
        <v>2141</v>
      </c>
      <c r="P698" s="34"/>
      <c r="Q698" s="34"/>
      <c r="R698" s="34" t="str">
        <f>TEXT(CX693,"#,###.##")</f>
        <v>431.6</v>
      </c>
      <c r="S698" s="34"/>
      <c r="T698" s="34"/>
      <c r="U698" s="34"/>
      <c r="V698" s="34"/>
      <c r="W698" s="34"/>
      <c r="X698" s="34" t="s">
        <v>2133</v>
      </c>
      <c r="Y698" s="34"/>
      <c r="Z698" s="34"/>
      <c r="AA698" s="34" t="str">
        <f>TEXT(TRUNC(CX693,0),"#,##0")</f>
        <v>431</v>
      </c>
      <c r="AB698" s="34"/>
      <c r="AC698" s="34"/>
      <c r="AD698" s="34"/>
      <c r="AE698" s="34"/>
      <c r="AF698" s="34"/>
      <c r="AG698" s="34"/>
      <c r="AH698" s="34"/>
      <c r="AI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6"/>
      <c r="CY698" s="36"/>
      <c r="CZ698" s="37"/>
      <c r="DA698" s="37"/>
      <c r="DB698" s="33"/>
    </row>
    <row r="699" spans="2:106" ht="11.25" customHeight="1" x14ac:dyDescent="0.2">
      <c r="B699" s="34"/>
      <c r="C699" s="34"/>
      <c r="D699" s="34"/>
      <c r="E699" s="34"/>
      <c r="F699" s="35"/>
      <c r="G699" s="34"/>
      <c r="H699" s="34" t="s">
        <v>2142</v>
      </c>
      <c r="I699" s="34"/>
      <c r="J699" s="34"/>
      <c r="K699" s="34"/>
      <c r="L699" s="34" t="s">
        <v>2143</v>
      </c>
      <c r="M699" s="34"/>
      <c r="N699" s="34"/>
      <c r="O699" s="34" t="s">
        <v>2141</v>
      </c>
      <c r="P699" s="34"/>
      <c r="Q699" s="34" t="str">
        <f>TEXT(CZ670,"#,###.##")</f>
        <v>244.9</v>
      </c>
      <c r="R699" s="34"/>
      <c r="S699" s="34"/>
      <c r="T699" s="34" t="s">
        <v>2135</v>
      </c>
      <c r="U699" s="34"/>
      <c r="V699" s="34" t="str">
        <f>TEXT(CZ693,"#,###.##")</f>
        <v>383.7</v>
      </c>
      <c r="W699" s="34"/>
      <c r="X699" s="34"/>
      <c r="Y699" s="34"/>
      <c r="Z699" s="34"/>
      <c r="AA699" s="34"/>
      <c r="AB699" s="34" t="s">
        <v>2133</v>
      </c>
      <c r="AC699" s="34"/>
      <c r="AD699" s="34"/>
      <c r="AE699" s="34" t="str">
        <f>TEXT(TRUNC(CZ670+CZ693,0),"#,##0")</f>
        <v>628</v>
      </c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6"/>
      <c r="CY699" s="36"/>
      <c r="CZ699" s="37"/>
      <c r="DA699" s="37"/>
      <c r="DB699" s="33"/>
    </row>
    <row r="700" spans="2:106" ht="11.25" customHeight="1" x14ac:dyDescent="0.2">
      <c r="B700" s="34"/>
      <c r="C700" s="34"/>
      <c r="D700" s="34"/>
      <c r="E700" s="34"/>
      <c r="F700" s="35"/>
      <c r="G700" s="34"/>
      <c r="H700" s="34"/>
      <c r="I700" s="34"/>
      <c r="J700" s="34" t="s">
        <v>2145</v>
      </c>
      <c r="K700" s="34"/>
      <c r="L700" s="34"/>
      <c r="M700" s="34"/>
      <c r="N700" s="34"/>
      <c r="O700" s="34" t="s">
        <v>2141</v>
      </c>
      <c r="P700" s="34"/>
      <c r="Q700" s="34"/>
      <c r="R700" s="34" t="str">
        <f>TEXT(AH697+AA698+AE699,"#,##0")</f>
        <v>5,745</v>
      </c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6" t="str">
        <f>TEXT(AA698,"#,##0")</f>
        <v>431</v>
      </c>
      <c r="CY700" s="36" t="str">
        <f>TEXT(AH697,"#,##0")</f>
        <v>4,686</v>
      </c>
      <c r="CZ700" s="37" t="str">
        <f>TEXT(AE699,"#,##0")</f>
        <v>628</v>
      </c>
      <c r="DA700" s="39">
        <f>CY700+CX700+CZ700</f>
        <v>5745</v>
      </c>
      <c r="DB700" s="33"/>
    </row>
    <row r="701" spans="2:106" ht="11.25" customHeight="1" x14ac:dyDescent="0.2">
      <c r="B701" s="34"/>
      <c r="C701" s="34"/>
      <c r="D701" s="34"/>
      <c r="E701" s="34"/>
      <c r="F701" s="35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6"/>
      <c r="CY701" s="36"/>
      <c r="CZ701" s="37"/>
      <c r="DA701" s="37"/>
      <c r="DB701" s="33"/>
    </row>
    <row r="702" spans="2:106" ht="11.25" customHeight="1" x14ac:dyDescent="0.2">
      <c r="B702" s="40" t="s">
        <v>2354</v>
      </c>
      <c r="C702" s="34"/>
      <c r="D702" s="34"/>
      <c r="E702" s="34"/>
      <c r="F702" s="35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41" t="str">
        <f>CX747</f>
        <v>911</v>
      </c>
      <c r="CY702" s="41" t="str">
        <f>CY747</f>
        <v>9,892</v>
      </c>
      <c r="CZ702" s="42" t="str">
        <f>CZ747</f>
        <v>1,327</v>
      </c>
      <c r="DA702" s="42">
        <f>DA747</f>
        <v>12130</v>
      </c>
      <c r="DB702" s="33"/>
    </row>
    <row r="703" spans="2:106" ht="11.25" customHeight="1" x14ac:dyDescent="0.2">
      <c r="B703" s="34"/>
      <c r="C703" s="34"/>
      <c r="D703" s="34"/>
      <c r="E703" s="34"/>
      <c r="F703" s="35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6"/>
      <c r="CY703" s="36"/>
      <c r="CZ703" s="37"/>
      <c r="DA703" s="37"/>
      <c r="DB703" s="33"/>
    </row>
    <row r="704" spans="2:106" ht="11.25" customHeight="1" x14ac:dyDescent="0.2">
      <c r="B704" s="34"/>
      <c r="C704" s="34"/>
      <c r="D704" s="34"/>
      <c r="E704" s="34"/>
      <c r="F704" s="35"/>
      <c r="G704" s="34" t="s">
        <v>2352</v>
      </c>
      <c r="H704" s="34"/>
      <c r="I704" s="34"/>
      <c r="J704" s="34"/>
      <c r="K704" s="34"/>
      <c r="L704" s="34" t="s">
        <v>2313</v>
      </c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 t="s">
        <v>2141</v>
      </c>
      <c r="X704" s="34"/>
      <c r="Y704" s="34" t="s">
        <v>2314</v>
      </c>
      <c r="Z704" s="34"/>
      <c r="AA704" s="34"/>
      <c r="AB704" s="34" t="s">
        <v>2133</v>
      </c>
      <c r="AC704" s="34"/>
      <c r="AD704" s="34" t="str">
        <f>TEXT(126,"#,##0.#######")</f>
        <v>126.</v>
      </c>
      <c r="AE704" s="34"/>
      <c r="AF704" s="34"/>
      <c r="AG704" s="34" t="s">
        <v>752</v>
      </c>
      <c r="AH704" s="34"/>
      <c r="AI704" s="34" t="s">
        <v>2139</v>
      </c>
      <c r="AJ704" s="34" t="s">
        <v>2163</v>
      </c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6"/>
      <c r="CY704" s="36"/>
      <c r="CZ704" s="37"/>
      <c r="DA704" s="37"/>
      <c r="DB704" s="33"/>
    </row>
    <row r="705" spans="2:106" ht="11.25" customHeight="1" x14ac:dyDescent="0.2">
      <c r="B705" s="34"/>
      <c r="C705" s="34"/>
      <c r="D705" s="34"/>
      <c r="E705" s="34"/>
      <c r="F705" s="35"/>
      <c r="G705" s="34" t="s">
        <v>2132</v>
      </c>
      <c r="H705" s="34"/>
      <c r="I705" s="34" t="s">
        <v>2133</v>
      </c>
      <c r="J705" s="34"/>
      <c r="K705" s="34" t="s">
        <v>2314</v>
      </c>
      <c r="L705" s="34"/>
      <c r="M705" s="34"/>
      <c r="N705" s="34" t="s">
        <v>2137</v>
      </c>
      <c r="O705" s="34"/>
      <c r="P705" s="34"/>
      <c r="Q705" s="34" t="str">
        <f>TEXT(8,"#,##0.#######")</f>
        <v>8.</v>
      </c>
      <c r="R705" s="34" t="s">
        <v>2140</v>
      </c>
      <c r="S705" s="34"/>
      <c r="T705" s="34"/>
      <c r="U705" s="34" t="s">
        <v>2133</v>
      </c>
      <c r="V705" s="34"/>
      <c r="W705" s="34" t="str">
        <f>TEXT(AD704,"#,##0.#######")</f>
        <v>126.</v>
      </c>
      <c r="X705" s="34"/>
      <c r="Y705" s="34"/>
      <c r="Z705" s="34"/>
      <c r="AA705" s="34" t="s">
        <v>2137</v>
      </c>
      <c r="AB705" s="34"/>
      <c r="AC705" s="34"/>
      <c r="AD705" s="34" t="str">
        <f>TEXT(Q705,"#,##0.#######")</f>
        <v>8.</v>
      </c>
      <c r="AE705" s="34"/>
      <c r="AF705" s="34" t="s">
        <v>2133</v>
      </c>
      <c r="AG705" s="34"/>
      <c r="AH705" s="34" t="str">
        <f>TEXT(ROUND(AD704/Q705,2),"#,##0.#######")</f>
        <v>15.75</v>
      </c>
      <c r="AI705" s="34"/>
      <c r="AJ705" s="34"/>
      <c r="AK705" s="34"/>
      <c r="AL705" s="34"/>
      <c r="AM705" s="34"/>
      <c r="AN705" s="34" t="s">
        <v>752</v>
      </c>
      <c r="AO705" s="34"/>
      <c r="AP705" s="34" t="s">
        <v>2139</v>
      </c>
      <c r="AQ705" s="34" t="s">
        <v>2140</v>
      </c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6"/>
      <c r="CY705" s="36"/>
      <c r="CZ705" s="37"/>
      <c r="DA705" s="37"/>
      <c r="DB705" s="33"/>
    </row>
    <row r="706" spans="2:106" ht="11.25" customHeight="1" x14ac:dyDescent="0.2">
      <c r="B706" s="34"/>
      <c r="C706" s="34"/>
      <c r="D706" s="34"/>
      <c r="E706" s="34"/>
      <c r="F706" s="35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6"/>
      <c r="CY706" s="36"/>
      <c r="CZ706" s="37"/>
      <c r="DA706" s="37"/>
      <c r="DB706" s="33"/>
    </row>
    <row r="707" spans="2:106" ht="11.25" customHeight="1" x14ac:dyDescent="0.2">
      <c r="B707" s="34"/>
      <c r="C707" s="34"/>
      <c r="D707" s="43" t="s">
        <v>2205</v>
      </c>
      <c r="E707" s="34"/>
      <c r="F707" s="35"/>
      <c r="G707" s="34" t="s">
        <v>2164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6"/>
      <c r="CY707" s="36"/>
      <c r="CZ707" s="37"/>
      <c r="DA707" s="37"/>
      <c r="DB707" s="33"/>
    </row>
    <row r="708" spans="2:106" ht="11.25" customHeight="1" x14ac:dyDescent="0.2">
      <c r="B708" s="34"/>
      <c r="C708" s="34"/>
      <c r="D708" s="34"/>
      <c r="E708" s="34"/>
      <c r="F708" s="35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6"/>
      <c r="CY708" s="36"/>
      <c r="CZ708" s="37"/>
      <c r="DA708" s="37"/>
      <c r="DB708" s="33"/>
    </row>
    <row r="709" spans="2:106" ht="11.25" customHeight="1" x14ac:dyDescent="0.2">
      <c r="B709" s="34"/>
      <c r="C709" s="34"/>
      <c r="D709" s="34"/>
      <c r="E709" s="34"/>
      <c r="F709" s="35"/>
      <c r="G709" s="34" t="s">
        <v>826</v>
      </c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 t="s">
        <v>2141</v>
      </c>
      <c r="S709" s="34"/>
      <c r="T709" s="34" t="str">
        <f>TEXT([162]단가대비표!$P$127,"#,##0")</f>
        <v>181,293</v>
      </c>
      <c r="U709" s="34"/>
      <c r="V709" s="34"/>
      <c r="W709" s="34"/>
      <c r="X709" s="34"/>
      <c r="Y709" s="34"/>
      <c r="Z709" s="34"/>
      <c r="AA709" s="34"/>
      <c r="AB709" s="34"/>
      <c r="AC709" s="34"/>
      <c r="AD709" s="34" t="s">
        <v>2150</v>
      </c>
      <c r="AE709" s="34"/>
      <c r="AF709" s="34"/>
      <c r="AG709" s="34" t="str">
        <f>TEXT(2,"#,##0.#######")</f>
        <v>2.</v>
      </c>
      <c r="AH709" s="34" t="s">
        <v>413</v>
      </c>
      <c r="AI709" s="34"/>
      <c r="AJ709" s="34"/>
      <c r="AK709" s="34" t="s">
        <v>2137</v>
      </c>
      <c r="AL709" s="34"/>
      <c r="AM709" s="34"/>
      <c r="AN709" s="34" t="s">
        <v>2314</v>
      </c>
      <c r="AO709" s="34"/>
      <c r="AP709" s="34"/>
      <c r="AQ709" s="34" t="s">
        <v>2133</v>
      </c>
      <c r="AR709" s="34"/>
      <c r="AS709" s="34" t="str">
        <f>TEXT(T709,"#,##0.#######")</f>
        <v>181,293.</v>
      </c>
      <c r="AT709" s="34"/>
      <c r="AU709" s="34"/>
      <c r="AV709" s="34"/>
      <c r="AW709" s="34"/>
      <c r="AX709" s="34"/>
      <c r="AY709" s="34"/>
      <c r="AZ709" s="34"/>
      <c r="BA709" s="34" t="s">
        <v>2150</v>
      </c>
      <c r="BB709" s="34"/>
      <c r="BC709" s="34"/>
      <c r="BD709" s="34" t="str">
        <f>TEXT(AG709,"#,##0.#######")</f>
        <v>2.</v>
      </c>
      <c r="BE709" s="34"/>
      <c r="BF709" s="34" t="s">
        <v>2137</v>
      </c>
      <c r="BG709" s="34"/>
      <c r="BH709" s="34"/>
      <c r="BI709" s="34" t="str">
        <f>TEXT(AD704,"#,##0.#######")</f>
        <v>126.</v>
      </c>
      <c r="BJ709" s="34"/>
      <c r="BK709" s="34"/>
      <c r="BL709" s="34"/>
      <c r="BO709" s="34" t="s">
        <v>2133</v>
      </c>
      <c r="BP709" s="34"/>
      <c r="BQ709" s="34" t="str">
        <f>TEXT(TRUNC(T709*AG709/BI709,1),"#,##0.#######")</f>
        <v>2,877.6</v>
      </c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6"/>
      <c r="CY709" s="36"/>
      <c r="CZ709" s="37"/>
      <c r="DA709" s="37"/>
      <c r="DB709" s="33"/>
    </row>
    <row r="710" spans="2:106" ht="11.25" customHeight="1" x14ac:dyDescent="0.2">
      <c r="B710" s="34"/>
      <c r="C710" s="34"/>
      <c r="D710" s="34"/>
      <c r="E710" s="34"/>
      <c r="F710" s="35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6"/>
      <c r="CY710" s="36"/>
      <c r="CZ710" s="37"/>
      <c r="DA710" s="37"/>
      <c r="DB710" s="33"/>
    </row>
    <row r="711" spans="2:106" ht="11.25" customHeight="1" x14ac:dyDescent="0.2">
      <c r="B711" s="34"/>
      <c r="C711" s="34"/>
      <c r="D711" s="34"/>
      <c r="E711" s="34"/>
      <c r="F711" s="35"/>
      <c r="G711" s="34" t="s">
        <v>411</v>
      </c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 t="s">
        <v>2141</v>
      </c>
      <c r="S711" s="34"/>
      <c r="T711" s="34" t="str">
        <f>TEXT([162]단가대비표!$P$126,"#,##0")</f>
        <v>144,481</v>
      </c>
      <c r="U711" s="34"/>
      <c r="V711" s="34"/>
      <c r="W711" s="34"/>
      <c r="X711" s="34"/>
      <c r="Y711" s="34"/>
      <c r="Z711" s="34"/>
      <c r="AA711" s="34"/>
      <c r="AB711" s="34"/>
      <c r="AC711" s="34"/>
      <c r="AD711" s="34" t="s">
        <v>2150</v>
      </c>
      <c r="AE711" s="34"/>
      <c r="AF711" s="34"/>
      <c r="AG711" s="34" t="str">
        <f>TEXT(2,"#,##0.#######")</f>
        <v>2.</v>
      </c>
      <c r="AH711" s="34" t="s">
        <v>413</v>
      </c>
      <c r="AI711" s="34"/>
      <c r="AJ711" s="34"/>
      <c r="AK711" s="34" t="s">
        <v>2137</v>
      </c>
      <c r="AL711" s="34"/>
      <c r="AM711" s="34"/>
      <c r="AN711" s="34" t="s">
        <v>2314</v>
      </c>
      <c r="AO711" s="34"/>
      <c r="AP711" s="34"/>
      <c r="AQ711" s="34" t="s">
        <v>2133</v>
      </c>
      <c r="AR711" s="34"/>
      <c r="AS711" s="34" t="str">
        <f>TEXT(T711,"#,##0.#######")</f>
        <v>144,481.</v>
      </c>
      <c r="AT711" s="34"/>
      <c r="AU711" s="34"/>
      <c r="AV711" s="34"/>
      <c r="AW711" s="34"/>
      <c r="AX711" s="34"/>
      <c r="AY711" s="34"/>
      <c r="AZ711" s="34"/>
      <c r="BA711" s="34" t="s">
        <v>2150</v>
      </c>
      <c r="BB711" s="34"/>
      <c r="BC711" s="34"/>
      <c r="BD711" s="34" t="str">
        <f>TEXT(AG711,"#,##0.#######")</f>
        <v>2.</v>
      </c>
      <c r="BE711" s="34"/>
      <c r="BF711" s="34" t="s">
        <v>2137</v>
      </c>
      <c r="BG711" s="34"/>
      <c r="BH711" s="34"/>
      <c r="BI711" s="34" t="str">
        <f>TEXT(AD704,"#,##0.#######")</f>
        <v>126.</v>
      </c>
      <c r="BJ711" s="34"/>
      <c r="BK711" s="34"/>
      <c r="BL711" s="34"/>
      <c r="BO711" s="34" t="s">
        <v>2133</v>
      </c>
      <c r="BP711" s="34"/>
      <c r="BQ711" s="34" t="str">
        <f>TEXT(TRUNC(T711*AG711/BI711,1),"#,##0.#######")</f>
        <v>2,293.3</v>
      </c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6"/>
      <c r="CY711" s="36"/>
      <c r="CZ711" s="37"/>
      <c r="DA711" s="37"/>
      <c r="DB711" s="33"/>
    </row>
    <row r="712" spans="2:106" ht="11.25" customHeight="1" x14ac:dyDescent="0.2">
      <c r="B712" s="34"/>
      <c r="C712" s="34"/>
      <c r="D712" s="34"/>
      <c r="E712" s="34"/>
      <c r="F712" s="35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6"/>
      <c r="CY712" s="36"/>
      <c r="CZ712" s="37"/>
      <c r="DA712" s="37"/>
      <c r="DB712" s="33"/>
    </row>
    <row r="713" spans="2:106" ht="11.25" customHeight="1" x14ac:dyDescent="0.2">
      <c r="B713" s="34"/>
      <c r="C713" s="34"/>
      <c r="D713" s="34"/>
      <c r="E713" s="34"/>
      <c r="F713" s="35"/>
      <c r="G713" s="34" t="s">
        <v>2165</v>
      </c>
      <c r="H713" s="34"/>
      <c r="I713" s="34"/>
      <c r="J713" s="34"/>
      <c r="K713" s="34"/>
      <c r="L713" s="34"/>
      <c r="M713" s="34"/>
      <c r="N713" s="34"/>
      <c r="O713" s="34"/>
      <c r="P713" s="34" t="s">
        <v>2141</v>
      </c>
      <c r="Q713" s="34"/>
      <c r="R713" s="34" t="str">
        <f>TEXT(TRUNC(BQ709+BQ711,1),"#,##0.#######")</f>
        <v>5,170.9</v>
      </c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6"/>
      <c r="CY713" s="36" t="str">
        <f>R713</f>
        <v>5,170.9</v>
      </c>
      <c r="CZ713" s="37"/>
      <c r="DA713" s="37"/>
      <c r="DB713" s="33"/>
    </row>
    <row r="714" spans="2:106" ht="11.25" customHeight="1" x14ac:dyDescent="0.2">
      <c r="B714" s="34"/>
      <c r="C714" s="34"/>
      <c r="D714" s="34"/>
      <c r="E714" s="34"/>
      <c r="F714" s="35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6"/>
      <c r="CY714" s="36"/>
      <c r="CZ714" s="37"/>
      <c r="DA714" s="37"/>
      <c r="DB714" s="33"/>
    </row>
    <row r="715" spans="2:106" ht="11.25" customHeight="1" x14ac:dyDescent="0.2">
      <c r="B715" s="34"/>
      <c r="C715" s="34"/>
      <c r="D715" s="43" t="s">
        <v>2239</v>
      </c>
      <c r="E715" s="34"/>
      <c r="F715" s="35"/>
      <c r="G715" s="34" t="s">
        <v>844</v>
      </c>
      <c r="H715" s="34"/>
      <c r="I715" s="34"/>
      <c r="J715" s="34"/>
      <c r="K715" s="34"/>
      <c r="L715" s="34"/>
      <c r="M715" s="34"/>
      <c r="N715" s="34"/>
      <c r="O715" s="34"/>
      <c r="P715" s="34" t="s">
        <v>2180</v>
      </c>
      <c r="Q715" s="34"/>
      <c r="R715" s="34"/>
      <c r="S715" s="34" t="s">
        <v>2181</v>
      </c>
      <c r="T715" s="34"/>
      <c r="U715" s="34"/>
      <c r="V715" s="34"/>
      <c r="W715" s="34"/>
      <c r="X715" s="34"/>
      <c r="Y715" s="34" t="s">
        <v>2134</v>
      </c>
      <c r="Z715" s="34" t="s">
        <v>2341</v>
      </c>
      <c r="AA715" s="34"/>
      <c r="AB715" s="34"/>
      <c r="AC715" s="34"/>
      <c r="AD715" s="34"/>
      <c r="AE715" s="34"/>
      <c r="AF715" s="34"/>
      <c r="AG715" s="34"/>
      <c r="AH715" s="34" t="s">
        <v>2342</v>
      </c>
      <c r="AI715" s="34"/>
      <c r="AJ715" s="34"/>
      <c r="AK715" s="34"/>
      <c r="AL715" s="34"/>
      <c r="AM715" s="34"/>
      <c r="AN715" s="34"/>
      <c r="AO715" s="34" t="s">
        <v>2136</v>
      </c>
      <c r="AP715" s="34" t="s">
        <v>2343</v>
      </c>
      <c r="AQ715" s="34"/>
      <c r="AR715" s="34"/>
      <c r="AS715" s="34" t="s">
        <v>829</v>
      </c>
      <c r="AT715" s="34"/>
      <c r="AU715" s="34"/>
      <c r="AV715" s="34"/>
      <c r="AW715" s="34"/>
      <c r="AX715" s="34"/>
      <c r="AY715" s="34"/>
      <c r="AZ715" s="34"/>
      <c r="BA715" s="34" t="s">
        <v>431</v>
      </c>
      <c r="BB715" s="34" t="s">
        <v>2134</v>
      </c>
      <c r="BC715" s="34" t="s">
        <v>2344</v>
      </c>
      <c r="BD715" s="34"/>
      <c r="BE715" s="34"/>
      <c r="BF715" s="34"/>
      <c r="BG715" s="34"/>
      <c r="BH715" s="34"/>
      <c r="BI715" s="34"/>
      <c r="BJ715" s="34"/>
      <c r="BK715" s="34"/>
      <c r="BL715" s="34" t="s">
        <v>2345</v>
      </c>
      <c r="BM715" s="34"/>
      <c r="BN715" s="34" t="s">
        <v>2184</v>
      </c>
      <c r="BO715" s="34" t="s">
        <v>2136</v>
      </c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6"/>
      <c r="CY715" s="36"/>
      <c r="CZ715" s="37"/>
      <c r="DA715" s="37"/>
      <c r="DB715" s="33"/>
    </row>
    <row r="716" spans="2:106" ht="11.25" customHeight="1" x14ac:dyDescent="0.2">
      <c r="B716" s="34"/>
      <c r="C716" s="34"/>
      <c r="D716" s="34"/>
      <c r="E716" s="34"/>
      <c r="F716" s="35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6"/>
      <c r="CY716" s="36"/>
      <c r="CZ716" s="37"/>
      <c r="DA716" s="37"/>
      <c r="DB716" s="33"/>
    </row>
    <row r="717" spans="2:106" ht="11.25" customHeight="1" x14ac:dyDescent="0.2">
      <c r="B717" s="34"/>
      <c r="C717" s="34"/>
      <c r="D717" s="34"/>
      <c r="E717" s="34"/>
      <c r="F717" s="35"/>
      <c r="G717" s="34" t="str">
        <f>R713</f>
        <v>5,170.9</v>
      </c>
      <c r="H717" s="34"/>
      <c r="I717" s="34"/>
      <c r="J717" s="34"/>
      <c r="K717" s="34"/>
      <c r="L717" s="34"/>
      <c r="M717" s="34"/>
      <c r="N717" s="34"/>
      <c r="O717" s="34" t="s">
        <v>2150</v>
      </c>
      <c r="P717" s="34"/>
      <c r="Q717" s="34"/>
      <c r="R717" s="34" t="str">
        <f>TEXT(10,"#,##0.#######")</f>
        <v>10.</v>
      </c>
      <c r="S717" s="34"/>
      <c r="T717" s="34" t="s">
        <v>2184</v>
      </c>
      <c r="U717" s="34"/>
      <c r="V717" s="34" t="s">
        <v>2133</v>
      </c>
      <c r="W717" s="34"/>
      <c r="X717" s="34" t="str">
        <f>TEXT(TRUNC(R713*(R717*(1/100)),1),"#,##0.#")</f>
        <v>517.</v>
      </c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6"/>
      <c r="CY717" s="36"/>
      <c r="CZ717" s="37" t="str">
        <f>X717</f>
        <v>517.</v>
      </c>
      <c r="DA717" s="37">
        <f>CY717+CX717+CZ717</f>
        <v>517</v>
      </c>
      <c r="DB717" s="33"/>
    </row>
    <row r="718" spans="2:106" ht="11.25" customHeight="1" x14ac:dyDescent="0.2">
      <c r="B718" s="34"/>
      <c r="C718" s="34"/>
      <c r="D718" s="34"/>
      <c r="E718" s="34"/>
      <c r="F718" s="35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6"/>
      <c r="CY718" s="36"/>
      <c r="CZ718" s="37"/>
      <c r="DA718" s="37"/>
      <c r="DB718" s="33"/>
    </row>
    <row r="719" spans="2:106" ht="11.25" customHeight="1" x14ac:dyDescent="0.2">
      <c r="B719" s="34"/>
      <c r="C719" s="34"/>
      <c r="D719" s="43" t="s">
        <v>2246</v>
      </c>
      <c r="E719" s="34"/>
      <c r="F719" s="35"/>
      <c r="G719" s="34" t="s">
        <v>829</v>
      </c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6"/>
      <c r="CY719" s="36"/>
      <c r="CZ719" s="37"/>
      <c r="DA719" s="37"/>
      <c r="DB719" s="33"/>
    </row>
    <row r="720" spans="2:106" ht="11.25" customHeight="1" x14ac:dyDescent="0.2">
      <c r="B720" s="34"/>
      <c r="C720" s="34"/>
      <c r="D720" s="34"/>
      <c r="E720" s="34"/>
      <c r="F720" s="35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6"/>
      <c r="CY720" s="36"/>
      <c r="CZ720" s="37"/>
      <c r="DA720" s="37"/>
      <c r="DB720" s="33"/>
    </row>
    <row r="721" spans="2:106" ht="11.25" customHeight="1" x14ac:dyDescent="0.2">
      <c r="B721" s="34"/>
      <c r="C721" s="34"/>
      <c r="D721" s="34"/>
      <c r="E721" s="34" t="s">
        <v>2129</v>
      </c>
      <c r="F721" s="35"/>
      <c r="G721" s="34" t="s">
        <v>2130</v>
      </c>
      <c r="H721" s="34"/>
      <c r="I721" s="34" t="s">
        <v>1022</v>
      </c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 t="s">
        <v>2346</v>
      </c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 t="s">
        <v>2141</v>
      </c>
      <c r="AF721" s="34"/>
      <c r="AG721" s="34" t="s">
        <v>2347</v>
      </c>
      <c r="AH721" s="34"/>
      <c r="AI721" s="34"/>
      <c r="AJ721" s="34"/>
      <c r="AK721" s="34"/>
      <c r="AL721" s="34"/>
      <c r="AM721" s="34"/>
      <c r="AN721" s="34" t="s">
        <v>2348</v>
      </c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6"/>
      <c r="CY721" s="36"/>
      <c r="CZ721" s="37"/>
      <c r="DA721" s="37"/>
      <c r="DB721" s="33"/>
    </row>
    <row r="722" spans="2:106" ht="11.25" customHeight="1" x14ac:dyDescent="0.2">
      <c r="B722" s="34"/>
      <c r="C722" s="34"/>
      <c r="D722" s="34"/>
      <c r="E722" s="34"/>
      <c r="F722" s="35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6"/>
      <c r="CY722" s="36"/>
      <c r="CZ722" s="37"/>
      <c r="DA722" s="37"/>
      <c r="DB722" s="33"/>
    </row>
    <row r="723" spans="2:106" ht="11.25" customHeight="1" x14ac:dyDescent="0.2">
      <c r="B723" s="34"/>
      <c r="C723" s="34"/>
      <c r="D723" s="34"/>
      <c r="E723" s="34"/>
      <c r="F723" s="35"/>
      <c r="G723" s="34" t="s">
        <v>2123</v>
      </c>
      <c r="H723" s="34"/>
      <c r="I723" s="34"/>
      <c r="J723" s="34"/>
      <c r="K723" s="34"/>
      <c r="L723" s="34"/>
      <c r="M723" s="34"/>
      <c r="N723" s="34" t="s">
        <v>2141</v>
      </c>
      <c r="O723" s="34"/>
      <c r="P723" s="34" t="str">
        <f>TEXT([162]일위대가목록!$F$65,"#,##0")</f>
        <v>37,187</v>
      </c>
      <c r="Q723" s="34"/>
      <c r="R723" s="34"/>
      <c r="S723" s="34"/>
      <c r="T723" s="34"/>
      <c r="U723" s="34"/>
      <c r="V723" s="34"/>
      <c r="W723" s="34"/>
      <c r="X723" s="34"/>
      <c r="Y723" s="34" t="s">
        <v>2137</v>
      </c>
      <c r="Z723" s="34"/>
      <c r="AA723" s="34"/>
      <c r="AB723" s="34" t="str">
        <f>TEXT(AH705,"#,##0.#######")</f>
        <v>15.75</v>
      </c>
      <c r="AC723" s="34"/>
      <c r="AD723" s="34"/>
      <c r="AE723" s="34"/>
      <c r="AF723" s="34"/>
      <c r="AG723" s="34"/>
      <c r="AH723" s="34"/>
      <c r="AI723" s="34" t="s">
        <v>2133</v>
      </c>
      <c r="AJ723" s="34"/>
      <c r="AK723" s="34" t="str">
        <f>TEXT(TRUNC(P723/AB723,1),"#,##0.#")</f>
        <v>2,361.</v>
      </c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6"/>
      <c r="CY723" s="36"/>
      <c r="CZ723" s="37"/>
      <c r="DA723" s="37"/>
      <c r="DB723" s="33"/>
    </row>
    <row r="724" spans="2:106" ht="11.25" customHeight="1" x14ac:dyDescent="0.2">
      <c r="B724" s="34"/>
      <c r="C724" s="34"/>
      <c r="D724" s="34"/>
      <c r="E724" s="34"/>
      <c r="F724" s="35"/>
      <c r="G724" s="34" t="s">
        <v>2124</v>
      </c>
      <c r="H724" s="34"/>
      <c r="I724" s="34"/>
      <c r="J724" s="34"/>
      <c r="K724" s="34"/>
      <c r="L724" s="34"/>
      <c r="M724" s="34"/>
      <c r="N724" s="34" t="s">
        <v>2141</v>
      </c>
      <c r="O724" s="34"/>
      <c r="P724" s="34"/>
      <c r="Q724" s="34" t="str">
        <f>TEXT([162]일위대가목록!$E$65,"#,##0")</f>
        <v>9,087</v>
      </c>
      <c r="R724" s="34"/>
      <c r="S724" s="34"/>
      <c r="T724" s="34"/>
      <c r="U724" s="34"/>
      <c r="V724" s="34"/>
      <c r="W724" s="34"/>
      <c r="X724" s="34"/>
      <c r="Y724" s="34" t="s">
        <v>2137</v>
      </c>
      <c r="Z724" s="34"/>
      <c r="AA724" s="34"/>
      <c r="AB724" s="34" t="str">
        <f>TEXT(AH705,"#,##0.#######")</f>
        <v>15.75</v>
      </c>
      <c r="AC724" s="34"/>
      <c r="AD724" s="34"/>
      <c r="AE724" s="34"/>
      <c r="AF724" s="34"/>
      <c r="AG724" s="34"/>
      <c r="AH724" s="34"/>
      <c r="AI724" s="34" t="s">
        <v>2133</v>
      </c>
      <c r="AJ724" s="34"/>
      <c r="AK724" s="34"/>
      <c r="AL724" s="34" t="str">
        <f>TEXT(TRUNC(Q724/AB724,1),"#,##0.#")</f>
        <v>576.9</v>
      </c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6"/>
      <c r="CY724" s="36"/>
      <c r="CZ724" s="37"/>
      <c r="DA724" s="37"/>
      <c r="DB724" s="33"/>
    </row>
    <row r="725" spans="2:106" ht="11.25" customHeight="1" x14ac:dyDescent="0.2">
      <c r="B725" s="34"/>
      <c r="C725" s="34"/>
      <c r="D725" s="34"/>
      <c r="E725" s="34"/>
      <c r="F725" s="35"/>
      <c r="G725" s="34" t="s">
        <v>2142</v>
      </c>
      <c r="H725" s="34"/>
      <c r="I725" s="34"/>
      <c r="J725" s="34"/>
      <c r="K725" s="34" t="s">
        <v>2143</v>
      </c>
      <c r="L725" s="34"/>
      <c r="M725" s="34"/>
      <c r="N725" s="34" t="s">
        <v>2141</v>
      </c>
      <c r="O725" s="34"/>
      <c r="P725" s="34"/>
      <c r="Q725" s="34" t="str">
        <f>TEXT([162]일위대가목록!$G$65,"#,##0")</f>
        <v>6,873</v>
      </c>
      <c r="R725" s="34"/>
      <c r="S725" s="34"/>
      <c r="T725" s="34"/>
      <c r="U725" s="34"/>
      <c r="V725" s="34"/>
      <c r="W725" s="34"/>
      <c r="X725" s="34"/>
      <c r="Y725" s="34" t="s">
        <v>2137</v>
      </c>
      <c r="Z725" s="34"/>
      <c r="AA725" s="34"/>
      <c r="AB725" s="34" t="str">
        <f>TEXT(AH705,"#,##0.#######")</f>
        <v>15.75</v>
      </c>
      <c r="AC725" s="34"/>
      <c r="AD725" s="34"/>
      <c r="AE725" s="34"/>
      <c r="AF725" s="34"/>
      <c r="AG725" s="34"/>
      <c r="AH725" s="34"/>
      <c r="AI725" s="34" t="s">
        <v>2133</v>
      </c>
      <c r="AJ725" s="34"/>
      <c r="AK725" s="34"/>
      <c r="AL725" s="34" t="str">
        <f>TEXT(TRUNC(Q725/AB725,1),"#,##0.#")</f>
        <v>436.3</v>
      </c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6"/>
      <c r="CY725" s="36"/>
      <c r="CZ725" s="37"/>
      <c r="DA725" s="37"/>
      <c r="DB725" s="33"/>
    </row>
    <row r="726" spans="2:106" ht="11.25" customHeight="1" x14ac:dyDescent="0.2">
      <c r="B726" s="34"/>
      <c r="C726" s="34"/>
      <c r="D726" s="34"/>
      <c r="E726" s="34"/>
      <c r="F726" s="35"/>
      <c r="G726" s="34" t="s">
        <v>2144</v>
      </c>
      <c r="H726" s="34"/>
      <c r="I726" s="34"/>
      <c r="J726" s="34"/>
      <c r="K726" s="34" t="s">
        <v>2145</v>
      </c>
      <c r="L726" s="34"/>
      <c r="M726" s="34"/>
      <c r="N726" s="34" t="s">
        <v>2141</v>
      </c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 t="str">
        <f>TEXT(AK723+AL724+AL725,"#,##0.#######")</f>
        <v>3,374.2</v>
      </c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6" t="str">
        <f>TEXT(AL724,"#,###.0")</f>
        <v>576.9</v>
      </c>
      <c r="CY726" s="36" t="str">
        <f>TEXT(AK723,"#,###.0")</f>
        <v>2,361.0</v>
      </c>
      <c r="CZ726" s="37" t="str">
        <f>TEXT(AL725,"#,###.0")</f>
        <v>436.3</v>
      </c>
      <c r="DA726" s="37">
        <f>CY726+CX726+CZ726</f>
        <v>3374.2000000000003</v>
      </c>
      <c r="DB726" s="33"/>
    </row>
    <row r="727" spans="2:106" ht="11.25" customHeight="1" x14ac:dyDescent="0.2">
      <c r="B727" s="34"/>
      <c r="C727" s="34"/>
      <c r="D727" s="34"/>
      <c r="E727" s="34"/>
      <c r="F727" s="35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6"/>
      <c r="CY727" s="36"/>
      <c r="CZ727" s="37"/>
      <c r="DA727" s="37"/>
      <c r="DB727" s="33"/>
    </row>
    <row r="728" spans="2:106" ht="11.25" customHeight="1" x14ac:dyDescent="0.2">
      <c r="B728" s="34"/>
      <c r="C728" s="34"/>
      <c r="D728" s="34"/>
      <c r="E728" s="34" t="s">
        <v>2166</v>
      </c>
      <c r="F728" s="35"/>
      <c r="G728" s="34" t="s">
        <v>2130</v>
      </c>
      <c r="H728" s="34"/>
      <c r="I728" s="34" t="s">
        <v>1022</v>
      </c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 t="s">
        <v>2169</v>
      </c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 t="s">
        <v>2141</v>
      </c>
      <c r="AF728" s="34"/>
      <c r="AG728" s="34" t="s">
        <v>24</v>
      </c>
      <c r="AH728" s="34"/>
      <c r="AI728" s="34"/>
      <c r="AJ728" s="34"/>
      <c r="AK728" s="34" t="s">
        <v>2349</v>
      </c>
      <c r="AL728" s="34"/>
      <c r="AM728" s="34"/>
      <c r="AN728" s="34"/>
      <c r="AO728" s="34"/>
      <c r="AP728" s="34"/>
      <c r="AQ728" s="34"/>
      <c r="AR728" s="34"/>
      <c r="AS728" s="34" t="s">
        <v>2181</v>
      </c>
      <c r="AT728" s="34"/>
      <c r="AU728" s="34"/>
      <c r="AV728" s="34"/>
      <c r="AW728" s="34"/>
      <c r="AX728" s="34"/>
      <c r="AY728" s="34"/>
      <c r="AZ728" s="34" t="s">
        <v>2348</v>
      </c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6"/>
      <c r="CY728" s="36"/>
      <c r="CZ728" s="37"/>
      <c r="DA728" s="37"/>
      <c r="DB728" s="33"/>
    </row>
    <row r="729" spans="2:106" ht="11.25" customHeight="1" x14ac:dyDescent="0.2">
      <c r="B729" s="34"/>
      <c r="C729" s="34"/>
      <c r="D729" s="34"/>
      <c r="E729" s="34"/>
      <c r="F729" s="35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6"/>
      <c r="CY729" s="36"/>
      <c r="CZ729" s="37"/>
      <c r="DA729" s="37"/>
      <c r="DB729" s="33"/>
    </row>
    <row r="730" spans="2:106" ht="11.25" customHeight="1" x14ac:dyDescent="0.2">
      <c r="B730" s="34"/>
      <c r="C730" s="34"/>
      <c r="D730" s="34"/>
      <c r="E730" s="34"/>
      <c r="F730" s="35"/>
      <c r="G730" s="34" t="s">
        <v>2123</v>
      </c>
      <c r="H730" s="34"/>
      <c r="I730" s="34"/>
      <c r="J730" s="34"/>
      <c r="K730" s="34"/>
      <c r="L730" s="34"/>
      <c r="M730" s="34"/>
      <c r="N730" s="34" t="s">
        <v>2141</v>
      </c>
      <c r="O730" s="34"/>
      <c r="P730" s="34" t="str">
        <f>TEXT([162]일위대가목록!$F$38,"#,##0")</f>
        <v>37,187</v>
      </c>
      <c r="Q730" s="34"/>
      <c r="R730" s="34"/>
      <c r="S730" s="34"/>
      <c r="T730" s="34"/>
      <c r="U730" s="34"/>
      <c r="V730" s="34"/>
      <c r="W730" s="34"/>
      <c r="X730" s="34"/>
      <c r="Y730" s="34" t="s">
        <v>2137</v>
      </c>
      <c r="Z730" s="34"/>
      <c r="AA730" s="34"/>
      <c r="AB730" s="34" t="str">
        <f>TEXT(AH705,"#,##0.#######")</f>
        <v>15.75</v>
      </c>
      <c r="AC730" s="34"/>
      <c r="AD730" s="34"/>
      <c r="AE730" s="34"/>
      <c r="AF730" s="34"/>
      <c r="AG730" s="34"/>
      <c r="AH730" s="34"/>
      <c r="AI730" s="34" t="s">
        <v>2133</v>
      </c>
      <c r="AJ730" s="34"/>
      <c r="AK730" s="34" t="str">
        <f>TEXT(TRUNC(P730/AB730,1),"#,##0.#")</f>
        <v>2,361.</v>
      </c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6"/>
      <c r="CY730" s="36"/>
      <c r="CZ730" s="37"/>
      <c r="DA730" s="37"/>
      <c r="DB730" s="33"/>
    </row>
    <row r="731" spans="2:106" ht="11.25" customHeight="1" x14ac:dyDescent="0.2">
      <c r="B731" s="34"/>
      <c r="C731" s="34"/>
      <c r="D731" s="34"/>
      <c r="E731" s="34"/>
      <c r="F731" s="35"/>
      <c r="G731" s="34" t="s">
        <v>2124</v>
      </c>
      <c r="H731" s="34"/>
      <c r="I731" s="34"/>
      <c r="J731" s="34"/>
      <c r="K731" s="34"/>
      <c r="L731" s="34"/>
      <c r="M731" s="34"/>
      <c r="N731" s="34" t="s">
        <v>2141</v>
      </c>
      <c r="O731" s="34"/>
      <c r="P731" s="34"/>
      <c r="Q731" s="34" t="str">
        <f>TEXT([162]일위대가목록!$E$38,"#,##0")</f>
        <v>5,270</v>
      </c>
      <c r="R731" s="34"/>
      <c r="S731" s="34"/>
      <c r="T731" s="34"/>
      <c r="U731" s="34"/>
      <c r="V731" s="34"/>
      <c r="W731" s="34"/>
      <c r="X731" s="34"/>
      <c r="Y731" s="34" t="s">
        <v>2137</v>
      </c>
      <c r="Z731" s="34"/>
      <c r="AA731" s="34"/>
      <c r="AB731" s="34" t="str">
        <f>TEXT(AH705,"#,##0.#######")</f>
        <v>15.75</v>
      </c>
      <c r="AC731" s="34"/>
      <c r="AD731" s="34"/>
      <c r="AE731" s="34"/>
      <c r="AF731" s="34"/>
      <c r="AG731" s="34"/>
      <c r="AH731" s="34"/>
      <c r="AI731" s="34" t="s">
        <v>2133</v>
      </c>
      <c r="AJ731" s="34"/>
      <c r="AK731" s="34"/>
      <c r="AL731" s="34" t="str">
        <f>TEXT(TRUNC(Q731/AB731,1),"#,##0.#")</f>
        <v>334.6</v>
      </c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6"/>
      <c r="CY731" s="36"/>
      <c r="CZ731" s="37"/>
      <c r="DA731" s="37"/>
      <c r="DB731" s="33"/>
    </row>
    <row r="732" spans="2:106" ht="11.25" customHeight="1" x14ac:dyDescent="0.2">
      <c r="B732" s="34"/>
      <c r="C732" s="34"/>
      <c r="D732" s="34"/>
      <c r="E732" s="34"/>
      <c r="F732" s="35"/>
      <c r="G732" s="34" t="s">
        <v>2142</v>
      </c>
      <c r="H732" s="34"/>
      <c r="I732" s="34"/>
      <c r="J732" s="34"/>
      <c r="K732" s="34" t="s">
        <v>2143</v>
      </c>
      <c r="L732" s="34"/>
      <c r="M732" s="34"/>
      <c r="N732" s="34" t="s">
        <v>2141</v>
      </c>
      <c r="O732" s="34"/>
      <c r="P732" s="34"/>
      <c r="Q732" s="34" t="str">
        <f>TEXT([162]일위대가목록!$G$38,"#,##0")</f>
        <v>5,887</v>
      </c>
      <c r="R732" s="34"/>
      <c r="S732" s="34"/>
      <c r="T732" s="34"/>
      <c r="U732" s="34"/>
      <c r="V732" s="34"/>
      <c r="W732" s="34"/>
      <c r="X732" s="34"/>
      <c r="Y732" s="34" t="s">
        <v>2137</v>
      </c>
      <c r="Z732" s="34"/>
      <c r="AA732" s="34"/>
      <c r="AB732" s="34" t="str">
        <f>TEXT(AH705,"#,##0.#######")</f>
        <v>15.75</v>
      </c>
      <c r="AC732" s="34"/>
      <c r="AD732" s="34"/>
      <c r="AE732" s="34"/>
      <c r="AF732" s="34"/>
      <c r="AG732" s="34"/>
      <c r="AH732" s="34"/>
      <c r="AI732" s="34" t="s">
        <v>2133</v>
      </c>
      <c r="AJ732" s="34"/>
      <c r="AK732" s="34"/>
      <c r="AL732" s="34" t="str">
        <f>TEXT(TRUNC(Q732/AB732,1),"#,##0.#")</f>
        <v>373.7</v>
      </c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6"/>
      <c r="CY732" s="36"/>
      <c r="CZ732" s="37"/>
      <c r="DA732" s="37"/>
      <c r="DB732" s="33"/>
    </row>
    <row r="733" spans="2:106" ht="11.25" customHeight="1" x14ac:dyDescent="0.2">
      <c r="B733" s="34"/>
      <c r="C733" s="34"/>
      <c r="D733" s="34"/>
      <c r="E733" s="34"/>
      <c r="F733" s="35"/>
      <c r="G733" s="34" t="s">
        <v>2144</v>
      </c>
      <c r="H733" s="34"/>
      <c r="I733" s="34"/>
      <c r="J733" s="34"/>
      <c r="K733" s="34" t="s">
        <v>2145</v>
      </c>
      <c r="L733" s="34"/>
      <c r="M733" s="34"/>
      <c r="N733" s="34" t="s">
        <v>2141</v>
      </c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 t="str">
        <f>TEXT(AK730+AL731+AL732,"#,##0.#######")</f>
        <v>3,069.3</v>
      </c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6" t="str">
        <f>TEXT(AL731,"#,###.0")</f>
        <v>334.6</v>
      </c>
      <c r="CY733" s="36" t="str">
        <f>TEXT(AK730,"#,###.0")</f>
        <v>2,361.0</v>
      </c>
      <c r="CZ733" s="37" t="str">
        <f>TEXT(AL732,"#,###.0")</f>
        <v>373.7</v>
      </c>
      <c r="DA733" s="37">
        <f>CY733+CX733+CZ733</f>
        <v>3069.2999999999997</v>
      </c>
      <c r="DB733" s="33"/>
    </row>
    <row r="734" spans="2:106" ht="11.25" customHeight="1" x14ac:dyDescent="0.2">
      <c r="B734" s="34"/>
      <c r="C734" s="34"/>
      <c r="D734" s="34"/>
      <c r="E734" s="34"/>
      <c r="F734" s="35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6"/>
      <c r="CY734" s="36"/>
      <c r="CZ734" s="37"/>
      <c r="DA734" s="37"/>
      <c r="DB734" s="33"/>
    </row>
    <row r="735" spans="2:106" ht="11.25" customHeight="1" x14ac:dyDescent="0.2">
      <c r="B735" s="34"/>
      <c r="C735" s="34"/>
      <c r="D735" s="34"/>
      <c r="E735" s="34" t="s">
        <v>2168</v>
      </c>
      <c r="F735" s="35"/>
      <c r="G735" s="34" t="s">
        <v>2130</v>
      </c>
      <c r="H735" s="34"/>
      <c r="I735" s="34" t="s">
        <v>2144</v>
      </c>
      <c r="J735" s="34"/>
      <c r="K735" s="34"/>
      <c r="L735" s="34"/>
      <c r="M735" s="34" t="s">
        <v>2145</v>
      </c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6"/>
      <c r="CY735" s="36"/>
      <c r="CZ735" s="37"/>
      <c r="DA735" s="37"/>
      <c r="DB735" s="33"/>
    </row>
    <row r="736" spans="2:106" ht="11.25" customHeight="1" x14ac:dyDescent="0.2">
      <c r="B736" s="34"/>
      <c r="C736" s="34"/>
      <c r="D736" s="34"/>
      <c r="E736" s="34"/>
      <c r="F736" s="35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6"/>
      <c r="CY736" s="36"/>
      <c r="CZ736" s="37"/>
      <c r="DA736" s="37"/>
      <c r="DB736" s="33"/>
    </row>
    <row r="737" spans="2:106" ht="11.25" customHeight="1" x14ac:dyDescent="0.2">
      <c r="B737" s="34"/>
      <c r="C737" s="34"/>
      <c r="D737" s="34"/>
      <c r="E737" s="34"/>
      <c r="F737" s="35"/>
      <c r="G737" s="34"/>
      <c r="H737" s="34" t="s">
        <v>2123</v>
      </c>
      <c r="I737" s="34"/>
      <c r="J737" s="34"/>
      <c r="K737" s="34"/>
      <c r="L737" s="34"/>
      <c r="M737" s="34"/>
      <c r="N737" s="34"/>
      <c r="O737" s="34" t="s">
        <v>2141</v>
      </c>
      <c r="P737" s="34"/>
      <c r="Q737" s="34" t="str">
        <f>TEXT(CY726,"#,###.##")</f>
        <v>2,361.</v>
      </c>
      <c r="R737" s="34"/>
      <c r="S737" s="34"/>
      <c r="T737" s="34"/>
      <c r="U737" s="34"/>
      <c r="V737" s="34"/>
      <c r="W737" s="34" t="s">
        <v>2135</v>
      </c>
      <c r="X737" s="34"/>
      <c r="Y737" s="34" t="str">
        <f>TEXT(CY733,"#,###.##")</f>
        <v>2,361.</v>
      </c>
      <c r="Z737" s="34"/>
      <c r="AA737" s="34"/>
      <c r="AB737" s="34"/>
      <c r="AC737" s="34"/>
      <c r="AD737" s="34"/>
      <c r="AE737" s="34" t="s">
        <v>2133</v>
      </c>
      <c r="AF737" s="34"/>
      <c r="AG737" s="34"/>
      <c r="AH737" s="34" t="str">
        <f>TEXT(TRUNC(CY726+CY733,1),"#,##0.#")</f>
        <v>4,722.</v>
      </c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6"/>
      <c r="CY737" s="36"/>
      <c r="CZ737" s="37"/>
      <c r="DA737" s="37"/>
      <c r="DB737" s="33"/>
    </row>
    <row r="738" spans="2:106" ht="11.25" customHeight="1" x14ac:dyDescent="0.2">
      <c r="B738" s="34"/>
      <c r="C738" s="34"/>
      <c r="D738" s="34"/>
      <c r="E738" s="34"/>
      <c r="F738" s="35"/>
      <c r="G738" s="34"/>
      <c r="H738" s="34" t="s">
        <v>2124</v>
      </c>
      <c r="I738" s="34"/>
      <c r="J738" s="34"/>
      <c r="K738" s="34"/>
      <c r="L738" s="34"/>
      <c r="M738" s="34"/>
      <c r="N738" s="34"/>
      <c r="O738" s="34" t="s">
        <v>2141</v>
      </c>
      <c r="P738" s="34"/>
      <c r="Q738" s="34" t="str">
        <f>TEXT(CX726,"#,###.##")</f>
        <v>576.9</v>
      </c>
      <c r="R738" s="34"/>
      <c r="S738" s="34"/>
      <c r="T738" s="34"/>
      <c r="U738" s="34"/>
      <c r="V738" s="34"/>
      <c r="W738" s="34" t="s">
        <v>2135</v>
      </c>
      <c r="X738" s="34"/>
      <c r="Y738" s="34" t="str">
        <f>TEXT(CX733,"#,###.##")</f>
        <v>334.6</v>
      </c>
      <c r="Z738" s="34"/>
      <c r="AA738" s="34"/>
      <c r="AB738" s="34"/>
      <c r="AC738" s="34"/>
      <c r="AD738" s="34" t="s">
        <v>2133</v>
      </c>
      <c r="AE738" s="34"/>
      <c r="AF738" s="34"/>
      <c r="AG738" s="34" t="str">
        <f>TEXT(TRUNC(CX726+CX733,1),"#,##0.#")</f>
        <v>911.5</v>
      </c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6"/>
      <c r="CY738" s="36"/>
      <c r="CZ738" s="37"/>
      <c r="DA738" s="37"/>
      <c r="DB738" s="33"/>
    </row>
    <row r="739" spans="2:106" ht="11.25" customHeight="1" x14ac:dyDescent="0.2">
      <c r="B739" s="34"/>
      <c r="C739" s="34"/>
      <c r="D739" s="34"/>
      <c r="E739" s="34"/>
      <c r="F739" s="35"/>
      <c r="G739" s="34"/>
      <c r="H739" s="34" t="s">
        <v>2142</v>
      </c>
      <c r="I739" s="34"/>
      <c r="J739" s="34"/>
      <c r="K739" s="34"/>
      <c r="L739" s="34" t="s">
        <v>2143</v>
      </c>
      <c r="M739" s="34"/>
      <c r="N739" s="34"/>
      <c r="O739" s="34" t="s">
        <v>2141</v>
      </c>
      <c r="P739" s="34"/>
      <c r="Q739" s="34" t="str">
        <f>TEXT(CZ726,"#,###.##")</f>
        <v>436.3</v>
      </c>
      <c r="R739" s="34"/>
      <c r="S739" s="34"/>
      <c r="T739" s="34"/>
      <c r="U739" s="34"/>
      <c r="V739" s="34" t="s">
        <v>2135</v>
      </c>
      <c r="W739" s="34"/>
      <c r="X739" s="34" t="str">
        <f>TEXT(CZ733,"#,###.##")</f>
        <v>373.7</v>
      </c>
      <c r="Y739" s="34"/>
      <c r="Z739" s="34"/>
      <c r="AA739" s="34"/>
      <c r="AB739" s="34"/>
      <c r="AC739" s="34" t="s">
        <v>2133</v>
      </c>
      <c r="AD739" s="34"/>
      <c r="AE739" s="34"/>
      <c r="AF739" s="34" t="str">
        <f>TEXT(TRUNC(CZ726+CZ733,1),"#,##0.#")</f>
        <v>810.</v>
      </c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6"/>
      <c r="CY739" s="36"/>
      <c r="CZ739" s="37"/>
      <c r="DA739" s="37"/>
      <c r="DB739" s="33"/>
    </row>
    <row r="740" spans="2:106" ht="11.25" customHeight="1" x14ac:dyDescent="0.2">
      <c r="B740" s="34"/>
      <c r="C740" s="34"/>
      <c r="D740" s="34"/>
      <c r="E740" s="34"/>
      <c r="F740" s="35"/>
      <c r="G740" s="34"/>
      <c r="H740" s="34"/>
      <c r="I740" s="34"/>
      <c r="J740" s="34" t="s">
        <v>2145</v>
      </c>
      <c r="K740" s="34"/>
      <c r="L740" s="34"/>
      <c r="M740" s="34"/>
      <c r="N740" s="34"/>
      <c r="O740" s="34" t="s">
        <v>2141</v>
      </c>
      <c r="P740" s="34"/>
      <c r="Q740" s="34"/>
      <c r="R740" s="34" t="str">
        <f>TEXT(AH737+AG738+AF739,"#,##0.#######")</f>
        <v>6,443.5</v>
      </c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6" t="str">
        <f>TEXT(AG738,"#,###.0")</f>
        <v>911.5</v>
      </c>
      <c r="CY740" s="36" t="str">
        <f>TEXT(AH737,"#,###.0")</f>
        <v>4,722.0</v>
      </c>
      <c r="CZ740" s="37" t="str">
        <f>TEXT(AF739,"#,###.0")</f>
        <v>810.0</v>
      </c>
      <c r="DA740" s="37">
        <f>CY740+CX740+CZ740</f>
        <v>6443.5</v>
      </c>
      <c r="DB740" s="33"/>
    </row>
    <row r="741" spans="2:106" ht="11.25" customHeight="1" x14ac:dyDescent="0.2">
      <c r="B741" s="34"/>
      <c r="C741" s="34"/>
      <c r="D741" s="34"/>
      <c r="E741" s="34"/>
      <c r="F741" s="35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6"/>
      <c r="CY741" s="36"/>
      <c r="CZ741" s="37"/>
      <c r="DA741" s="37"/>
      <c r="DB741" s="33"/>
    </row>
    <row r="742" spans="2:106" ht="11.25" customHeight="1" x14ac:dyDescent="0.2">
      <c r="B742" s="34"/>
      <c r="C742" s="34"/>
      <c r="D742" s="34" t="s">
        <v>2350</v>
      </c>
      <c r="E742" s="34"/>
      <c r="F742" s="35"/>
      <c r="G742" s="34" t="s">
        <v>2157</v>
      </c>
      <c r="H742" s="34"/>
      <c r="I742" s="34"/>
      <c r="J742" s="34"/>
      <c r="K742" s="34" t="s">
        <v>2145</v>
      </c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6"/>
      <c r="CY742" s="36"/>
      <c r="CZ742" s="37"/>
      <c r="DA742" s="37"/>
      <c r="DB742" s="33"/>
    </row>
    <row r="743" spans="2:106" ht="11.25" customHeight="1" x14ac:dyDescent="0.2">
      <c r="B743" s="34"/>
      <c r="C743" s="34"/>
      <c r="D743" s="34"/>
      <c r="E743" s="34"/>
      <c r="F743" s="35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6"/>
      <c r="CY743" s="36"/>
      <c r="CZ743" s="37"/>
      <c r="DA743" s="37"/>
      <c r="DB743" s="33"/>
    </row>
    <row r="744" spans="2:106" ht="11.25" customHeight="1" x14ac:dyDescent="0.2">
      <c r="B744" s="34"/>
      <c r="C744" s="34"/>
      <c r="D744" s="34"/>
      <c r="E744" s="34"/>
      <c r="F744" s="35"/>
      <c r="G744" s="34"/>
      <c r="H744" s="34" t="s">
        <v>2123</v>
      </c>
      <c r="I744" s="34"/>
      <c r="J744" s="34"/>
      <c r="K744" s="34"/>
      <c r="L744" s="34"/>
      <c r="M744" s="34"/>
      <c r="N744" s="34"/>
      <c r="O744" s="34" t="s">
        <v>2141</v>
      </c>
      <c r="P744" s="34"/>
      <c r="Q744" s="34" t="str">
        <f>TEXT(CY713,"#,###.##")</f>
        <v>5,170.9</v>
      </c>
      <c r="R744" s="34"/>
      <c r="S744" s="34"/>
      <c r="T744" s="34"/>
      <c r="U744" s="34"/>
      <c r="V744" s="34"/>
      <c r="W744" s="34" t="s">
        <v>2135</v>
      </c>
      <c r="X744" s="34"/>
      <c r="Y744" s="34" t="str">
        <f>TEXT(CY740,"#,###.##")</f>
        <v>4,722.</v>
      </c>
      <c r="Z744" s="34"/>
      <c r="AA744" s="34"/>
      <c r="AB744" s="34"/>
      <c r="AC744" s="34"/>
      <c r="AD744" s="34"/>
      <c r="AE744" s="34" t="s">
        <v>2133</v>
      </c>
      <c r="AF744" s="34"/>
      <c r="AG744" s="34"/>
      <c r="AH744" s="34" t="str">
        <f>TEXT(TRUNC(CY713+CY740,0),"#,##0")</f>
        <v>9,892</v>
      </c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6"/>
      <c r="CY744" s="36"/>
      <c r="CZ744" s="37"/>
      <c r="DA744" s="37"/>
      <c r="DB744" s="33"/>
    </row>
    <row r="745" spans="2:106" ht="11.25" customHeight="1" x14ac:dyDescent="0.2">
      <c r="B745" s="34"/>
      <c r="C745" s="34"/>
      <c r="D745" s="34"/>
      <c r="E745" s="34"/>
      <c r="F745" s="35"/>
      <c r="G745" s="34"/>
      <c r="H745" s="34" t="s">
        <v>2124</v>
      </c>
      <c r="I745" s="34"/>
      <c r="J745" s="34"/>
      <c r="K745" s="34"/>
      <c r="L745" s="34"/>
      <c r="M745" s="34"/>
      <c r="N745" s="34"/>
      <c r="O745" s="34" t="s">
        <v>2141</v>
      </c>
      <c r="P745" s="34"/>
      <c r="Q745" s="34"/>
      <c r="R745" s="34" t="str">
        <f>TEXT(CX740,"#,###.##")</f>
        <v>911.5</v>
      </c>
      <c r="S745" s="34"/>
      <c r="T745" s="34"/>
      <c r="U745" s="34"/>
      <c r="V745" s="34"/>
      <c r="W745" s="34"/>
      <c r="X745" s="34" t="s">
        <v>2133</v>
      </c>
      <c r="Y745" s="34"/>
      <c r="Z745" s="34"/>
      <c r="AA745" s="34" t="str">
        <f>TEXT(TRUNC(CX740,0),"#,##0")</f>
        <v>911</v>
      </c>
      <c r="AB745" s="34"/>
      <c r="AC745" s="34"/>
      <c r="AD745" s="34"/>
      <c r="AE745" s="34"/>
      <c r="AF745" s="34"/>
      <c r="AG745" s="34"/>
      <c r="AH745" s="34"/>
      <c r="AI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6"/>
      <c r="CY745" s="36"/>
      <c r="CZ745" s="37"/>
      <c r="DA745" s="37"/>
      <c r="DB745" s="33"/>
    </row>
    <row r="746" spans="2:106" ht="11.25" customHeight="1" x14ac:dyDescent="0.2">
      <c r="B746" s="34"/>
      <c r="C746" s="34"/>
      <c r="D746" s="34"/>
      <c r="E746" s="34"/>
      <c r="F746" s="35"/>
      <c r="G746" s="34"/>
      <c r="H746" s="34" t="s">
        <v>2142</v>
      </c>
      <c r="I746" s="34"/>
      <c r="J746" s="34"/>
      <c r="K746" s="34"/>
      <c r="L746" s="34" t="s">
        <v>2143</v>
      </c>
      <c r="M746" s="34"/>
      <c r="N746" s="34"/>
      <c r="O746" s="34" t="s">
        <v>2141</v>
      </c>
      <c r="P746" s="34"/>
      <c r="Q746" s="34" t="str">
        <f>TEXT(CZ717,"#,###.##")</f>
        <v>517.</v>
      </c>
      <c r="R746" s="34"/>
      <c r="S746" s="34"/>
      <c r="T746" s="34" t="s">
        <v>2135</v>
      </c>
      <c r="U746" s="34"/>
      <c r="V746" s="34" t="str">
        <f>TEXT(CZ740,"#,###.##")</f>
        <v>810.</v>
      </c>
      <c r="W746" s="34"/>
      <c r="X746" s="34"/>
      <c r="Y746" s="34"/>
      <c r="Z746" s="34"/>
      <c r="AA746" s="34"/>
      <c r="AB746" s="34" t="s">
        <v>2133</v>
      </c>
      <c r="AC746" s="34"/>
      <c r="AD746" s="34"/>
      <c r="AE746" s="34" t="str">
        <f>TEXT(TRUNC(CZ717+CZ740,0),"#,##0")</f>
        <v>1,327</v>
      </c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6"/>
      <c r="CY746" s="36"/>
      <c r="CZ746" s="37"/>
      <c r="DA746" s="37"/>
      <c r="DB746" s="33"/>
    </row>
    <row r="747" spans="2:106" ht="11.25" customHeight="1" x14ac:dyDescent="0.2">
      <c r="B747" s="34"/>
      <c r="C747" s="34"/>
      <c r="D747" s="34"/>
      <c r="E747" s="34"/>
      <c r="F747" s="35"/>
      <c r="G747" s="34"/>
      <c r="H747" s="34"/>
      <c r="I747" s="34"/>
      <c r="J747" s="34" t="s">
        <v>2145</v>
      </c>
      <c r="K747" s="34"/>
      <c r="L747" s="34"/>
      <c r="M747" s="34"/>
      <c r="N747" s="34"/>
      <c r="O747" s="34" t="s">
        <v>2141</v>
      </c>
      <c r="P747" s="34"/>
      <c r="Q747" s="34"/>
      <c r="R747" s="34" t="str">
        <f>TEXT(AH744+AA745+AE746,"#,##0")</f>
        <v>12,130</v>
      </c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6" t="str">
        <f>TEXT(AA745,"#,##0")</f>
        <v>911</v>
      </c>
      <c r="CY747" s="36" t="str">
        <f>TEXT(AH744,"#,##0")</f>
        <v>9,892</v>
      </c>
      <c r="CZ747" s="37" t="str">
        <f>TEXT(AE746,"#,##0")</f>
        <v>1,327</v>
      </c>
      <c r="DA747" s="39">
        <f>CY747+CX747+CZ747</f>
        <v>12130</v>
      </c>
      <c r="DB747" s="33"/>
    </row>
    <row r="748" spans="2:106" ht="11.25" customHeight="1" x14ac:dyDescent="0.2">
      <c r="B748" s="34"/>
      <c r="C748" s="34"/>
      <c r="D748" s="34"/>
      <c r="E748" s="34"/>
      <c r="F748" s="35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6"/>
      <c r="CY748" s="36"/>
      <c r="CZ748" s="37"/>
      <c r="DA748" s="39"/>
      <c r="DB748" s="33"/>
    </row>
    <row r="749" spans="2:106" s="49" customFormat="1" ht="11.25" customHeight="1" x14ac:dyDescent="0.2">
      <c r="B749" s="40" t="s">
        <v>2355</v>
      </c>
      <c r="C749" s="45"/>
      <c r="D749" s="45"/>
      <c r="E749" s="45"/>
      <c r="F749" s="46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45"/>
      <c r="BC749" s="45"/>
      <c r="BD749" s="45"/>
      <c r="BE749" s="45"/>
      <c r="BF749" s="45"/>
      <c r="BG749" s="45"/>
      <c r="BH749" s="45"/>
      <c r="BI749" s="45"/>
      <c r="BJ749" s="45"/>
      <c r="BK749" s="45"/>
      <c r="BL749" s="45"/>
      <c r="BM749" s="45"/>
      <c r="BN749" s="45"/>
      <c r="BO749" s="45"/>
      <c r="BP749" s="45"/>
      <c r="BQ749" s="45"/>
      <c r="BR749" s="45"/>
      <c r="BS749" s="45"/>
      <c r="BT749" s="45"/>
      <c r="BU749" s="45"/>
      <c r="BV749" s="45"/>
      <c r="BW749" s="45"/>
      <c r="BX749" s="45"/>
      <c r="BY749" s="45"/>
      <c r="BZ749" s="45"/>
      <c r="CA749" s="45"/>
      <c r="CB749" s="45"/>
      <c r="CC749" s="45"/>
      <c r="CD749" s="45"/>
      <c r="CE749" s="45"/>
      <c r="CF749" s="45"/>
      <c r="CG749" s="45"/>
      <c r="CH749" s="45"/>
      <c r="CI749" s="45"/>
      <c r="CJ749" s="45"/>
      <c r="CK749" s="45"/>
      <c r="CL749" s="45"/>
      <c r="CM749" s="45"/>
      <c r="CN749" s="45"/>
      <c r="CO749" s="45"/>
      <c r="CP749" s="45"/>
      <c r="CQ749" s="45"/>
      <c r="CR749" s="45"/>
      <c r="CS749" s="45"/>
      <c r="CT749" s="45"/>
      <c r="CU749" s="45"/>
      <c r="CV749" s="45"/>
      <c r="CW749" s="45"/>
      <c r="CX749" s="41">
        <f>CX770</f>
        <v>0</v>
      </c>
      <c r="CY749" s="41" t="str">
        <f>CY770</f>
        <v>5,634</v>
      </c>
      <c r="CZ749" s="47" t="str">
        <f>CZ770</f>
        <v>281</v>
      </c>
      <c r="DA749" s="42">
        <f>DA770</f>
        <v>5915</v>
      </c>
      <c r="DB749" s="48"/>
    </row>
    <row r="750" spans="2:106" ht="11.25" customHeight="1" x14ac:dyDescent="0.2">
      <c r="B750" s="34"/>
      <c r="C750" s="34"/>
      <c r="D750" s="34"/>
      <c r="E750" s="34"/>
      <c r="F750" s="35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6"/>
      <c r="CY750" s="36"/>
      <c r="CZ750" s="37"/>
      <c r="DA750" s="37"/>
      <c r="DB750" s="33"/>
    </row>
    <row r="751" spans="2:106" ht="11.25" customHeight="1" x14ac:dyDescent="0.2">
      <c r="B751" s="34"/>
      <c r="C751" s="34"/>
      <c r="D751" s="34" t="s">
        <v>2312</v>
      </c>
      <c r="E751" s="34"/>
      <c r="F751" s="35"/>
      <c r="G751" s="34" t="s">
        <v>2356</v>
      </c>
      <c r="H751" s="34"/>
      <c r="I751" s="34"/>
      <c r="J751" s="34"/>
      <c r="K751" s="34" t="s">
        <v>2357</v>
      </c>
      <c r="L751" s="34"/>
      <c r="M751" s="34"/>
      <c r="N751" s="34" t="s">
        <v>2358</v>
      </c>
      <c r="O751" s="34"/>
      <c r="P751" s="34"/>
      <c r="Q751" s="34"/>
      <c r="R751" s="34"/>
      <c r="S751" s="34"/>
      <c r="T751" s="34"/>
      <c r="U751" s="34"/>
      <c r="V751" s="34" t="s">
        <v>2134</v>
      </c>
      <c r="W751" s="34" t="s">
        <v>2359</v>
      </c>
      <c r="X751" s="34"/>
      <c r="Y751" s="34"/>
      <c r="Z751" s="34"/>
      <c r="AA751" s="34" t="s">
        <v>2136</v>
      </c>
      <c r="AB751" s="34"/>
      <c r="AC751" s="34" t="s">
        <v>2141</v>
      </c>
      <c r="AD751" s="34"/>
      <c r="AE751" s="34" t="s">
        <v>2345</v>
      </c>
      <c r="AF751" s="34"/>
      <c r="AG751" s="34" t="s">
        <v>431</v>
      </c>
      <c r="AH751" s="34" t="s">
        <v>335</v>
      </c>
      <c r="AI751" s="34" t="s">
        <v>431</v>
      </c>
      <c r="AJ751" s="34" t="s">
        <v>2307</v>
      </c>
      <c r="AK751" s="34"/>
      <c r="AL751" s="34" t="s">
        <v>2360</v>
      </c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6"/>
      <c r="CY751" s="36"/>
      <c r="CZ751" s="37"/>
      <c r="DA751" s="37"/>
      <c r="DB751" s="33"/>
    </row>
    <row r="752" spans="2:106" ht="11.25" customHeight="1" x14ac:dyDescent="0.2">
      <c r="B752" s="34"/>
      <c r="C752" s="34"/>
      <c r="D752" s="34"/>
      <c r="E752" s="34"/>
      <c r="F752" s="35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6"/>
      <c r="CY752" s="36"/>
      <c r="CZ752" s="37"/>
      <c r="DA752" s="37"/>
      <c r="DB752" s="33"/>
    </row>
    <row r="753" spans="2:106" ht="11.25" customHeight="1" x14ac:dyDescent="0.2">
      <c r="B753" s="34"/>
      <c r="C753" s="34"/>
      <c r="D753" s="43" t="s">
        <v>2205</v>
      </c>
      <c r="E753" s="34"/>
      <c r="F753" s="35"/>
      <c r="G753" s="34" t="s">
        <v>2164</v>
      </c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6"/>
      <c r="CY753" s="36"/>
      <c r="CZ753" s="37"/>
      <c r="DA753" s="37"/>
      <c r="DB753" s="33"/>
    </row>
    <row r="754" spans="2:106" ht="11.25" customHeight="1" x14ac:dyDescent="0.2">
      <c r="B754" s="34"/>
      <c r="C754" s="34"/>
      <c r="D754" s="34"/>
      <c r="E754" s="34"/>
      <c r="F754" s="35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6"/>
      <c r="CY754" s="36"/>
      <c r="CZ754" s="37"/>
      <c r="DA754" s="37"/>
      <c r="DB754" s="33"/>
    </row>
    <row r="755" spans="2:106" ht="11.25" customHeight="1" x14ac:dyDescent="0.2">
      <c r="B755" s="34"/>
      <c r="C755" s="34"/>
      <c r="D755" s="34"/>
      <c r="E755" s="34"/>
      <c r="F755" s="35"/>
      <c r="G755" s="34" t="s">
        <v>826</v>
      </c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 t="s">
        <v>2141</v>
      </c>
      <c r="S755" s="34"/>
      <c r="T755" s="34" t="str">
        <f>TEXT([162]단가대비표!P127,"#,##0")</f>
        <v>181,293</v>
      </c>
      <c r="U755" s="34"/>
      <c r="V755" s="34"/>
      <c r="W755" s="34"/>
      <c r="X755" s="34"/>
      <c r="Y755" s="34"/>
      <c r="Z755" s="34"/>
      <c r="AA755" s="34"/>
      <c r="AB755" s="34"/>
      <c r="AC755" s="34"/>
      <c r="AD755" s="34" t="s">
        <v>2150</v>
      </c>
      <c r="AE755" s="34"/>
      <c r="AF755" s="34"/>
      <c r="AG755" s="34" t="str">
        <f>TEXT(2,"#,##0.#######")</f>
        <v>2.</v>
      </c>
      <c r="AH755" s="34" t="s">
        <v>413</v>
      </c>
      <c r="AI755" s="34"/>
      <c r="AJ755" s="34"/>
      <c r="AK755" s="34" t="s">
        <v>2137</v>
      </c>
      <c r="AL755" s="34"/>
      <c r="AM755" s="34"/>
      <c r="AN755" s="34" t="str">
        <f>TEXT(90,"#,##0.#######")</f>
        <v>90.</v>
      </c>
      <c r="AO755" s="34"/>
      <c r="AP755" s="34" t="s">
        <v>427</v>
      </c>
      <c r="AQ755" s="34"/>
      <c r="AR755" s="34"/>
      <c r="AS755" s="34" t="s">
        <v>2133</v>
      </c>
      <c r="AT755" s="34"/>
      <c r="AU755" s="34" t="str">
        <f>TEXT(TRUNC(T755*AG755/AN755,1),"#,##0.#######")</f>
        <v>4,028.7</v>
      </c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6"/>
      <c r="CY755" s="36"/>
      <c r="CZ755" s="37"/>
      <c r="DA755" s="37"/>
      <c r="DB755" s="33"/>
    </row>
    <row r="756" spans="2:106" ht="11.25" customHeight="1" x14ac:dyDescent="0.2">
      <c r="B756" s="34"/>
      <c r="C756" s="34"/>
      <c r="D756" s="34"/>
      <c r="E756" s="34"/>
      <c r="F756" s="35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6"/>
      <c r="CY756" s="36"/>
      <c r="CZ756" s="37"/>
      <c r="DA756" s="37"/>
      <c r="DB756" s="33"/>
    </row>
    <row r="757" spans="2:106" ht="11.25" customHeight="1" x14ac:dyDescent="0.2">
      <c r="B757" s="34"/>
      <c r="C757" s="34"/>
      <c r="D757" s="34"/>
      <c r="E757" s="34"/>
      <c r="F757" s="35"/>
      <c r="G757" s="34" t="s">
        <v>411</v>
      </c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 t="s">
        <v>2141</v>
      </c>
      <c r="S757" s="34"/>
      <c r="T757" s="34" t="str">
        <f>TEXT([162]단가대비표!P126,"#,##0")</f>
        <v>144,481</v>
      </c>
      <c r="U757" s="34"/>
      <c r="V757" s="34"/>
      <c r="W757" s="34"/>
      <c r="X757" s="34"/>
      <c r="Y757" s="34"/>
      <c r="Z757" s="34"/>
      <c r="AA757" s="34"/>
      <c r="AB757" s="34"/>
      <c r="AC757" s="34"/>
      <c r="AD757" s="34" t="s">
        <v>2150</v>
      </c>
      <c r="AE757" s="34"/>
      <c r="AF757" s="34"/>
      <c r="AG757" s="34" t="str">
        <f>TEXT(1,"#,##0.#######")</f>
        <v>1.</v>
      </c>
      <c r="AH757" s="34" t="s">
        <v>413</v>
      </c>
      <c r="AI757" s="34"/>
      <c r="AJ757" s="34"/>
      <c r="AK757" s="34" t="s">
        <v>2137</v>
      </c>
      <c r="AL757" s="34"/>
      <c r="AM757" s="34"/>
      <c r="AN757" s="34" t="str">
        <f>TEXT(90,"#,##0.#######")</f>
        <v>90.</v>
      </c>
      <c r="AO757" s="34"/>
      <c r="AP757" s="34" t="s">
        <v>427</v>
      </c>
      <c r="AQ757" s="34"/>
      <c r="AR757" s="34"/>
      <c r="AS757" s="34" t="s">
        <v>2133</v>
      </c>
      <c r="AT757" s="34"/>
      <c r="AU757" s="34" t="str">
        <f>TEXT(TRUNC(T757*AG757/AN757,1),"#,##0.#######")</f>
        <v>1,605.3</v>
      </c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6"/>
      <c r="CY757" s="36"/>
      <c r="CZ757" s="37"/>
      <c r="DA757" s="37"/>
      <c r="DB757" s="33"/>
    </row>
    <row r="758" spans="2:106" ht="11.25" customHeight="1" x14ac:dyDescent="0.2">
      <c r="B758" s="34"/>
      <c r="C758" s="34"/>
      <c r="D758" s="34"/>
      <c r="E758" s="34"/>
      <c r="F758" s="35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6"/>
      <c r="CY758" s="36"/>
      <c r="CZ758" s="37"/>
      <c r="DA758" s="37"/>
      <c r="DB758" s="33"/>
    </row>
    <row r="759" spans="2:106" ht="11.25" customHeight="1" x14ac:dyDescent="0.2">
      <c r="B759" s="34"/>
      <c r="C759" s="34"/>
      <c r="D759" s="34"/>
      <c r="E759" s="34"/>
      <c r="F759" s="35"/>
      <c r="G759" s="34" t="s">
        <v>2165</v>
      </c>
      <c r="H759" s="34"/>
      <c r="I759" s="34"/>
      <c r="J759" s="34"/>
      <c r="K759" s="34"/>
      <c r="L759" s="34"/>
      <c r="M759" s="34"/>
      <c r="N759" s="34"/>
      <c r="O759" s="34"/>
      <c r="P759" s="34" t="s">
        <v>2141</v>
      </c>
      <c r="Q759" s="34"/>
      <c r="R759" s="34" t="str">
        <f>TEXT(TRUNC(AU755+AU757,1),"#,##0.#######")</f>
        <v>5,634.</v>
      </c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6"/>
      <c r="CY759" s="36" t="str">
        <f>R759</f>
        <v>5,634.</v>
      </c>
      <c r="CZ759" s="37"/>
      <c r="DA759" s="37"/>
      <c r="DB759" s="33"/>
    </row>
    <row r="760" spans="2:106" ht="11.25" customHeight="1" x14ac:dyDescent="0.2">
      <c r="B760" s="34"/>
      <c r="C760" s="34"/>
      <c r="D760" s="34"/>
      <c r="E760" s="34"/>
      <c r="F760" s="35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6"/>
      <c r="CY760" s="36"/>
      <c r="CZ760" s="37"/>
      <c r="DA760" s="37"/>
      <c r="DB760" s="33"/>
    </row>
    <row r="761" spans="2:106" ht="11.25" customHeight="1" x14ac:dyDescent="0.2">
      <c r="B761" s="34"/>
      <c r="C761" s="34"/>
      <c r="D761" s="43" t="s">
        <v>2239</v>
      </c>
      <c r="E761" s="34"/>
      <c r="F761" s="35"/>
      <c r="G761" s="34" t="s">
        <v>844</v>
      </c>
      <c r="H761" s="34"/>
      <c r="I761" s="34"/>
      <c r="J761" s="34"/>
      <c r="K761" s="34"/>
      <c r="L761" s="34"/>
      <c r="M761" s="34"/>
      <c r="N761" s="34"/>
      <c r="O761" s="34"/>
      <c r="P761" s="34" t="s">
        <v>2180</v>
      </c>
      <c r="Q761" s="34"/>
      <c r="R761" s="34"/>
      <c r="S761" s="34" t="s">
        <v>2181</v>
      </c>
      <c r="T761" s="34"/>
      <c r="U761" s="34"/>
      <c r="V761" s="34"/>
      <c r="W761" s="34"/>
      <c r="X761" s="34"/>
      <c r="Y761" s="34" t="s">
        <v>2134</v>
      </c>
      <c r="Z761" s="34" t="s">
        <v>2344</v>
      </c>
      <c r="AA761" s="34"/>
      <c r="AB761" s="34"/>
      <c r="AC761" s="34"/>
      <c r="AD761" s="34"/>
      <c r="AE761" s="34"/>
      <c r="AF761" s="34"/>
      <c r="AG761" s="34"/>
      <c r="AH761" s="34"/>
      <c r="AI761" s="34" t="s">
        <v>2183</v>
      </c>
      <c r="AJ761" s="34" t="s">
        <v>2184</v>
      </c>
      <c r="AK761" s="34" t="s">
        <v>2136</v>
      </c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6"/>
      <c r="CY761" s="36"/>
      <c r="CZ761" s="37"/>
      <c r="DA761" s="37"/>
      <c r="DB761" s="33"/>
    </row>
    <row r="762" spans="2:106" ht="11.25" customHeight="1" x14ac:dyDescent="0.2">
      <c r="B762" s="34"/>
      <c r="C762" s="34"/>
      <c r="D762" s="34"/>
      <c r="E762" s="34"/>
      <c r="F762" s="35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6"/>
      <c r="CY762" s="36"/>
      <c r="CZ762" s="37"/>
      <c r="DA762" s="37"/>
      <c r="DB762" s="33"/>
    </row>
    <row r="763" spans="2:106" ht="11.25" customHeight="1" x14ac:dyDescent="0.2">
      <c r="B763" s="34"/>
      <c r="C763" s="34"/>
      <c r="D763" s="34"/>
      <c r="E763" s="34"/>
      <c r="F763" s="35"/>
      <c r="G763" s="34" t="str">
        <f>R759</f>
        <v>5,634.</v>
      </c>
      <c r="H763" s="34"/>
      <c r="I763" s="34"/>
      <c r="J763" s="34"/>
      <c r="K763" s="34"/>
      <c r="L763" s="34"/>
      <c r="M763" s="34"/>
      <c r="N763" s="34"/>
      <c r="O763" s="34" t="s">
        <v>2150</v>
      </c>
      <c r="P763" s="34"/>
      <c r="Q763" s="34"/>
      <c r="R763" s="34" t="str">
        <f>TEXT(5,"#,##0.#######")</f>
        <v>5.</v>
      </c>
      <c r="S763" s="34" t="s">
        <v>2184</v>
      </c>
      <c r="T763" s="34"/>
      <c r="U763" s="34" t="s">
        <v>2133</v>
      </c>
      <c r="V763" s="34"/>
      <c r="W763" s="34" t="str">
        <f>TEXT(TRUNC(R759*(R763*(1/100)),1),"#,##0.#")</f>
        <v>281.7</v>
      </c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6"/>
      <c r="CY763" s="36"/>
      <c r="CZ763" s="37" t="str">
        <f>W763</f>
        <v>281.7</v>
      </c>
      <c r="DA763" s="37">
        <f>CY763+CX763+CZ763</f>
        <v>281.7</v>
      </c>
      <c r="DB763" s="33"/>
    </row>
    <row r="764" spans="2:106" ht="11.25" customHeight="1" x14ac:dyDescent="0.2">
      <c r="B764" s="34"/>
      <c r="C764" s="34"/>
      <c r="D764" s="34"/>
      <c r="E764" s="34"/>
      <c r="F764" s="35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6"/>
      <c r="CY764" s="36"/>
      <c r="CZ764" s="37"/>
      <c r="DA764" s="37"/>
      <c r="DB764" s="33"/>
    </row>
    <row r="765" spans="2:106" ht="11.25" customHeight="1" x14ac:dyDescent="0.2">
      <c r="B765" s="34"/>
      <c r="C765" s="34"/>
      <c r="D765" s="43" t="s">
        <v>2246</v>
      </c>
      <c r="E765" s="34"/>
      <c r="F765" s="35"/>
      <c r="G765" s="34" t="s">
        <v>2157</v>
      </c>
      <c r="H765" s="34"/>
      <c r="I765" s="34"/>
      <c r="J765" s="34"/>
      <c r="K765" s="34" t="s">
        <v>2145</v>
      </c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6"/>
      <c r="CY765" s="36"/>
      <c r="CZ765" s="37"/>
      <c r="DA765" s="37"/>
      <c r="DB765" s="33"/>
    </row>
    <row r="766" spans="2:106" ht="11.25" customHeight="1" x14ac:dyDescent="0.2">
      <c r="B766" s="34"/>
      <c r="C766" s="34"/>
      <c r="D766" s="34"/>
      <c r="E766" s="34"/>
      <c r="F766" s="35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6"/>
      <c r="CY766" s="36"/>
      <c r="CZ766" s="37"/>
      <c r="DA766" s="37"/>
      <c r="DB766" s="33"/>
    </row>
    <row r="767" spans="2:106" ht="11.25" customHeight="1" x14ac:dyDescent="0.2">
      <c r="B767" s="34"/>
      <c r="C767" s="34"/>
      <c r="D767" s="34"/>
      <c r="E767" s="34"/>
      <c r="F767" s="35"/>
      <c r="G767" s="34"/>
      <c r="H767" s="34" t="s">
        <v>2123</v>
      </c>
      <c r="I767" s="34"/>
      <c r="J767" s="34"/>
      <c r="K767" s="34"/>
      <c r="L767" s="34"/>
      <c r="M767" s="34"/>
      <c r="N767" s="34"/>
      <c r="O767" s="34" t="s">
        <v>2141</v>
      </c>
      <c r="P767" s="34"/>
      <c r="Q767" s="34" t="str">
        <f>TEXT(TRUNC(CY759,0),"#,##0")</f>
        <v>5,634</v>
      </c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6"/>
      <c r="CY767" s="36"/>
      <c r="CZ767" s="37"/>
      <c r="DA767" s="37"/>
      <c r="DB767" s="33"/>
    </row>
    <row r="768" spans="2:106" ht="11.25" customHeight="1" x14ac:dyDescent="0.2">
      <c r="B768" s="34"/>
      <c r="C768" s="34"/>
      <c r="D768" s="34"/>
      <c r="E768" s="34"/>
      <c r="F768" s="35"/>
      <c r="G768" s="34"/>
      <c r="H768" s="34" t="s">
        <v>2124</v>
      </c>
      <c r="I768" s="34"/>
      <c r="J768" s="34"/>
      <c r="K768" s="34"/>
      <c r="L768" s="34"/>
      <c r="M768" s="34"/>
      <c r="N768" s="34"/>
      <c r="O768" s="34" t="s">
        <v>2141</v>
      </c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6"/>
      <c r="CY768" s="36"/>
      <c r="CZ768" s="37"/>
      <c r="DA768" s="37"/>
      <c r="DB768" s="33"/>
    </row>
    <row r="769" spans="2:106" ht="11.25" customHeight="1" x14ac:dyDescent="0.2">
      <c r="B769" s="34"/>
      <c r="C769" s="34"/>
      <c r="D769" s="34"/>
      <c r="E769" s="34"/>
      <c r="F769" s="35"/>
      <c r="G769" s="34"/>
      <c r="H769" s="34" t="s">
        <v>2142</v>
      </c>
      <c r="I769" s="34"/>
      <c r="J769" s="34"/>
      <c r="K769" s="34"/>
      <c r="L769" s="34" t="s">
        <v>2143</v>
      </c>
      <c r="M769" s="34"/>
      <c r="N769" s="34"/>
      <c r="O769" s="34" t="s">
        <v>2141</v>
      </c>
      <c r="P769" s="34"/>
      <c r="Q769" s="34" t="str">
        <f>TEXT(TRUNC(CZ763,0),"#,##0")</f>
        <v>281</v>
      </c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6"/>
      <c r="CY769" s="36"/>
      <c r="CZ769" s="37"/>
      <c r="DA769" s="37"/>
      <c r="DB769" s="33"/>
    </row>
    <row r="770" spans="2:106" ht="11.25" customHeight="1" x14ac:dyDescent="0.2">
      <c r="B770" s="34"/>
      <c r="C770" s="34"/>
      <c r="D770" s="34"/>
      <c r="E770" s="34"/>
      <c r="F770" s="35"/>
      <c r="G770" s="34"/>
      <c r="H770" s="34"/>
      <c r="I770" s="34"/>
      <c r="J770" s="34" t="s">
        <v>2145</v>
      </c>
      <c r="K770" s="34"/>
      <c r="L770" s="34"/>
      <c r="M770" s="34"/>
      <c r="N770" s="34"/>
      <c r="O770" s="34" t="s">
        <v>2141</v>
      </c>
      <c r="P770" s="34"/>
      <c r="Q770" s="34"/>
      <c r="R770" s="34" t="str">
        <f>TEXT(Q767+Q769,"#,##0")</f>
        <v>5,915</v>
      </c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6"/>
      <c r="CY770" s="36" t="str">
        <f>TEXT(Q767,"#,##0")</f>
        <v>5,634</v>
      </c>
      <c r="CZ770" s="37" t="str">
        <f>TEXT(Q769,"#,##0")</f>
        <v>281</v>
      </c>
      <c r="DA770" s="39">
        <f>CY770+CX770+CZ770</f>
        <v>5915</v>
      </c>
      <c r="DB770" s="33"/>
    </row>
    <row r="771" spans="2:106" ht="11.25" customHeight="1" x14ac:dyDescent="0.2">
      <c r="B771" s="34"/>
      <c r="C771" s="34"/>
      <c r="D771" s="34"/>
      <c r="E771" s="34"/>
      <c r="F771" s="35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6"/>
      <c r="CY771" s="36"/>
      <c r="CZ771" s="37"/>
      <c r="DA771" s="39"/>
      <c r="DB771" s="33"/>
    </row>
    <row r="772" spans="2:106" ht="11.25" customHeight="1" x14ac:dyDescent="0.2">
      <c r="B772" s="50"/>
      <c r="C772" s="50"/>
      <c r="D772" s="50"/>
      <c r="E772" s="50"/>
      <c r="F772" s="51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2"/>
      <c r="CY772" s="52"/>
      <c r="CZ772" s="53"/>
      <c r="DA772" s="53"/>
      <c r="DB772" s="33"/>
    </row>
    <row r="773" spans="2:106" x14ac:dyDescent="0.2">
      <c r="B773" s="54"/>
      <c r="C773" s="54"/>
      <c r="D773" s="54"/>
      <c r="E773" s="54"/>
      <c r="F773" s="54"/>
    </row>
  </sheetData>
  <mergeCells count="2">
    <mergeCell ref="B1:DA2"/>
    <mergeCell ref="B3:CW3"/>
  </mergeCells>
  <phoneticPr fontId="1" type="noConversion"/>
  <pageMargins left="0.51181102362204722" right="3.937007874015748E-2" top="0.94488188976377963" bottom="0.59055118110236215" header="0.5" footer="0.5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66"/>
  <sheetViews>
    <sheetView view="pageBreakPreview" topLeftCell="B143" zoomScale="85" zoomScaleNormal="100" zoomScaleSheetLayoutView="85" workbookViewId="0">
      <selection activeCell="B165" sqref="B165"/>
    </sheetView>
  </sheetViews>
  <sheetFormatPr defaultRowHeight="16.5" x14ac:dyDescent="0.3"/>
  <cols>
    <col min="1" max="1" width="21.625" style="18" hidden="1" customWidth="1"/>
    <col min="2" max="2" width="30.5" style="18" bestFit="1" customWidth="1"/>
    <col min="3" max="3" width="31.625" style="18" bestFit="1" customWidth="1"/>
    <col min="4" max="4" width="5.5" style="18" bestFit="1" customWidth="1"/>
    <col min="5" max="5" width="13.875" style="18" customWidth="1"/>
    <col min="6" max="6" width="6.625" style="18" customWidth="1"/>
    <col min="7" max="7" width="13.875" style="18" customWidth="1"/>
    <col min="8" max="8" width="6.625" style="18" customWidth="1"/>
    <col min="9" max="9" width="13.875" style="18" customWidth="1"/>
    <col min="10" max="10" width="6.625" style="18" customWidth="1"/>
    <col min="11" max="11" width="13.875" style="18" customWidth="1"/>
    <col min="12" max="12" width="6.625" style="18" customWidth="1"/>
    <col min="13" max="13" width="11.625" style="18" customWidth="1"/>
    <col min="14" max="14" width="6.625" style="18" customWidth="1"/>
    <col min="15" max="15" width="13.875" style="18" bestFit="1" customWidth="1"/>
    <col min="16" max="16" width="11.625" style="18" customWidth="1"/>
    <col min="17" max="17" width="10.375" style="18" customWidth="1"/>
    <col min="18" max="19" width="11.625" style="18" customWidth="1"/>
    <col min="20" max="20" width="8.5" style="18" customWidth="1"/>
    <col min="21" max="21" width="11.625" style="18" customWidth="1"/>
    <col min="22" max="23" width="9" style="18" customWidth="1"/>
    <col min="24" max="24" width="11" style="18" customWidth="1"/>
    <col min="25" max="25" width="9" style="18" customWidth="1"/>
    <col min="26" max="16384" width="9" style="18"/>
  </cols>
  <sheetData>
    <row r="1" spans="1:27" ht="30" customHeight="1" x14ac:dyDescent="0.3">
      <c r="A1" s="202" t="s">
        <v>1757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</row>
    <row r="2" spans="1:27" ht="30" customHeight="1" x14ac:dyDescent="0.3">
      <c r="A2" s="209" t="s">
        <v>1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</row>
    <row r="3" spans="1:27" ht="30" customHeight="1" x14ac:dyDescent="0.3">
      <c r="A3" s="210" t="s">
        <v>374</v>
      </c>
      <c r="B3" s="210" t="s">
        <v>2</v>
      </c>
      <c r="C3" s="210" t="s">
        <v>1736</v>
      </c>
      <c r="D3" s="210" t="s">
        <v>4</v>
      </c>
      <c r="E3" s="210" t="s">
        <v>6</v>
      </c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 t="s">
        <v>376</v>
      </c>
      <c r="Q3" s="210" t="s">
        <v>2121</v>
      </c>
      <c r="R3" s="210"/>
      <c r="S3" s="210"/>
      <c r="T3" s="210" t="s">
        <v>379</v>
      </c>
      <c r="U3" s="210" t="s">
        <v>12</v>
      </c>
      <c r="V3" s="208" t="s">
        <v>1765</v>
      </c>
      <c r="W3" s="208" t="s">
        <v>1766</v>
      </c>
      <c r="X3" s="208" t="s">
        <v>1767</v>
      </c>
      <c r="Y3" s="208" t="s">
        <v>48</v>
      </c>
    </row>
    <row r="4" spans="1:27" ht="30" customHeight="1" x14ac:dyDescent="0.3">
      <c r="A4" s="210"/>
      <c r="B4" s="210"/>
      <c r="C4" s="210"/>
      <c r="D4" s="210"/>
      <c r="E4" s="19" t="s">
        <v>1758</v>
      </c>
      <c r="F4" s="19" t="s">
        <v>1759</v>
      </c>
      <c r="G4" s="19" t="s">
        <v>1760</v>
      </c>
      <c r="H4" s="19" t="s">
        <v>1759</v>
      </c>
      <c r="I4" s="19" t="s">
        <v>1761</v>
      </c>
      <c r="J4" s="19" t="s">
        <v>1759</v>
      </c>
      <c r="K4" s="19" t="s">
        <v>1762</v>
      </c>
      <c r="L4" s="19" t="s">
        <v>1759</v>
      </c>
      <c r="M4" s="19" t="s">
        <v>1763</v>
      </c>
      <c r="N4" s="19" t="s">
        <v>1759</v>
      </c>
      <c r="O4" s="19" t="s">
        <v>1764</v>
      </c>
      <c r="P4" s="210"/>
      <c r="Q4" s="19" t="s">
        <v>1762</v>
      </c>
      <c r="R4" s="19" t="s">
        <v>1763</v>
      </c>
      <c r="S4" s="19" t="s">
        <v>1764</v>
      </c>
      <c r="T4" s="210"/>
      <c r="U4" s="210"/>
      <c r="V4" s="208"/>
      <c r="W4" s="208"/>
      <c r="X4" s="208"/>
      <c r="Y4" s="208"/>
    </row>
    <row r="5" spans="1:27" ht="29.1" customHeight="1" x14ac:dyDescent="0.3">
      <c r="A5" s="21" t="s">
        <v>1128</v>
      </c>
      <c r="B5" s="21" t="s">
        <v>1124</v>
      </c>
      <c r="C5" s="21" t="s">
        <v>1125</v>
      </c>
      <c r="D5" s="22" t="s">
        <v>965</v>
      </c>
      <c r="E5" s="23">
        <v>0</v>
      </c>
      <c r="F5" s="21" t="s">
        <v>52</v>
      </c>
      <c r="G5" s="23">
        <v>0</v>
      </c>
      <c r="H5" s="21" t="s">
        <v>52</v>
      </c>
      <c r="I5" s="23">
        <v>0</v>
      </c>
      <c r="J5" s="21" t="s">
        <v>52</v>
      </c>
      <c r="K5" s="23">
        <v>0</v>
      </c>
      <c r="L5" s="21" t="s">
        <v>52</v>
      </c>
      <c r="M5" s="23">
        <v>0</v>
      </c>
      <c r="N5" s="21" t="s">
        <v>52</v>
      </c>
      <c r="O5" s="23">
        <v>0</v>
      </c>
      <c r="P5" s="23">
        <v>0</v>
      </c>
      <c r="Q5" s="23">
        <v>0</v>
      </c>
      <c r="R5" s="23">
        <v>163140</v>
      </c>
      <c r="S5" s="23">
        <f t="shared" ref="S5:S30" si="0">SMALL(Q5:R5,COUNTIF(Q5:R5,0)+1)</f>
        <v>163140</v>
      </c>
      <c r="T5" s="21" t="s">
        <v>1768</v>
      </c>
      <c r="U5" s="21" t="s">
        <v>966</v>
      </c>
      <c r="V5" s="20" t="s">
        <v>52</v>
      </c>
      <c r="W5" s="20" t="s">
        <v>52</v>
      </c>
      <c r="X5" s="24"/>
      <c r="Y5" s="20" t="s">
        <v>52</v>
      </c>
    </row>
    <row r="6" spans="1:27" ht="29.1" customHeight="1" x14ac:dyDescent="0.3">
      <c r="A6" s="21" t="s">
        <v>1376</v>
      </c>
      <c r="B6" s="21" t="s">
        <v>847</v>
      </c>
      <c r="C6" s="21" t="s">
        <v>848</v>
      </c>
      <c r="D6" s="22" t="s">
        <v>965</v>
      </c>
      <c r="E6" s="23">
        <v>0</v>
      </c>
      <c r="F6" s="21" t="s">
        <v>52</v>
      </c>
      <c r="G6" s="23">
        <v>0</v>
      </c>
      <c r="H6" s="21" t="s">
        <v>52</v>
      </c>
      <c r="I6" s="23">
        <v>0</v>
      </c>
      <c r="J6" s="21" t="s">
        <v>52</v>
      </c>
      <c r="K6" s="23">
        <v>0</v>
      </c>
      <c r="L6" s="21" t="s">
        <v>52</v>
      </c>
      <c r="M6" s="23">
        <v>0</v>
      </c>
      <c r="N6" s="21" t="s">
        <v>52</v>
      </c>
      <c r="O6" s="23">
        <v>0</v>
      </c>
      <c r="P6" s="23">
        <v>0</v>
      </c>
      <c r="Q6" s="23">
        <v>0</v>
      </c>
      <c r="R6" s="23">
        <v>60000</v>
      </c>
      <c r="S6" s="23">
        <f t="shared" si="0"/>
        <v>60000</v>
      </c>
      <c r="T6" s="21" t="s">
        <v>1769</v>
      </c>
      <c r="U6" s="21" t="s">
        <v>966</v>
      </c>
      <c r="V6" s="20" t="s">
        <v>52</v>
      </c>
      <c r="W6" s="20" t="s">
        <v>52</v>
      </c>
      <c r="X6" s="24"/>
      <c r="Y6" s="20" t="s">
        <v>52</v>
      </c>
    </row>
    <row r="7" spans="1:27" ht="29.1" customHeight="1" x14ac:dyDescent="0.3">
      <c r="A7" s="21" t="s">
        <v>1015</v>
      </c>
      <c r="B7" s="21" t="s">
        <v>847</v>
      </c>
      <c r="C7" s="21" t="s">
        <v>447</v>
      </c>
      <c r="D7" s="22" t="s">
        <v>965</v>
      </c>
      <c r="E7" s="23">
        <v>0</v>
      </c>
      <c r="F7" s="21" t="s">
        <v>52</v>
      </c>
      <c r="G7" s="23">
        <v>0</v>
      </c>
      <c r="H7" s="21" t="s">
        <v>52</v>
      </c>
      <c r="I7" s="23">
        <v>0</v>
      </c>
      <c r="J7" s="21" t="s">
        <v>52</v>
      </c>
      <c r="K7" s="23">
        <v>0</v>
      </c>
      <c r="L7" s="21" t="s">
        <v>52</v>
      </c>
      <c r="M7" s="23">
        <v>0</v>
      </c>
      <c r="N7" s="21" t="s">
        <v>52</v>
      </c>
      <c r="O7" s="23">
        <v>0</v>
      </c>
      <c r="P7" s="23">
        <v>0</v>
      </c>
      <c r="Q7" s="23">
        <v>0</v>
      </c>
      <c r="R7" s="23">
        <v>99370</v>
      </c>
      <c r="S7" s="23">
        <f t="shared" si="0"/>
        <v>99370</v>
      </c>
      <c r="T7" s="21" t="s">
        <v>1770</v>
      </c>
      <c r="U7" s="21" t="s">
        <v>966</v>
      </c>
      <c r="V7" s="20" t="s">
        <v>52</v>
      </c>
      <c r="W7" s="20" t="s">
        <v>52</v>
      </c>
      <c r="X7" s="24"/>
      <c r="Y7" s="20" t="s">
        <v>52</v>
      </c>
    </row>
    <row r="8" spans="1:27" ht="29.1" customHeight="1" x14ac:dyDescent="0.3">
      <c r="A8" s="21" t="s">
        <v>991</v>
      </c>
      <c r="B8" s="21" t="s">
        <v>847</v>
      </c>
      <c r="C8" s="21" t="s">
        <v>988</v>
      </c>
      <c r="D8" s="22" t="s">
        <v>965</v>
      </c>
      <c r="E8" s="23">
        <v>0</v>
      </c>
      <c r="F8" s="21" t="s">
        <v>52</v>
      </c>
      <c r="G8" s="23">
        <v>0</v>
      </c>
      <c r="H8" s="21" t="s">
        <v>52</v>
      </c>
      <c r="I8" s="23">
        <v>0</v>
      </c>
      <c r="J8" s="21" t="s">
        <v>52</v>
      </c>
      <c r="K8" s="23">
        <v>0</v>
      </c>
      <c r="L8" s="21" t="s">
        <v>52</v>
      </c>
      <c r="M8" s="23">
        <v>0</v>
      </c>
      <c r="N8" s="21" t="s">
        <v>52</v>
      </c>
      <c r="O8" s="23">
        <v>0</v>
      </c>
      <c r="P8" s="23">
        <v>0</v>
      </c>
      <c r="Q8" s="23">
        <v>0</v>
      </c>
      <c r="R8" s="23">
        <v>104465</v>
      </c>
      <c r="S8" s="23">
        <f t="shared" si="0"/>
        <v>104465</v>
      </c>
      <c r="T8" s="21" t="s">
        <v>1771</v>
      </c>
      <c r="U8" s="21" t="s">
        <v>966</v>
      </c>
      <c r="V8" s="20" t="s">
        <v>52</v>
      </c>
      <c r="W8" s="20" t="s">
        <v>52</v>
      </c>
      <c r="X8" s="24"/>
      <c r="Y8" s="20" t="s">
        <v>52</v>
      </c>
    </row>
    <row r="9" spans="1:27" ht="29.1" customHeight="1" x14ac:dyDescent="0.3">
      <c r="A9" s="21" t="s">
        <v>1038</v>
      </c>
      <c r="B9" s="21" t="s">
        <v>847</v>
      </c>
      <c r="C9" s="21" t="s">
        <v>1036</v>
      </c>
      <c r="D9" s="22" t="s">
        <v>965</v>
      </c>
      <c r="E9" s="23">
        <v>0</v>
      </c>
      <c r="F9" s="21" t="s">
        <v>52</v>
      </c>
      <c r="G9" s="23">
        <v>0</v>
      </c>
      <c r="H9" s="21" t="s">
        <v>52</v>
      </c>
      <c r="I9" s="23">
        <v>0</v>
      </c>
      <c r="J9" s="21" t="s">
        <v>52</v>
      </c>
      <c r="K9" s="23">
        <v>0</v>
      </c>
      <c r="L9" s="21" t="s">
        <v>52</v>
      </c>
      <c r="M9" s="23">
        <v>0</v>
      </c>
      <c r="N9" s="21" t="s">
        <v>52</v>
      </c>
      <c r="O9" s="23">
        <v>0</v>
      </c>
      <c r="P9" s="23">
        <v>0</v>
      </c>
      <c r="Q9" s="23">
        <v>0</v>
      </c>
      <c r="R9" s="23">
        <v>126468</v>
      </c>
      <c r="S9" s="23">
        <f t="shared" si="0"/>
        <v>126468</v>
      </c>
      <c r="T9" s="21" t="s">
        <v>1772</v>
      </c>
      <c r="U9" s="21" t="s">
        <v>966</v>
      </c>
      <c r="V9" s="20" t="s">
        <v>52</v>
      </c>
      <c r="W9" s="20" t="s">
        <v>52</v>
      </c>
      <c r="X9" s="24"/>
      <c r="Y9" s="20" t="s">
        <v>52</v>
      </c>
    </row>
    <row r="10" spans="1:27" ht="29.1" customHeight="1" x14ac:dyDescent="0.3">
      <c r="A10" s="21" t="s">
        <v>1137</v>
      </c>
      <c r="B10" s="21" t="s">
        <v>446</v>
      </c>
      <c r="C10" s="21" t="s">
        <v>447</v>
      </c>
      <c r="D10" s="22" t="s">
        <v>965</v>
      </c>
      <c r="E10" s="23">
        <v>0</v>
      </c>
      <c r="F10" s="21" t="s">
        <v>52</v>
      </c>
      <c r="G10" s="23">
        <v>0</v>
      </c>
      <c r="H10" s="21" t="s">
        <v>52</v>
      </c>
      <c r="I10" s="23">
        <v>0</v>
      </c>
      <c r="J10" s="21" t="s">
        <v>52</v>
      </c>
      <c r="K10" s="23">
        <v>0</v>
      </c>
      <c r="L10" s="21" t="s">
        <v>52</v>
      </c>
      <c r="M10" s="23">
        <v>0</v>
      </c>
      <c r="N10" s="21" t="s">
        <v>52</v>
      </c>
      <c r="O10" s="23">
        <v>0</v>
      </c>
      <c r="P10" s="23">
        <v>0</v>
      </c>
      <c r="Q10" s="23">
        <v>0</v>
      </c>
      <c r="R10" s="23">
        <v>106357</v>
      </c>
      <c r="S10" s="23">
        <f t="shared" si="0"/>
        <v>106357</v>
      </c>
      <c r="T10" s="21" t="s">
        <v>1773</v>
      </c>
      <c r="U10" s="21" t="s">
        <v>966</v>
      </c>
      <c r="V10" s="20" t="s">
        <v>52</v>
      </c>
      <c r="W10" s="20" t="s">
        <v>52</v>
      </c>
      <c r="X10" s="24"/>
      <c r="Y10" s="20" t="s">
        <v>52</v>
      </c>
    </row>
    <row r="11" spans="1:27" ht="29.1" customHeight="1" x14ac:dyDescent="0.3">
      <c r="A11" s="21" t="s">
        <v>1010</v>
      </c>
      <c r="B11" s="21" t="s">
        <v>980</v>
      </c>
      <c r="C11" s="21" t="s">
        <v>1008</v>
      </c>
      <c r="D11" s="22" t="s">
        <v>965</v>
      </c>
      <c r="E11" s="23">
        <v>0</v>
      </c>
      <c r="F11" s="21" t="s">
        <v>52</v>
      </c>
      <c r="G11" s="23">
        <v>0</v>
      </c>
      <c r="H11" s="21" t="s">
        <v>52</v>
      </c>
      <c r="I11" s="23">
        <v>0</v>
      </c>
      <c r="J11" s="21" t="s">
        <v>52</v>
      </c>
      <c r="K11" s="23">
        <v>0</v>
      </c>
      <c r="L11" s="21" t="s">
        <v>52</v>
      </c>
      <c r="M11" s="23">
        <v>0</v>
      </c>
      <c r="N11" s="21" t="s">
        <v>52</v>
      </c>
      <c r="O11" s="23">
        <v>0</v>
      </c>
      <c r="P11" s="23">
        <v>0</v>
      </c>
      <c r="Q11" s="23">
        <v>0</v>
      </c>
      <c r="R11" s="23">
        <v>12512</v>
      </c>
      <c r="S11" s="23">
        <f t="shared" si="0"/>
        <v>12512</v>
      </c>
      <c r="T11" s="21" t="s">
        <v>1774</v>
      </c>
      <c r="U11" s="21" t="s">
        <v>966</v>
      </c>
      <c r="V11" s="20" t="s">
        <v>52</v>
      </c>
      <c r="W11" s="20" t="s">
        <v>52</v>
      </c>
      <c r="X11" s="24"/>
      <c r="Y11" s="20" t="s">
        <v>52</v>
      </c>
    </row>
    <row r="12" spans="1:27" ht="29.1" customHeight="1" x14ac:dyDescent="0.3">
      <c r="A12" s="21" t="s">
        <v>984</v>
      </c>
      <c r="B12" s="21" t="s">
        <v>980</v>
      </c>
      <c r="C12" s="21" t="s">
        <v>981</v>
      </c>
      <c r="D12" s="22" t="s">
        <v>965</v>
      </c>
      <c r="E12" s="23">
        <v>0</v>
      </c>
      <c r="F12" s="21" t="s">
        <v>52</v>
      </c>
      <c r="G12" s="23">
        <v>0</v>
      </c>
      <c r="H12" s="21" t="s">
        <v>52</v>
      </c>
      <c r="I12" s="23">
        <v>0</v>
      </c>
      <c r="J12" s="21" t="s">
        <v>52</v>
      </c>
      <c r="K12" s="23">
        <v>0</v>
      </c>
      <c r="L12" s="21" t="s">
        <v>52</v>
      </c>
      <c r="M12" s="23">
        <v>0</v>
      </c>
      <c r="N12" s="21" t="s">
        <v>52</v>
      </c>
      <c r="O12" s="23">
        <v>0</v>
      </c>
      <c r="P12" s="23">
        <v>0</v>
      </c>
      <c r="Q12" s="23">
        <v>0</v>
      </c>
      <c r="R12" s="23">
        <v>15261</v>
      </c>
      <c r="S12" s="23">
        <f t="shared" si="0"/>
        <v>15261</v>
      </c>
      <c r="T12" s="21" t="s">
        <v>1775</v>
      </c>
      <c r="U12" s="21" t="s">
        <v>966</v>
      </c>
      <c r="V12" s="20" t="s">
        <v>52</v>
      </c>
      <c r="W12" s="20" t="s">
        <v>52</v>
      </c>
      <c r="X12" s="24"/>
      <c r="Y12" s="20" t="s">
        <v>52</v>
      </c>
    </row>
    <row r="13" spans="1:27" s="137" customFormat="1" ht="29.1" customHeight="1" x14ac:dyDescent="0.3">
      <c r="A13" s="112" t="s">
        <v>1004</v>
      </c>
      <c r="B13" s="112" t="s">
        <v>1003</v>
      </c>
      <c r="C13" s="112" t="s">
        <v>981</v>
      </c>
      <c r="D13" s="133" t="s">
        <v>618</v>
      </c>
      <c r="E13" s="134">
        <v>0</v>
      </c>
      <c r="F13" s="112" t="s">
        <v>52</v>
      </c>
      <c r="G13" s="134">
        <v>0</v>
      </c>
      <c r="H13" s="112" t="s">
        <v>52</v>
      </c>
      <c r="I13" s="134">
        <v>0</v>
      </c>
      <c r="J13" s="112" t="s">
        <v>52</v>
      </c>
      <c r="K13" s="134">
        <v>0</v>
      </c>
      <c r="L13" s="112" t="s">
        <v>52</v>
      </c>
      <c r="M13" s="134">
        <v>0</v>
      </c>
      <c r="N13" s="112" t="s">
        <v>52</v>
      </c>
      <c r="O13" s="134">
        <v>0</v>
      </c>
      <c r="P13" s="134">
        <v>0</v>
      </c>
      <c r="Q13" s="134">
        <v>0</v>
      </c>
      <c r="R13" s="134">
        <v>220000</v>
      </c>
      <c r="S13" s="134">
        <f t="shared" si="0"/>
        <v>220000</v>
      </c>
      <c r="T13" s="112" t="s">
        <v>403</v>
      </c>
      <c r="U13" s="112" t="s">
        <v>52</v>
      </c>
      <c r="V13" s="135" t="s">
        <v>52</v>
      </c>
      <c r="W13" s="135" t="s">
        <v>52</v>
      </c>
      <c r="X13" s="136"/>
      <c r="Y13" s="135" t="s">
        <v>52</v>
      </c>
      <c r="Z13" s="137">
        <v>220000</v>
      </c>
      <c r="AA13" s="137" t="s">
        <v>2417</v>
      </c>
    </row>
    <row r="14" spans="1:27" ht="29.1" customHeight="1" x14ac:dyDescent="0.3">
      <c r="A14" s="21" t="s">
        <v>1050</v>
      </c>
      <c r="B14" s="21" t="s">
        <v>1045</v>
      </c>
      <c r="C14" s="21" t="s">
        <v>1049</v>
      </c>
      <c r="D14" s="22" t="s">
        <v>965</v>
      </c>
      <c r="E14" s="23">
        <v>0</v>
      </c>
      <c r="F14" s="21" t="s">
        <v>52</v>
      </c>
      <c r="G14" s="23">
        <v>0</v>
      </c>
      <c r="H14" s="21" t="s">
        <v>52</v>
      </c>
      <c r="I14" s="23">
        <v>0</v>
      </c>
      <c r="J14" s="21" t="s">
        <v>52</v>
      </c>
      <c r="K14" s="23">
        <v>0</v>
      </c>
      <c r="L14" s="21" t="s">
        <v>52</v>
      </c>
      <c r="M14" s="23">
        <v>0</v>
      </c>
      <c r="N14" s="21" t="s">
        <v>52</v>
      </c>
      <c r="O14" s="23">
        <v>0</v>
      </c>
      <c r="P14" s="23">
        <v>0</v>
      </c>
      <c r="Q14" s="23">
        <v>0</v>
      </c>
      <c r="R14" s="23">
        <v>274621</v>
      </c>
      <c r="S14" s="23">
        <f t="shared" si="0"/>
        <v>274621</v>
      </c>
      <c r="T14" s="21" t="s">
        <v>1776</v>
      </c>
      <c r="U14" s="21" t="s">
        <v>966</v>
      </c>
      <c r="V14" s="20" t="s">
        <v>52</v>
      </c>
      <c r="W14" s="20" t="s">
        <v>52</v>
      </c>
      <c r="X14" s="24"/>
      <c r="Y14" s="20" t="s">
        <v>52</v>
      </c>
    </row>
    <row r="15" spans="1:27" ht="29.1" customHeight="1" x14ac:dyDescent="0.3">
      <c r="A15" s="21" t="s">
        <v>1026</v>
      </c>
      <c r="B15" s="21" t="s">
        <v>1022</v>
      </c>
      <c r="C15" s="21" t="s">
        <v>1023</v>
      </c>
      <c r="D15" s="22" t="s">
        <v>965</v>
      </c>
      <c r="E15" s="23">
        <v>0</v>
      </c>
      <c r="F15" s="21" t="s">
        <v>52</v>
      </c>
      <c r="G15" s="23">
        <v>0</v>
      </c>
      <c r="H15" s="21" t="s">
        <v>52</v>
      </c>
      <c r="I15" s="23">
        <v>0</v>
      </c>
      <c r="J15" s="21" t="s">
        <v>52</v>
      </c>
      <c r="K15" s="23">
        <v>0</v>
      </c>
      <c r="L15" s="21" t="s">
        <v>52</v>
      </c>
      <c r="M15" s="23">
        <v>0</v>
      </c>
      <c r="N15" s="21" t="s">
        <v>52</v>
      </c>
      <c r="O15" s="23">
        <v>0</v>
      </c>
      <c r="P15" s="23">
        <v>0</v>
      </c>
      <c r="Q15" s="23">
        <v>0</v>
      </c>
      <c r="R15" s="23">
        <v>19844</v>
      </c>
      <c r="S15" s="23">
        <f t="shared" si="0"/>
        <v>19844</v>
      </c>
      <c r="T15" s="21" t="s">
        <v>1777</v>
      </c>
      <c r="U15" s="21" t="s">
        <v>966</v>
      </c>
      <c r="V15" s="20" t="s">
        <v>52</v>
      </c>
      <c r="W15" s="20" t="s">
        <v>52</v>
      </c>
      <c r="X15" s="24"/>
      <c r="Y15" s="20" t="s">
        <v>52</v>
      </c>
    </row>
    <row r="16" spans="1:27" ht="29.1" customHeight="1" x14ac:dyDescent="0.3">
      <c r="A16" s="21" t="s">
        <v>1314</v>
      </c>
      <c r="B16" s="21" t="s">
        <v>1022</v>
      </c>
      <c r="C16" s="21" t="s">
        <v>1312</v>
      </c>
      <c r="D16" s="22" t="s">
        <v>965</v>
      </c>
      <c r="E16" s="23">
        <v>0</v>
      </c>
      <c r="F16" s="21" t="s">
        <v>52</v>
      </c>
      <c r="G16" s="23">
        <v>0</v>
      </c>
      <c r="H16" s="21" t="s">
        <v>52</v>
      </c>
      <c r="I16" s="23">
        <v>0</v>
      </c>
      <c r="J16" s="21" t="s">
        <v>52</v>
      </c>
      <c r="K16" s="23">
        <v>0</v>
      </c>
      <c r="L16" s="21" t="s">
        <v>52</v>
      </c>
      <c r="M16" s="23">
        <v>0</v>
      </c>
      <c r="N16" s="21" t="s">
        <v>52</v>
      </c>
      <c r="O16" s="23">
        <v>0</v>
      </c>
      <c r="P16" s="23">
        <v>0</v>
      </c>
      <c r="Q16" s="23">
        <v>0</v>
      </c>
      <c r="R16" s="23">
        <v>23167</v>
      </c>
      <c r="S16" s="23">
        <f t="shared" si="0"/>
        <v>23167</v>
      </c>
      <c r="T16" s="21" t="s">
        <v>1778</v>
      </c>
      <c r="U16" s="21" t="s">
        <v>966</v>
      </c>
      <c r="V16" s="20" t="s">
        <v>52</v>
      </c>
      <c r="W16" s="20" t="s">
        <v>52</v>
      </c>
      <c r="X16" s="24"/>
      <c r="Y16" s="20" t="s">
        <v>52</v>
      </c>
    </row>
    <row r="17" spans="1:25" ht="29.1" customHeight="1" x14ac:dyDescent="0.3">
      <c r="A17" s="21" t="s">
        <v>1110</v>
      </c>
      <c r="B17" s="21" t="s">
        <v>1022</v>
      </c>
      <c r="C17" s="21" t="s">
        <v>1108</v>
      </c>
      <c r="D17" s="22" t="s">
        <v>965</v>
      </c>
      <c r="E17" s="23">
        <v>0</v>
      </c>
      <c r="F17" s="21" t="s">
        <v>52</v>
      </c>
      <c r="G17" s="23">
        <v>0</v>
      </c>
      <c r="H17" s="21" t="s">
        <v>52</v>
      </c>
      <c r="I17" s="23">
        <v>0</v>
      </c>
      <c r="J17" s="21" t="s">
        <v>52</v>
      </c>
      <c r="K17" s="23">
        <v>0</v>
      </c>
      <c r="L17" s="21" t="s">
        <v>52</v>
      </c>
      <c r="M17" s="23">
        <v>0</v>
      </c>
      <c r="N17" s="21" t="s">
        <v>52</v>
      </c>
      <c r="O17" s="23">
        <v>0</v>
      </c>
      <c r="P17" s="23">
        <v>0</v>
      </c>
      <c r="Q17" s="23">
        <v>0</v>
      </c>
      <c r="R17" s="23">
        <v>114954</v>
      </c>
      <c r="S17" s="23">
        <f t="shared" si="0"/>
        <v>114954</v>
      </c>
      <c r="T17" s="21" t="s">
        <v>1779</v>
      </c>
      <c r="U17" s="21" t="s">
        <v>966</v>
      </c>
      <c r="V17" s="20" t="s">
        <v>52</v>
      </c>
      <c r="W17" s="20" t="s">
        <v>52</v>
      </c>
      <c r="X17" s="24"/>
      <c r="Y17" s="20" t="s">
        <v>52</v>
      </c>
    </row>
    <row r="18" spans="1:25" ht="29.1" customHeight="1" x14ac:dyDescent="0.3">
      <c r="A18" s="21" t="s">
        <v>1120</v>
      </c>
      <c r="B18" s="21" t="s">
        <v>1117</v>
      </c>
      <c r="C18" s="21" t="s">
        <v>1108</v>
      </c>
      <c r="D18" s="22" t="s">
        <v>965</v>
      </c>
      <c r="E18" s="23">
        <v>0</v>
      </c>
      <c r="F18" s="21" t="s">
        <v>52</v>
      </c>
      <c r="G18" s="23">
        <v>0</v>
      </c>
      <c r="H18" s="21" t="s">
        <v>52</v>
      </c>
      <c r="I18" s="23">
        <v>0</v>
      </c>
      <c r="J18" s="21" t="s">
        <v>52</v>
      </c>
      <c r="K18" s="23">
        <v>0</v>
      </c>
      <c r="L18" s="21" t="s">
        <v>52</v>
      </c>
      <c r="M18" s="23">
        <v>0</v>
      </c>
      <c r="N18" s="21" t="s">
        <v>52</v>
      </c>
      <c r="O18" s="23">
        <v>0</v>
      </c>
      <c r="P18" s="23">
        <v>0</v>
      </c>
      <c r="Q18" s="23">
        <v>0</v>
      </c>
      <c r="R18" s="23">
        <v>1593</v>
      </c>
      <c r="S18" s="23">
        <f t="shared" si="0"/>
        <v>1593</v>
      </c>
      <c r="T18" s="21" t="s">
        <v>1780</v>
      </c>
      <c r="U18" s="21" t="s">
        <v>966</v>
      </c>
      <c r="V18" s="20" t="s">
        <v>52</v>
      </c>
      <c r="W18" s="20" t="s">
        <v>52</v>
      </c>
      <c r="X18" s="24"/>
      <c r="Y18" s="20" t="s">
        <v>52</v>
      </c>
    </row>
    <row r="19" spans="1:25" ht="29.1" customHeight="1" x14ac:dyDescent="0.3">
      <c r="A19" s="21" t="s">
        <v>1385</v>
      </c>
      <c r="B19" s="21" t="s">
        <v>1350</v>
      </c>
      <c r="C19" s="21" t="s">
        <v>1351</v>
      </c>
      <c r="D19" s="22" t="s">
        <v>965</v>
      </c>
      <c r="E19" s="23">
        <v>0</v>
      </c>
      <c r="F19" s="21" t="s">
        <v>52</v>
      </c>
      <c r="G19" s="23">
        <v>0</v>
      </c>
      <c r="H19" s="21" t="s">
        <v>52</v>
      </c>
      <c r="I19" s="23">
        <v>0</v>
      </c>
      <c r="J19" s="21" t="s">
        <v>52</v>
      </c>
      <c r="K19" s="23">
        <v>0</v>
      </c>
      <c r="L19" s="21" t="s">
        <v>52</v>
      </c>
      <c r="M19" s="23">
        <v>0</v>
      </c>
      <c r="N19" s="21" t="s">
        <v>52</v>
      </c>
      <c r="O19" s="23">
        <v>0</v>
      </c>
      <c r="P19" s="23">
        <v>0</v>
      </c>
      <c r="Q19" s="23">
        <v>0</v>
      </c>
      <c r="R19" s="23">
        <v>6061</v>
      </c>
      <c r="S19" s="23">
        <f t="shared" si="0"/>
        <v>6061</v>
      </c>
      <c r="T19" s="21" t="s">
        <v>1781</v>
      </c>
      <c r="U19" s="21" t="s">
        <v>966</v>
      </c>
      <c r="V19" s="20" t="s">
        <v>52</v>
      </c>
      <c r="W19" s="20" t="s">
        <v>52</v>
      </c>
      <c r="X19" s="24"/>
      <c r="Y19" s="20" t="s">
        <v>52</v>
      </c>
    </row>
    <row r="20" spans="1:25" ht="29.1" customHeight="1" x14ac:dyDescent="0.3">
      <c r="A20" s="21" t="s">
        <v>1060</v>
      </c>
      <c r="B20" s="21" t="s">
        <v>1057</v>
      </c>
      <c r="C20" s="21" t="s">
        <v>951</v>
      </c>
      <c r="D20" s="22" t="s">
        <v>965</v>
      </c>
      <c r="E20" s="23">
        <v>0</v>
      </c>
      <c r="F20" s="21" t="s">
        <v>52</v>
      </c>
      <c r="G20" s="23">
        <v>0</v>
      </c>
      <c r="H20" s="21" t="s">
        <v>52</v>
      </c>
      <c r="I20" s="23">
        <v>0</v>
      </c>
      <c r="J20" s="21" t="s">
        <v>52</v>
      </c>
      <c r="K20" s="23">
        <v>0</v>
      </c>
      <c r="L20" s="21" t="s">
        <v>52</v>
      </c>
      <c r="M20" s="23">
        <v>0</v>
      </c>
      <c r="N20" s="21" t="s">
        <v>52</v>
      </c>
      <c r="O20" s="23">
        <v>0</v>
      </c>
      <c r="P20" s="23">
        <v>0</v>
      </c>
      <c r="Q20" s="23">
        <v>0</v>
      </c>
      <c r="R20" s="23">
        <v>86033</v>
      </c>
      <c r="S20" s="23">
        <f t="shared" si="0"/>
        <v>86033</v>
      </c>
      <c r="T20" s="21" t="s">
        <v>1782</v>
      </c>
      <c r="U20" s="21" t="s">
        <v>966</v>
      </c>
      <c r="V20" s="20" t="s">
        <v>52</v>
      </c>
      <c r="W20" s="20" t="s">
        <v>52</v>
      </c>
      <c r="X20" s="24"/>
      <c r="Y20" s="20" t="s">
        <v>52</v>
      </c>
    </row>
    <row r="21" spans="1:25" ht="29.1" customHeight="1" x14ac:dyDescent="0.3">
      <c r="A21" s="21" t="s">
        <v>1278</v>
      </c>
      <c r="B21" s="21" t="s">
        <v>1057</v>
      </c>
      <c r="C21" s="21" t="s">
        <v>1276</v>
      </c>
      <c r="D21" s="22" t="s">
        <v>965</v>
      </c>
      <c r="E21" s="23">
        <v>0</v>
      </c>
      <c r="F21" s="21" t="s">
        <v>52</v>
      </c>
      <c r="G21" s="23">
        <v>0</v>
      </c>
      <c r="H21" s="21" t="s">
        <v>52</v>
      </c>
      <c r="I21" s="23">
        <v>0</v>
      </c>
      <c r="J21" s="21" t="s">
        <v>52</v>
      </c>
      <c r="K21" s="23">
        <v>0</v>
      </c>
      <c r="L21" s="21" t="s">
        <v>52</v>
      </c>
      <c r="M21" s="23">
        <v>0</v>
      </c>
      <c r="N21" s="21" t="s">
        <v>52</v>
      </c>
      <c r="O21" s="23">
        <v>0</v>
      </c>
      <c r="P21" s="23">
        <v>0</v>
      </c>
      <c r="Q21" s="23">
        <v>0</v>
      </c>
      <c r="R21" s="23">
        <v>92000</v>
      </c>
      <c r="S21" s="23">
        <f t="shared" si="0"/>
        <v>92000</v>
      </c>
      <c r="T21" s="21" t="s">
        <v>1783</v>
      </c>
      <c r="U21" s="21" t="s">
        <v>966</v>
      </c>
      <c r="V21" s="20" t="s">
        <v>52</v>
      </c>
      <c r="W21" s="20" t="s">
        <v>52</v>
      </c>
      <c r="X21" s="24"/>
      <c r="Y21" s="20" t="s">
        <v>52</v>
      </c>
    </row>
    <row r="22" spans="1:25" ht="29.1" customHeight="1" x14ac:dyDescent="0.3">
      <c r="A22" s="21" t="s">
        <v>1072</v>
      </c>
      <c r="B22" s="21" t="s">
        <v>1068</v>
      </c>
      <c r="C22" s="21" t="s">
        <v>1069</v>
      </c>
      <c r="D22" s="22" t="s">
        <v>965</v>
      </c>
      <c r="E22" s="23">
        <v>0</v>
      </c>
      <c r="F22" s="21" t="s">
        <v>52</v>
      </c>
      <c r="G22" s="23">
        <v>0</v>
      </c>
      <c r="H22" s="21" t="s">
        <v>52</v>
      </c>
      <c r="I22" s="23">
        <v>0</v>
      </c>
      <c r="J22" s="21" t="s">
        <v>52</v>
      </c>
      <c r="K22" s="23">
        <v>0</v>
      </c>
      <c r="L22" s="21" t="s">
        <v>52</v>
      </c>
      <c r="M22" s="23">
        <v>0</v>
      </c>
      <c r="N22" s="21" t="s">
        <v>52</v>
      </c>
      <c r="O22" s="23">
        <v>0</v>
      </c>
      <c r="P22" s="23">
        <v>0</v>
      </c>
      <c r="Q22" s="23">
        <v>0</v>
      </c>
      <c r="R22" s="23">
        <v>85501</v>
      </c>
      <c r="S22" s="23">
        <f t="shared" si="0"/>
        <v>85501</v>
      </c>
      <c r="T22" s="21" t="s">
        <v>1784</v>
      </c>
      <c r="U22" s="21" t="s">
        <v>966</v>
      </c>
      <c r="V22" s="20" t="s">
        <v>52</v>
      </c>
      <c r="W22" s="20" t="s">
        <v>52</v>
      </c>
      <c r="X22" s="24"/>
      <c r="Y22" s="20" t="s">
        <v>52</v>
      </c>
    </row>
    <row r="23" spans="1:25" ht="29.1" customHeight="1" x14ac:dyDescent="0.3">
      <c r="A23" s="21" t="s">
        <v>1095</v>
      </c>
      <c r="B23" s="21" t="s">
        <v>1091</v>
      </c>
      <c r="C23" s="21" t="s">
        <v>1092</v>
      </c>
      <c r="D23" s="22" t="s">
        <v>965</v>
      </c>
      <c r="E23" s="23">
        <v>0</v>
      </c>
      <c r="F23" s="21" t="s">
        <v>52</v>
      </c>
      <c r="G23" s="23">
        <v>0</v>
      </c>
      <c r="H23" s="21" t="s">
        <v>52</v>
      </c>
      <c r="I23" s="23">
        <v>0</v>
      </c>
      <c r="J23" s="21" t="s">
        <v>52</v>
      </c>
      <c r="K23" s="23">
        <v>0</v>
      </c>
      <c r="L23" s="21" t="s">
        <v>52</v>
      </c>
      <c r="M23" s="23">
        <v>0</v>
      </c>
      <c r="N23" s="21" t="s">
        <v>52</v>
      </c>
      <c r="O23" s="23">
        <v>0</v>
      </c>
      <c r="P23" s="23">
        <v>0</v>
      </c>
      <c r="Q23" s="23">
        <v>0</v>
      </c>
      <c r="R23" s="23">
        <v>1233</v>
      </c>
      <c r="S23" s="23">
        <f t="shared" si="0"/>
        <v>1233</v>
      </c>
      <c r="T23" s="21" t="s">
        <v>1785</v>
      </c>
      <c r="U23" s="21" t="s">
        <v>966</v>
      </c>
      <c r="V23" s="20" t="s">
        <v>52</v>
      </c>
      <c r="W23" s="20" t="s">
        <v>52</v>
      </c>
      <c r="X23" s="24"/>
      <c r="Y23" s="20" t="s">
        <v>52</v>
      </c>
    </row>
    <row r="24" spans="1:25" ht="29.1" customHeight="1" x14ac:dyDescent="0.3">
      <c r="A24" s="21" t="s">
        <v>967</v>
      </c>
      <c r="B24" s="21" t="s">
        <v>950</v>
      </c>
      <c r="C24" s="21" t="s">
        <v>951</v>
      </c>
      <c r="D24" s="22" t="s">
        <v>965</v>
      </c>
      <c r="E24" s="23">
        <v>0</v>
      </c>
      <c r="F24" s="21" t="s">
        <v>52</v>
      </c>
      <c r="G24" s="23">
        <v>0</v>
      </c>
      <c r="H24" s="21" t="s">
        <v>52</v>
      </c>
      <c r="I24" s="23">
        <v>0</v>
      </c>
      <c r="J24" s="21" t="s">
        <v>52</v>
      </c>
      <c r="K24" s="23">
        <v>0</v>
      </c>
      <c r="L24" s="21" t="s">
        <v>52</v>
      </c>
      <c r="M24" s="23">
        <v>0</v>
      </c>
      <c r="N24" s="21" t="s">
        <v>52</v>
      </c>
      <c r="O24" s="23">
        <v>0</v>
      </c>
      <c r="P24" s="23">
        <v>0</v>
      </c>
      <c r="Q24" s="23">
        <v>0</v>
      </c>
      <c r="R24" s="23">
        <v>122800</v>
      </c>
      <c r="S24" s="23">
        <f t="shared" si="0"/>
        <v>122800</v>
      </c>
      <c r="T24" s="21" t="s">
        <v>1786</v>
      </c>
      <c r="U24" s="21" t="s">
        <v>966</v>
      </c>
      <c r="V24" s="20" t="s">
        <v>52</v>
      </c>
      <c r="W24" s="20" t="s">
        <v>52</v>
      </c>
      <c r="X24" s="24"/>
      <c r="Y24" s="20" t="s">
        <v>52</v>
      </c>
    </row>
    <row r="25" spans="1:25" ht="29.1" customHeight="1" x14ac:dyDescent="0.3">
      <c r="A25" s="21" t="s">
        <v>1289</v>
      </c>
      <c r="B25" s="21" t="s">
        <v>1285</v>
      </c>
      <c r="C25" s="21" t="s">
        <v>1286</v>
      </c>
      <c r="D25" s="22" t="s">
        <v>965</v>
      </c>
      <c r="E25" s="23">
        <v>0</v>
      </c>
      <c r="F25" s="21" t="s">
        <v>52</v>
      </c>
      <c r="G25" s="23">
        <v>0</v>
      </c>
      <c r="H25" s="21" t="s">
        <v>52</v>
      </c>
      <c r="I25" s="23">
        <v>0</v>
      </c>
      <c r="J25" s="21" t="s">
        <v>52</v>
      </c>
      <c r="K25" s="23">
        <v>0</v>
      </c>
      <c r="L25" s="21" t="s">
        <v>52</v>
      </c>
      <c r="M25" s="23">
        <v>0</v>
      </c>
      <c r="N25" s="21" t="s">
        <v>52</v>
      </c>
      <c r="O25" s="23">
        <v>0</v>
      </c>
      <c r="P25" s="23">
        <v>0</v>
      </c>
      <c r="Q25" s="23">
        <v>0</v>
      </c>
      <c r="R25" s="23">
        <v>668968</v>
      </c>
      <c r="S25" s="23">
        <f t="shared" si="0"/>
        <v>668968</v>
      </c>
      <c r="T25" s="21" t="s">
        <v>1787</v>
      </c>
      <c r="U25" s="21" t="s">
        <v>966</v>
      </c>
      <c r="V25" s="20" t="s">
        <v>52</v>
      </c>
      <c r="W25" s="20" t="s">
        <v>52</v>
      </c>
      <c r="X25" s="24"/>
      <c r="Y25" s="20" t="s">
        <v>52</v>
      </c>
    </row>
    <row r="26" spans="1:25" ht="29.1" customHeight="1" x14ac:dyDescent="0.3">
      <c r="A26" s="21" t="s">
        <v>1084</v>
      </c>
      <c r="B26" s="21" t="s">
        <v>1080</v>
      </c>
      <c r="C26" s="21" t="s">
        <v>1081</v>
      </c>
      <c r="D26" s="22" t="s">
        <v>965</v>
      </c>
      <c r="E26" s="23">
        <v>0</v>
      </c>
      <c r="F26" s="21" t="s">
        <v>52</v>
      </c>
      <c r="G26" s="23">
        <v>0</v>
      </c>
      <c r="H26" s="21" t="s">
        <v>52</v>
      </c>
      <c r="I26" s="23">
        <v>0</v>
      </c>
      <c r="J26" s="21" t="s">
        <v>52</v>
      </c>
      <c r="K26" s="23">
        <v>0</v>
      </c>
      <c r="L26" s="21" t="s">
        <v>52</v>
      </c>
      <c r="M26" s="23">
        <v>0</v>
      </c>
      <c r="N26" s="21" t="s">
        <v>52</v>
      </c>
      <c r="O26" s="23">
        <v>0</v>
      </c>
      <c r="P26" s="23">
        <v>0</v>
      </c>
      <c r="Q26" s="23">
        <v>0</v>
      </c>
      <c r="R26" s="23">
        <v>42159</v>
      </c>
      <c r="S26" s="23">
        <f t="shared" si="0"/>
        <v>42159</v>
      </c>
      <c r="T26" s="21" t="s">
        <v>1788</v>
      </c>
      <c r="U26" s="21" t="s">
        <v>966</v>
      </c>
      <c r="V26" s="20" t="s">
        <v>52</v>
      </c>
      <c r="W26" s="20" t="s">
        <v>52</v>
      </c>
      <c r="X26" s="24"/>
      <c r="Y26" s="20" t="s">
        <v>52</v>
      </c>
    </row>
    <row r="27" spans="1:25" ht="29.1" customHeight="1" x14ac:dyDescent="0.3">
      <c r="A27" s="21" t="s">
        <v>1269</v>
      </c>
      <c r="B27" s="21" t="s">
        <v>1080</v>
      </c>
      <c r="C27" s="21" t="s">
        <v>1267</v>
      </c>
      <c r="D27" s="22" t="s">
        <v>965</v>
      </c>
      <c r="E27" s="23">
        <v>0</v>
      </c>
      <c r="F27" s="21" t="s">
        <v>52</v>
      </c>
      <c r="G27" s="23">
        <v>0</v>
      </c>
      <c r="H27" s="21" t="s">
        <v>52</v>
      </c>
      <c r="I27" s="23">
        <v>0</v>
      </c>
      <c r="J27" s="21" t="s">
        <v>52</v>
      </c>
      <c r="K27" s="23">
        <v>0</v>
      </c>
      <c r="L27" s="21" t="s">
        <v>52</v>
      </c>
      <c r="M27" s="23">
        <v>0</v>
      </c>
      <c r="N27" s="21" t="s">
        <v>52</v>
      </c>
      <c r="O27" s="23">
        <v>0</v>
      </c>
      <c r="P27" s="23">
        <v>0</v>
      </c>
      <c r="Q27" s="23">
        <v>0</v>
      </c>
      <c r="R27" s="23">
        <v>80859</v>
      </c>
      <c r="S27" s="23">
        <f t="shared" si="0"/>
        <v>80859</v>
      </c>
      <c r="T27" s="21" t="s">
        <v>1789</v>
      </c>
      <c r="U27" s="21" t="s">
        <v>966</v>
      </c>
      <c r="V27" s="20" t="s">
        <v>52</v>
      </c>
      <c r="W27" s="20" t="s">
        <v>52</v>
      </c>
      <c r="X27" s="24"/>
      <c r="Y27" s="20" t="s">
        <v>52</v>
      </c>
    </row>
    <row r="28" spans="1:25" ht="29.1" customHeight="1" x14ac:dyDescent="0.3">
      <c r="A28" s="21" t="s">
        <v>1698</v>
      </c>
      <c r="B28" s="21" t="s">
        <v>851</v>
      </c>
      <c r="C28" s="21" t="s">
        <v>848</v>
      </c>
      <c r="D28" s="22" t="s">
        <v>965</v>
      </c>
      <c r="E28" s="23">
        <v>0</v>
      </c>
      <c r="F28" s="21" t="s">
        <v>52</v>
      </c>
      <c r="G28" s="23">
        <v>0</v>
      </c>
      <c r="H28" s="21" t="s">
        <v>52</v>
      </c>
      <c r="I28" s="23">
        <v>0</v>
      </c>
      <c r="J28" s="21" t="s">
        <v>52</v>
      </c>
      <c r="K28" s="23">
        <v>0</v>
      </c>
      <c r="L28" s="21" t="s">
        <v>52</v>
      </c>
      <c r="M28" s="23">
        <v>0</v>
      </c>
      <c r="N28" s="21" t="s">
        <v>52</v>
      </c>
      <c r="O28" s="23">
        <v>0</v>
      </c>
      <c r="P28" s="23">
        <v>0</v>
      </c>
      <c r="Q28" s="23">
        <v>0</v>
      </c>
      <c r="R28" s="23">
        <v>4409</v>
      </c>
      <c r="S28" s="23">
        <f t="shared" si="0"/>
        <v>4409</v>
      </c>
      <c r="T28" s="21" t="s">
        <v>1790</v>
      </c>
      <c r="U28" s="21" t="s">
        <v>966</v>
      </c>
      <c r="V28" s="20" t="s">
        <v>52</v>
      </c>
      <c r="W28" s="20" t="s">
        <v>52</v>
      </c>
      <c r="X28" s="24"/>
      <c r="Y28" s="20" t="s">
        <v>52</v>
      </c>
    </row>
    <row r="29" spans="1:25" ht="29.1" customHeight="1" x14ac:dyDescent="0.3">
      <c r="A29" s="21" t="s">
        <v>1325</v>
      </c>
      <c r="B29" s="21" t="s">
        <v>1321</v>
      </c>
      <c r="C29" s="21" t="s">
        <v>1322</v>
      </c>
      <c r="D29" s="22" t="s">
        <v>965</v>
      </c>
      <c r="E29" s="23">
        <v>0</v>
      </c>
      <c r="F29" s="21" t="s">
        <v>52</v>
      </c>
      <c r="G29" s="23">
        <v>0</v>
      </c>
      <c r="H29" s="21" t="s">
        <v>52</v>
      </c>
      <c r="I29" s="23">
        <v>0</v>
      </c>
      <c r="J29" s="21" t="s">
        <v>52</v>
      </c>
      <c r="K29" s="23">
        <v>0</v>
      </c>
      <c r="L29" s="21" t="s">
        <v>52</v>
      </c>
      <c r="M29" s="23">
        <v>0</v>
      </c>
      <c r="N29" s="21" t="s">
        <v>52</v>
      </c>
      <c r="O29" s="23">
        <v>0</v>
      </c>
      <c r="P29" s="23">
        <v>0</v>
      </c>
      <c r="Q29" s="23">
        <v>0</v>
      </c>
      <c r="R29" s="23">
        <v>11903</v>
      </c>
      <c r="S29" s="23">
        <f t="shared" si="0"/>
        <v>11903</v>
      </c>
      <c r="T29" s="21" t="s">
        <v>1791</v>
      </c>
      <c r="U29" s="21" t="s">
        <v>966</v>
      </c>
      <c r="V29" s="20" t="s">
        <v>1738</v>
      </c>
      <c r="W29" s="20" t="s">
        <v>52</v>
      </c>
      <c r="X29" s="24"/>
      <c r="Y29" s="20" t="s">
        <v>52</v>
      </c>
    </row>
    <row r="30" spans="1:25" ht="29.1" customHeight="1" x14ac:dyDescent="0.3">
      <c r="A30" s="21" t="s">
        <v>1263</v>
      </c>
      <c r="B30" s="21" t="s">
        <v>1231</v>
      </c>
      <c r="C30" s="21" t="s">
        <v>1232</v>
      </c>
      <c r="D30" s="22" t="s">
        <v>965</v>
      </c>
      <c r="E30" s="23">
        <v>0</v>
      </c>
      <c r="F30" s="21" t="s">
        <v>52</v>
      </c>
      <c r="G30" s="23">
        <v>0</v>
      </c>
      <c r="H30" s="21" t="s">
        <v>52</v>
      </c>
      <c r="I30" s="23">
        <v>0</v>
      </c>
      <c r="J30" s="21" t="s">
        <v>52</v>
      </c>
      <c r="K30" s="23">
        <v>0</v>
      </c>
      <c r="L30" s="21" t="s">
        <v>52</v>
      </c>
      <c r="M30" s="23">
        <v>0</v>
      </c>
      <c r="N30" s="21" t="s">
        <v>52</v>
      </c>
      <c r="O30" s="23">
        <v>0</v>
      </c>
      <c r="P30" s="23">
        <v>0</v>
      </c>
      <c r="Q30" s="23">
        <v>0</v>
      </c>
      <c r="R30" s="23">
        <v>594</v>
      </c>
      <c r="S30" s="23">
        <f t="shared" si="0"/>
        <v>594</v>
      </c>
      <c r="T30" s="21" t="s">
        <v>1792</v>
      </c>
      <c r="U30" s="21" t="s">
        <v>966</v>
      </c>
      <c r="V30" s="20" t="s">
        <v>52</v>
      </c>
      <c r="W30" s="20" t="s">
        <v>52</v>
      </c>
      <c r="X30" s="24"/>
      <c r="Y30" s="20" t="s">
        <v>52</v>
      </c>
    </row>
    <row r="31" spans="1:25" ht="29.1" customHeight="1" x14ac:dyDescent="0.3">
      <c r="A31" s="21" t="s">
        <v>459</v>
      </c>
      <c r="B31" s="21" t="s">
        <v>456</v>
      </c>
      <c r="C31" s="21" t="s">
        <v>457</v>
      </c>
      <c r="D31" s="22" t="s">
        <v>458</v>
      </c>
      <c r="E31" s="23">
        <v>0</v>
      </c>
      <c r="F31" s="21" t="s">
        <v>52</v>
      </c>
      <c r="G31" s="23">
        <v>170</v>
      </c>
      <c r="H31" s="21" t="s">
        <v>1793</v>
      </c>
      <c r="I31" s="23">
        <v>0</v>
      </c>
      <c r="J31" s="21" t="s">
        <v>52</v>
      </c>
      <c r="K31" s="23">
        <v>0</v>
      </c>
      <c r="L31" s="21" t="s">
        <v>52</v>
      </c>
      <c r="M31" s="23">
        <v>0</v>
      </c>
      <c r="N31" s="21" t="s">
        <v>52</v>
      </c>
      <c r="O31" s="23">
        <f t="shared" ref="O31:O42" si="1">SMALL(E31:M31,COUNTIF(E31:M31,0)+1)</f>
        <v>170</v>
      </c>
      <c r="P31" s="23">
        <v>0</v>
      </c>
      <c r="Q31" s="23">
        <v>0</v>
      </c>
      <c r="R31" s="23">
        <v>0</v>
      </c>
      <c r="S31" s="23">
        <v>0</v>
      </c>
      <c r="T31" s="21" t="s">
        <v>1794</v>
      </c>
      <c r="U31" s="21" t="s">
        <v>52</v>
      </c>
      <c r="V31" s="20" t="s">
        <v>52</v>
      </c>
      <c r="W31" s="20" t="s">
        <v>52</v>
      </c>
      <c r="X31" s="24"/>
      <c r="Y31" s="20" t="s">
        <v>52</v>
      </c>
    </row>
    <row r="32" spans="1:25" ht="29.1" customHeight="1" x14ac:dyDescent="0.3">
      <c r="A32" s="21" t="s">
        <v>1723</v>
      </c>
      <c r="B32" s="21" t="s">
        <v>1721</v>
      </c>
      <c r="C32" s="21" t="s">
        <v>1722</v>
      </c>
      <c r="D32" s="22" t="s">
        <v>75</v>
      </c>
      <c r="E32" s="23">
        <v>0</v>
      </c>
      <c r="F32" s="21" t="s">
        <v>52</v>
      </c>
      <c r="G32" s="23">
        <v>28000</v>
      </c>
      <c r="H32" s="21" t="s">
        <v>1795</v>
      </c>
      <c r="I32" s="23">
        <v>0</v>
      </c>
      <c r="J32" s="21" t="s">
        <v>52</v>
      </c>
      <c r="K32" s="23">
        <v>0</v>
      </c>
      <c r="L32" s="21" t="s">
        <v>52</v>
      </c>
      <c r="M32" s="23">
        <v>0</v>
      </c>
      <c r="N32" s="21" t="s">
        <v>52</v>
      </c>
      <c r="O32" s="23">
        <f t="shared" si="1"/>
        <v>28000</v>
      </c>
      <c r="P32" s="23">
        <v>0</v>
      </c>
      <c r="Q32" s="23">
        <v>0</v>
      </c>
      <c r="R32" s="23">
        <v>0</v>
      </c>
      <c r="S32" s="23">
        <v>0</v>
      </c>
      <c r="T32" s="21" t="s">
        <v>1796</v>
      </c>
      <c r="U32" s="21" t="s">
        <v>52</v>
      </c>
      <c r="V32" s="20" t="s">
        <v>52</v>
      </c>
      <c r="W32" s="20" t="s">
        <v>52</v>
      </c>
      <c r="X32" s="24"/>
      <c r="Y32" s="20" t="s">
        <v>52</v>
      </c>
    </row>
    <row r="33" spans="1:27" ht="29.1" customHeight="1" x14ac:dyDescent="0.3">
      <c r="A33" s="21" t="s">
        <v>922</v>
      </c>
      <c r="B33" s="21" t="s">
        <v>920</v>
      </c>
      <c r="C33" s="21" t="s">
        <v>921</v>
      </c>
      <c r="D33" s="22" t="s">
        <v>75</v>
      </c>
      <c r="E33" s="23">
        <v>0</v>
      </c>
      <c r="F33" s="21" t="s">
        <v>52</v>
      </c>
      <c r="G33" s="23">
        <v>28000</v>
      </c>
      <c r="H33" s="21" t="s">
        <v>1795</v>
      </c>
      <c r="I33" s="23">
        <v>0</v>
      </c>
      <c r="J33" s="21" t="s">
        <v>52</v>
      </c>
      <c r="K33" s="23">
        <v>0</v>
      </c>
      <c r="L33" s="21" t="s">
        <v>52</v>
      </c>
      <c r="M33" s="23">
        <v>0</v>
      </c>
      <c r="N33" s="21" t="s">
        <v>52</v>
      </c>
      <c r="O33" s="23">
        <f t="shared" si="1"/>
        <v>28000</v>
      </c>
      <c r="P33" s="23">
        <v>0</v>
      </c>
      <c r="Q33" s="23">
        <v>0</v>
      </c>
      <c r="R33" s="23">
        <v>0</v>
      </c>
      <c r="S33" s="23">
        <v>0</v>
      </c>
      <c r="T33" s="21" t="s">
        <v>1797</v>
      </c>
      <c r="U33" s="21" t="s">
        <v>52</v>
      </c>
      <c r="V33" s="20" t="s">
        <v>52</v>
      </c>
      <c r="W33" s="20" t="s">
        <v>52</v>
      </c>
      <c r="X33" s="24"/>
      <c r="Y33" s="20" t="s">
        <v>52</v>
      </c>
    </row>
    <row r="34" spans="1:27" ht="29.1" customHeight="1" x14ac:dyDescent="0.3">
      <c r="A34" s="21" t="s">
        <v>1358</v>
      </c>
      <c r="B34" s="21" t="s">
        <v>1356</v>
      </c>
      <c r="C34" s="21" t="s">
        <v>1357</v>
      </c>
      <c r="D34" s="22" t="s">
        <v>75</v>
      </c>
      <c r="E34" s="23">
        <v>0</v>
      </c>
      <c r="F34" s="21" t="s">
        <v>52</v>
      </c>
      <c r="G34" s="23">
        <v>28000</v>
      </c>
      <c r="H34" s="21" t="s">
        <v>52</v>
      </c>
      <c r="I34" s="23">
        <v>0</v>
      </c>
      <c r="J34" s="21" t="s">
        <v>52</v>
      </c>
      <c r="K34" s="23">
        <v>0</v>
      </c>
      <c r="L34" s="21" t="s">
        <v>52</v>
      </c>
      <c r="M34" s="23">
        <v>0</v>
      </c>
      <c r="N34" s="21" t="s">
        <v>52</v>
      </c>
      <c r="O34" s="23">
        <f t="shared" si="1"/>
        <v>28000</v>
      </c>
      <c r="P34" s="23">
        <v>0</v>
      </c>
      <c r="Q34" s="23">
        <v>0</v>
      </c>
      <c r="R34" s="23">
        <v>0</v>
      </c>
      <c r="S34" s="23">
        <v>0</v>
      </c>
      <c r="T34" s="21" t="s">
        <v>1798</v>
      </c>
      <c r="U34" s="21" t="s">
        <v>52</v>
      </c>
      <c r="V34" s="20" t="s">
        <v>52</v>
      </c>
      <c r="W34" s="20" t="s">
        <v>52</v>
      </c>
      <c r="X34" s="24"/>
      <c r="Y34" s="20" t="s">
        <v>52</v>
      </c>
    </row>
    <row r="35" spans="1:27" s="137" customFormat="1" ht="29.1" customHeight="1" x14ac:dyDescent="0.3">
      <c r="A35" s="112" t="s">
        <v>189</v>
      </c>
      <c r="B35" s="112" t="s">
        <v>187</v>
      </c>
      <c r="C35" s="112" t="s">
        <v>188</v>
      </c>
      <c r="D35" s="133" t="s">
        <v>75</v>
      </c>
      <c r="E35" s="134">
        <v>0</v>
      </c>
      <c r="F35" s="112" t="s">
        <v>52</v>
      </c>
      <c r="G35" s="134">
        <v>0</v>
      </c>
      <c r="H35" s="112" t="s">
        <v>52</v>
      </c>
      <c r="I35" s="134">
        <v>32000</v>
      </c>
      <c r="J35" s="112" t="s">
        <v>1799</v>
      </c>
      <c r="K35" s="134">
        <v>30000</v>
      </c>
      <c r="L35" s="112" t="s">
        <v>2424</v>
      </c>
      <c r="M35" s="134">
        <v>0</v>
      </c>
      <c r="N35" s="112" t="s">
        <v>52</v>
      </c>
      <c r="O35" s="134">
        <f t="shared" si="1"/>
        <v>30000</v>
      </c>
      <c r="P35" s="134">
        <v>0</v>
      </c>
      <c r="Q35" s="134">
        <v>0</v>
      </c>
      <c r="R35" s="134">
        <v>0</v>
      </c>
      <c r="S35" s="134">
        <v>0</v>
      </c>
      <c r="T35" s="112" t="s">
        <v>1800</v>
      </c>
      <c r="U35" s="112" t="s">
        <v>52</v>
      </c>
      <c r="V35" s="135" t="s">
        <v>52</v>
      </c>
      <c r="W35" s="135" t="s">
        <v>52</v>
      </c>
      <c r="X35" s="136"/>
      <c r="Y35" s="135" t="s">
        <v>52</v>
      </c>
      <c r="Z35" s="137">
        <v>30000</v>
      </c>
      <c r="AA35" s="137" t="s">
        <v>2417</v>
      </c>
    </row>
    <row r="36" spans="1:27" ht="29.1" customHeight="1" x14ac:dyDescent="0.3">
      <c r="A36" s="21" t="s">
        <v>1200</v>
      </c>
      <c r="B36" s="21" t="s">
        <v>1198</v>
      </c>
      <c r="C36" s="21" t="s">
        <v>1199</v>
      </c>
      <c r="D36" s="22" t="s">
        <v>119</v>
      </c>
      <c r="E36" s="23">
        <v>8101</v>
      </c>
      <c r="F36" s="21" t="s">
        <v>52</v>
      </c>
      <c r="G36" s="23">
        <v>9574.0300000000007</v>
      </c>
      <c r="H36" s="21" t="s">
        <v>1801</v>
      </c>
      <c r="I36" s="23">
        <v>8902.17</v>
      </c>
      <c r="J36" s="21" t="s">
        <v>1802</v>
      </c>
      <c r="K36" s="23">
        <v>0</v>
      </c>
      <c r="L36" s="21" t="s">
        <v>52</v>
      </c>
      <c r="M36" s="23">
        <v>0</v>
      </c>
      <c r="N36" s="21" t="s">
        <v>52</v>
      </c>
      <c r="O36" s="23">
        <f t="shared" si="1"/>
        <v>8101</v>
      </c>
      <c r="P36" s="23">
        <v>0</v>
      </c>
      <c r="Q36" s="23">
        <v>0</v>
      </c>
      <c r="R36" s="23">
        <v>0</v>
      </c>
      <c r="S36" s="23">
        <v>0</v>
      </c>
      <c r="T36" s="21" t="s">
        <v>1803</v>
      </c>
      <c r="U36" s="21" t="s">
        <v>52</v>
      </c>
      <c r="V36" s="20" t="s">
        <v>52</v>
      </c>
      <c r="W36" s="20" t="s">
        <v>52</v>
      </c>
      <c r="X36" s="24"/>
      <c r="Y36" s="20" t="s">
        <v>52</v>
      </c>
    </row>
    <row r="37" spans="1:27" ht="29.1" customHeight="1" x14ac:dyDescent="0.3">
      <c r="A37" s="21" t="s">
        <v>1648</v>
      </c>
      <c r="B37" s="21" t="s">
        <v>1222</v>
      </c>
      <c r="C37" s="21" t="s">
        <v>1647</v>
      </c>
      <c r="D37" s="22" t="s">
        <v>75</v>
      </c>
      <c r="E37" s="23">
        <v>0</v>
      </c>
      <c r="F37" s="21" t="s">
        <v>52</v>
      </c>
      <c r="G37" s="23">
        <v>3125</v>
      </c>
      <c r="H37" s="21" t="s">
        <v>1804</v>
      </c>
      <c r="I37" s="23">
        <v>2500</v>
      </c>
      <c r="J37" s="21" t="s">
        <v>1805</v>
      </c>
      <c r="K37" s="23">
        <v>0</v>
      </c>
      <c r="L37" s="21"/>
      <c r="M37" s="23">
        <v>0</v>
      </c>
      <c r="N37" s="21" t="s">
        <v>52</v>
      </c>
      <c r="O37" s="23">
        <f t="shared" si="1"/>
        <v>2500</v>
      </c>
      <c r="P37" s="23">
        <v>0</v>
      </c>
      <c r="Q37" s="23">
        <v>0</v>
      </c>
      <c r="R37" s="23">
        <v>0</v>
      </c>
      <c r="S37" s="23">
        <v>0</v>
      </c>
      <c r="T37" s="21" t="s">
        <v>1806</v>
      </c>
      <c r="U37" s="21" t="s">
        <v>1224</v>
      </c>
      <c r="V37" s="20" t="s">
        <v>52</v>
      </c>
      <c r="W37" s="20" t="s">
        <v>52</v>
      </c>
      <c r="X37" s="24"/>
      <c r="Y37" s="20" t="s">
        <v>52</v>
      </c>
    </row>
    <row r="38" spans="1:27" s="137" customFormat="1" ht="29.1" customHeight="1" x14ac:dyDescent="0.3">
      <c r="A38" s="112" t="s">
        <v>1225</v>
      </c>
      <c r="B38" s="112" t="s">
        <v>1222</v>
      </c>
      <c r="C38" s="112" t="s">
        <v>1223</v>
      </c>
      <c r="D38" s="133" t="s">
        <v>549</v>
      </c>
      <c r="E38" s="134">
        <v>2</v>
      </c>
      <c r="F38" s="112" t="s">
        <v>52</v>
      </c>
      <c r="G38" s="134">
        <v>3.12</v>
      </c>
      <c r="H38" s="112" t="s">
        <v>1804</v>
      </c>
      <c r="I38" s="134">
        <v>2.5</v>
      </c>
      <c r="J38" s="112" t="s">
        <v>1805</v>
      </c>
      <c r="K38" s="134">
        <v>1.92</v>
      </c>
      <c r="L38" s="112" t="s">
        <v>2423</v>
      </c>
      <c r="M38" s="134">
        <v>0</v>
      </c>
      <c r="N38" s="112" t="s">
        <v>52</v>
      </c>
      <c r="O38" s="134">
        <f t="shared" si="1"/>
        <v>1.92</v>
      </c>
      <c r="P38" s="134">
        <v>0</v>
      </c>
      <c r="Q38" s="134">
        <v>0</v>
      </c>
      <c r="R38" s="134">
        <v>0</v>
      </c>
      <c r="S38" s="134">
        <v>0</v>
      </c>
      <c r="T38" s="112" t="s">
        <v>1807</v>
      </c>
      <c r="U38" s="112" t="s">
        <v>1224</v>
      </c>
      <c r="V38" s="135" t="s">
        <v>52</v>
      </c>
      <c r="W38" s="135" t="s">
        <v>52</v>
      </c>
      <c r="X38" s="136"/>
      <c r="Y38" s="135" t="s">
        <v>52</v>
      </c>
      <c r="Z38" s="137">
        <v>1.92</v>
      </c>
      <c r="AA38" s="137" t="s">
        <v>2418</v>
      </c>
    </row>
    <row r="39" spans="1:27" s="137" customFormat="1" ht="29.1" customHeight="1" x14ac:dyDescent="0.3">
      <c r="A39" s="112" t="s">
        <v>971</v>
      </c>
      <c r="B39" s="112" t="s">
        <v>969</v>
      </c>
      <c r="C39" s="112" t="s">
        <v>970</v>
      </c>
      <c r="D39" s="133" t="s">
        <v>549</v>
      </c>
      <c r="E39" s="134">
        <v>0</v>
      </c>
      <c r="F39" s="112" t="s">
        <v>52</v>
      </c>
      <c r="G39" s="134">
        <v>1436.36</v>
      </c>
      <c r="H39" s="112" t="s">
        <v>1804</v>
      </c>
      <c r="I39" s="134">
        <v>1317</v>
      </c>
      <c r="J39" s="112" t="s">
        <v>1808</v>
      </c>
      <c r="K39" s="134">
        <v>1311.8</v>
      </c>
      <c r="L39" s="112" t="s">
        <v>2423</v>
      </c>
      <c r="M39" s="134">
        <v>0</v>
      </c>
      <c r="N39" s="112" t="s">
        <v>52</v>
      </c>
      <c r="O39" s="134">
        <f t="shared" si="1"/>
        <v>1311.8</v>
      </c>
      <c r="P39" s="134">
        <v>0</v>
      </c>
      <c r="Q39" s="134">
        <v>0</v>
      </c>
      <c r="R39" s="134">
        <v>0</v>
      </c>
      <c r="S39" s="134">
        <v>0</v>
      </c>
      <c r="T39" s="112" t="s">
        <v>1809</v>
      </c>
      <c r="U39" s="112" t="s">
        <v>52</v>
      </c>
      <c r="V39" s="135" t="s">
        <v>52</v>
      </c>
      <c r="W39" s="135" t="s">
        <v>52</v>
      </c>
      <c r="X39" s="136"/>
      <c r="Y39" s="135" t="s">
        <v>52</v>
      </c>
      <c r="Z39" s="137">
        <v>1311.8</v>
      </c>
      <c r="AA39" s="137" t="s">
        <v>2418</v>
      </c>
    </row>
    <row r="40" spans="1:27" s="137" customFormat="1" ht="29.1" customHeight="1" x14ac:dyDescent="0.3">
      <c r="A40" s="112" t="s">
        <v>1099</v>
      </c>
      <c r="B40" s="112" t="s">
        <v>1097</v>
      </c>
      <c r="C40" s="112" t="s">
        <v>1098</v>
      </c>
      <c r="D40" s="133" t="s">
        <v>549</v>
      </c>
      <c r="E40" s="134">
        <v>0</v>
      </c>
      <c r="F40" s="112" t="s">
        <v>52</v>
      </c>
      <c r="G40" s="134">
        <v>1610.9</v>
      </c>
      <c r="H40" s="112" t="s">
        <v>1804</v>
      </c>
      <c r="I40" s="134">
        <v>1527</v>
      </c>
      <c r="J40" s="112" t="s">
        <v>1808</v>
      </c>
      <c r="K40" s="134">
        <v>1498.2</v>
      </c>
      <c r="L40" s="112" t="s">
        <v>2423</v>
      </c>
      <c r="M40" s="134">
        <v>0</v>
      </c>
      <c r="N40" s="112" t="s">
        <v>52</v>
      </c>
      <c r="O40" s="134">
        <f t="shared" si="1"/>
        <v>1498.2</v>
      </c>
      <c r="P40" s="134">
        <v>0</v>
      </c>
      <c r="Q40" s="134">
        <v>0</v>
      </c>
      <c r="R40" s="134">
        <v>0</v>
      </c>
      <c r="S40" s="134">
        <v>0</v>
      </c>
      <c r="T40" s="112" t="s">
        <v>1810</v>
      </c>
      <c r="U40" s="112" t="s">
        <v>52</v>
      </c>
      <c r="V40" s="135" t="s">
        <v>52</v>
      </c>
      <c r="W40" s="135" t="s">
        <v>52</v>
      </c>
      <c r="X40" s="136"/>
      <c r="Y40" s="135" t="s">
        <v>52</v>
      </c>
      <c r="Z40" s="137">
        <v>1498.2</v>
      </c>
      <c r="AA40" s="137" t="s">
        <v>2418</v>
      </c>
    </row>
    <row r="41" spans="1:27" ht="29.1" customHeight="1" x14ac:dyDescent="0.3">
      <c r="A41" s="21" t="s">
        <v>1229</v>
      </c>
      <c r="B41" s="21" t="s">
        <v>1227</v>
      </c>
      <c r="C41" s="21" t="s">
        <v>1228</v>
      </c>
      <c r="D41" s="22" t="s">
        <v>397</v>
      </c>
      <c r="E41" s="23">
        <v>12042</v>
      </c>
      <c r="F41" s="21" t="s">
        <v>52</v>
      </c>
      <c r="G41" s="23">
        <v>25000</v>
      </c>
      <c r="H41" s="21" t="s">
        <v>1804</v>
      </c>
      <c r="I41" s="23">
        <v>14000</v>
      </c>
      <c r="J41" s="21" t="s">
        <v>1805</v>
      </c>
      <c r="K41" s="23">
        <v>0</v>
      </c>
      <c r="L41" s="21" t="s">
        <v>52</v>
      </c>
      <c r="M41" s="23">
        <v>0</v>
      </c>
      <c r="N41" s="21" t="s">
        <v>52</v>
      </c>
      <c r="O41" s="23">
        <f t="shared" si="1"/>
        <v>12042</v>
      </c>
      <c r="P41" s="23">
        <v>0</v>
      </c>
      <c r="Q41" s="23">
        <v>0</v>
      </c>
      <c r="R41" s="23">
        <v>0</v>
      </c>
      <c r="S41" s="23">
        <v>0</v>
      </c>
      <c r="T41" s="21" t="s">
        <v>1811</v>
      </c>
      <c r="U41" s="21" t="s">
        <v>52</v>
      </c>
      <c r="V41" s="20" t="s">
        <v>52</v>
      </c>
      <c r="W41" s="20" t="s">
        <v>52</v>
      </c>
      <c r="X41" s="24"/>
      <c r="Y41" s="20" t="s">
        <v>52</v>
      </c>
    </row>
    <row r="42" spans="1:27" ht="29.1" customHeight="1" x14ac:dyDescent="0.3">
      <c r="A42" s="21" t="s">
        <v>553</v>
      </c>
      <c r="B42" s="21" t="s">
        <v>552</v>
      </c>
      <c r="C42" s="21" t="s">
        <v>52</v>
      </c>
      <c r="D42" s="22" t="s">
        <v>397</v>
      </c>
      <c r="E42" s="23">
        <v>0</v>
      </c>
      <c r="F42" s="21" t="s">
        <v>52</v>
      </c>
      <c r="G42" s="23">
        <v>1909.4</v>
      </c>
      <c r="H42" s="21" t="s">
        <v>1804</v>
      </c>
      <c r="I42" s="23">
        <v>1167</v>
      </c>
      <c r="J42" s="21" t="s">
        <v>1808</v>
      </c>
      <c r="K42" s="23">
        <v>0</v>
      </c>
      <c r="L42" s="21" t="s">
        <v>52</v>
      </c>
      <c r="M42" s="23">
        <v>0</v>
      </c>
      <c r="N42" s="21" t="s">
        <v>52</v>
      </c>
      <c r="O42" s="23">
        <f t="shared" si="1"/>
        <v>1167</v>
      </c>
      <c r="P42" s="23">
        <v>0</v>
      </c>
      <c r="Q42" s="23">
        <v>0</v>
      </c>
      <c r="R42" s="23">
        <v>0</v>
      </c>
      <c r="S42" s="23">
        <v>0</v>
      </c>
      <c r="T42" s="21" t="s">
        <v>1812</v>
      </c>
      <c r="U42" s="21" t="s">
        <v>52</v>
      </c>
      <c r="V42" s="20" t="s">
        <v>52</v>
      </c>
      <c r="W42" s="20" t="s">
        <v>52</v>
      </c>
      <c r="X42" s="24"/>
      <c r="Y42" s="20" t="s">
        <v>52</v>
      </c>
    </row>
    <row r="43" spans="1:27" ht="29.1" customHeight="1" x14ac:dyDescent="0.3">
      <c r="A43" s="21" t="s">
        <v>1813</v>
      </c>
      <c r="B43" s="21" t="s">
        <v>1814</v>
      </c>
      <c r="C43" s="21" t="s">
        <v>1815</v>
      </c>
      <c r="D43" s="22" t="s">
        <v>270</v>
      </c>
      <c r="E43" s="23">
        <v>0</v>
      </c>
      <c r="F43" s="21" t="s">
        <v>52</v>
      </c>
      <c r="G43" s="23">
        <v>0</v>
      </c>
      <c r="H43" s="21" t="s">
        <v>52</v>
      </c>
      <c r="I43" s="23">
        <v>0</v>
      </c>
      <c r="J43" s="21" t="s">
        <v>52</v>
      </c>
      <c r="K43" s="23">
        <v>0</v>
      </c>
      <c r="L43" s="21" t="s">
        <v>52</v>
      </c>
      <c r="M43" s="23">
        <v>0</v>
      </c>
      <c r="N43" s="21" t="s">
        <v>52</v>
      </c>
      <c r="O43" s="23">
        <v>0</v>
      </c>
      <c r="P43" s="23">
        <v>0</v>
      </c>
      <c r="Q43" s="23">
        <v>0</v>
      </c>
      <c r="R43" s="23">
        <v>111240</v>
      </c>
      <c r="S43" s="23">
        <f>SMALL(Q43:R43,COUNTIF(Q43:R43,0)+1)</f>
        <v>111240</v>
      </c>
      <c r="T43" s="21" t="s">
        <v>1816</v>
      </c>
      <c r="U43" s="21" t="s">
        <v>52</v>
      </c>
      <c r="V43" s="20" t="s">
        <v>52</v>
      </c>
      <c r="W43" s="20" t="s">
        <v>52</v>
      </c>
      <c r="X43" s="24"/>
      <c r="Y43" s="20" t="s">
        <v>52</v>
      </c>
    </row>
    <row r="44" spans="1:27" ht="29.1" customHeight="1" x14ac:dyDescent="0.3">
      <c r="A44" s="21" t="s">
        <v>1817</v>
      </c>
      <c r="B44" s="21" t="s">
        <v>1818</v>
      </c>
      <c r="C44" s="21" t="s">
        <v>52</v>
      </c>
      <c r="D44" s="22" t="s">
        <v>1819</v>
      </c>
      <c r="E44" s="23">
        <v>0</v>
      </c>
      <c r="F44" s="21" t="s">
        <v>52</v>
      </c>
      <c r="G44" s="23">
        <v>0</v>
      </c>
      <c r="H44" s="21" t="s">
        <v>52</v>
      </c>
      <c r="I44" s="23">
        <v>0</v>
      </c>
      <c r="J44" s="21" t="s">
        <v>52</v>
      </c>
      <c r="K44" s="23">
        <v>0</v>
      </c>
      <c r="L44" s="21" t="s">
        <v>1820</v>
      </c>
      <c r="M44" s="23">
        <v>0</v>
      </c>
      <c r="N44" s="21" t="s">
        <v>52</v>
      </c>
      <c r="O44" s="23">
        <v>0</v>
      </c>
      <c r="P44" s="23">
        <v>0</v>
      </c>
      <c r="Q44" s="23">
        <v>1723.91</v>
      </c>
      <c r="R44" s="23">
        <v>2261.69</v>
      </c>
      <c r="S44" s="23">
        <f>SMALL(Q44:R44,COUNTIF(Q44:R44,0)+1)</f>
        <v>1723.91</v>
      </c>
      <c r="T44" s="21" t="s">
        <v>1821</v>
      </c>
      <c r="U44" s="21" t="s">
        <v>52</v>
      </c>
      <c r="V44" s="20" t="s">
        <v>52</v>
      </c>
      <c r="W44" s="20" t="s">
        <v>52</v>
      </c>
      <c r="X44" s="24"/>
      <c r="Y44" s="20" t="s">
        <v>52</v>
      </c>
    </row>
    <row r="45" spans="1:27" ht="29.1" customHeight="1" x14ac:dyDescent="0.3">
      <c r="A45" s="21" t="s">
        <v>651</v>
      </c>
      <c r="B45" s="21" t="s">
        <v>649</v>
      </c>
      <c r="C45" s="21" t="s">
        <v>650</v>
      </c>
      <c r="D45" s="22" t="s">
        <v>57</v>
      </c>
      <c r="E45" s="23">
        <v>0</v>
      </c>
      <c r="F45" s="21" t="s">
        <v>52</v>
      </c>
      <c r="G45" s="23">
        <v>395400</v>
      </c>
      <c r="H45" s="21" t="s">
        <v>1822</v>
      </c>
      <c r="I45" s="23">
        <v>0</v>
      </c>
      <c r="J45" s="21" t="s">
        <v>52</v>
      </c>
      <c r="K45" s="23">
        <v>0</v>
      </c>
      <c r="L45" s="21" t="s">
        <v>52</v>
      </c>
      <c r="M45" s="23">
        <v>0</v>
      </c>
      <c r="N45" s="21" t="s">
        <v>52</v>
      </c>
      <c r="O45" s="23">
        <f t="shared" ref="O45:O90" si="2">SMALL(E45:M45,COUNTIF(E45:M45,0)+1)</f>
        <v>395400</v>
      </c>
      <c r="P45" s="23">
        <v>0</v>
      </c>
      <c r="Q45" s="23">
        <v>0</v>
      </c>
      <c r="R45" s="23">
        <v>0</v>
      </c>
      <c r="S45" s="23">
        <v>0</v>
      </c>
      <c r="T45" s="21" t="s">
        <v>1823</v>
      </c>
      <c r="U45" s="21" t="s">
        <v>52</v>
      </c>
      <c r="V45" s="20" t="s">
        <v>52</v>
      </c>
      <c r="W45" s="20" t="s">
        <v>52</v>
      </c>
      <c r="X45" s="24"/>
      <c r="Y45" s="20" t="s">
        <v>52</v>
      </c>
    </row>
    <row r="46" spans="1:27" ht="29.1" customHeight="1" x14ac:dyDescent="0.3">
      <c r="A46" s="21" t="s">
        <v>655</v>
      </c>
      <c r="B46" s="21" t="s">
        <v>653</v>
      </c>
      <c r="C46" s="21" t="s">
        <v>654</v>
      </c>
      <c r="D46" s="22" t="s">
        <v>57</v>
      </c>
      <c r="E46" s="23">
        <v>0</v>
      </c>
      <c r="F46" s="21" t="s">
        <v>52</v>
      </c>
      <c r="G46" s="23">
        <v>175500</v>
      </c>
      <c r="H46" s="21" t="s">
        <v>1822</v>
      </c>
      <c r="I46" s="23">
        <v>0</v>
      </c>
      <c r="J46" s="21" t="s">
        <v>52</v>
      </c>
      <c r="K46" s="23">
        <v>0</v>
      </c>
      <c r="L46" s="21" t="s">
        <v>52</v>
      </c>
      <c r="M46" s="23">
        <v>0</v>
      </c>
      <c r="N46" s="21" t="s">
        <v>52</v>
      </c>
      <c r="O46" s="23">
        <f t="shared" si="2"/>
        <v>175500</v>
      </c>
      <c r="P46" s="23">
        <v>0</v>
      </c>
      <c r="Q46" s="23">
        <v>0</v>
      </c>
      <c r="R46" s="23">
        <v>0</v>
      </c>
      <c r="S46" s="23">
        <v>0</v>
      </c>
      <c r="T46" s="21" t="s">
        <v>1824</v>
      </c>
      <c r="U46" s="21" t="s">
        <v>52</v>
      </c>
      <c r="V46" s="20" t="s">
        <v>52</v>
      </c>
      <c r="W46" s="20" t="s">
        <v>52</v>
      </c>
      <c r="X46" s="24"/>
      <c r="Y46" s="20" t="s">
        <v>52</v>
      </c>
    </row>
    <row r="47" spans="1:27" ht="29.1" customHeight="1" x14ac:dyDescent="0.3">
      <c r="A47" s="21" t="s">
        <v>658</v>
      </c>
      <c r="B47" s="21" t="s">
        <v>657</v>
      </c>
      <c r="C47" s="21" t="s">
        <v>654</v>
      </c>
      <c r="D47" s="22" t="s">
        <v>57</v>
      </c>
      <c r="E47" s="23">
        <v>0</v>
      </c>
      <c r="F47" s="21" t="s">
        <v>52</v>
      </c>
      <c r="G47" s="23">
        <v>183600</v>
      </c>
      <c r="H47" s="21" t="s">
        <v>1822</v>
      </c>
      <c r="I47" s="23">
        <v>0</v>
      </c>
      <c r="J47" s="21" t="s">
        <v>52</v>
      </c>
      <c r="K47" s="23">
        <v>0</v>
      </c>
      <c r="L47" s="21" t="s">
        <v>52</v>
      </c>
      <c r="M47" s="23">
        <v>0</v>
      </c>
      <c r="N47" s="21" t="s">
        <v>52</v>
      </c>
      <c r="O47" s="23">
        <f t="shared" si="2"/>
        <v>183600</v>
      </c>
      <c r="P47" s="23">
        <v>0</v>
      </c>
      <c r="Q47" s="23">
        <v>0</v>
      </c>
      <c r="R47" s="23">
        <v>0</v>
      </c>
      <c r="S47" s="23">
        <v>0</v>
      </c>
      <c r="T47" s="21" t="s">
        <v>1825</v>
      </c>
      <c r="U47" s="21" t="s">
        <v>52</v>
      </c>
      <c r="V47" s="20" t="s">
        <v>52</v>
      </c>
      <c r="W47" s="20" t="s">
        <v>52</v>
      </c>
      <c r="X47" s="24"/>
      <c r="Y47" s="20" t="s">
        <v>52</v>
      </c>
    </row>
    <row r="48" spans="1:27" ht="29.1" customHeight="1" x14ac:dyDescent="0.3">
      <c r="A48" s="21" t="s">
        <v>661</v>
      </c>
      <c r="B48" s="21" t="s">
        <v>660</v>
      </c>
      <c r="C48" s="21" t="s">
        <v>192</v>
      </c>
      <c r="D48" s="22" t="s">
        <v>57</v>
      </c>
      <c r="E48" s="23">
        <v>0</v>
      </c>
      <c r="F48" s="21" t="s">
        <v>52</v>
      </c>
      <c r="G48" s="23">
        <v>26000</v>
      </c>
      <c r="H48" s="21" t="s">
        <v>1826</v>
      </c>
      <c r="I48" s="23">
        <v>0</v>
      </c>
      <c r="J48" s="21" t="s">
        <v>52</v>
      </c>
      <c r="K48" s="23">
        <v>0</v>
      </c>
      <c r="L48" s="21" t="s">
        <v>52</v>
      </c>
      <c r="M48" s="23">
        <v>0</v>
      </c>
      <c r="N48" s="21" t="s">
        <v>52</v>
      </c>
      <c r="O48" s="23">
        <f t="shared" si="2"/>
        <v>26000</v>
      </c>
      <c r="P48" s="23">
        <v>0</v>
      </c>
      <c r="Q48" s="23">
        <v>0</v>
      </c>
      <c r="R48" s="23">
        <v>0</v>
      </c>
      <c r="S48" s="23">
        <v>0</v>
      </c>
      <c r="T48" s="21" t="s">
        <v>1827</v>
      </c>
      <c r="U48" s="21" t="s">
        <v>52</v>
      </c>
      <c r="V48" s="20" t="s">
        <v>52</v>
      </c>
      <c r="W48" s="20" t="s">
        <v>52</v>
      </c>
      <c r="X48" s="24"/>
      <c r="Y48" s="20" t="s">
        <v>52</v>
      </c>
    </row>
    <row r="49" spans="1:25" ht="29.1" customHeight="1" x14ac:dyDescent="0.3">
      <c r="A49" s="21" t="s">
        <v>692</v>
      </c>
      <c r="B49" s="21" t="s">
        <v>690</v>
      </c>
      <c r="C49" s="21" t="s">
        <v>691</v>
      </c>
      <c r="D49" s="22" t="s">
        <v>75</v>
      </c>
      <c r="E49" s="23">
        <v>0</v>
      </c>
      <c r="F49" s="21" t="s">
        <v>52</v>
      </c>
      <c r="G49" s="23">
        <v>0</v>
      </c>
      <c r="H49" s="21" t="s">
        <v>52</v>
      </c>
      <c r="I49" s="23">
        <v>0</v>
      </c>
      <c r="J49" s="21" t="s">
        <v>52</v>
      </c>
      <c r="K49" s="23">
        <v>0</v>
      </c>
      <c r="L49" s="21" t="s">
        <v>52</v>
      </c>
      <c r="M49" s="23">
        <v>216000</v>
      </c>
      <c r="N49" s="21" t="s">
        <v>52</v>
      </c>
      <c r="O49" s="23">
        <f t="shared" si="2"/>
        <v>216000</v>
      </c>
      <c r="P49" s="23">
        <v>0</v>
      </c>
      <c r="Q49" s="23">
        <v>0</v>
      </c>
      <c r="R49" s="23">
        <v>5237</v>
      </c>
      <c r="S49" s="23">
        <f>SMALL(Q49:R49,COUNTIF(Q49:R49,0)+1)</f>
        <v>5237</v>
      </c>
      <c r="T49" s="21" t="s">
        <v>1828</v>
      </c>
      <c r="U49" s="21" t="s">
        <v>52</v>
      </c>
      <c r="V49" s="20" t="s">
        <v>52</v>
      </c>
      <c r="W49" s="20" t="s">
        <v>52</v>
      </c>
      <c r="X49" s="24"/>
      <c r="Y49" s="20" t="s">
        <v>52</v>
      </c>
    </row>
    <row r="50" spans="1:25" ht="29.1" customHeight="1" x14ac:dyDescent="0.3">
      <c r="A50" s="21" t="s">
        <v>729</v>
      </c>
      <c r="B50" s="21" t="s">
        <v>728</v>
      </c>
      <c r="C50" s="21" t="s">
        <v>208</v>
      </c>
      <c r="D50" s="22" t="s">
        <v>57</v>
      </c>
      <c r="E50" s="23">
        <v>0</v>
      </c>
      <c r="F50" s="21" t="s">
        <v>52</v>
      </c>
      <c r="G50" s="23">
        <v>102470</v>
      </c>
      <c r="H50" s="21" t="s">
        <v>1829</v>
      </c>
      <c r="I50" s="23">
        <v>0</v>
      </c>
      <c r="J50" s="21" t="s">
        <v>52</v>
      </c>
      <c r="K50" s="23">
        <v>0</v>
      </c>
      <c r="L50" s="21" t="s">
        <v>52</v>
      </c>
      <c r="M50" s="23">
        <v>0</v>
      </c>
      <c r="N50" s="21" t="s">
        <v>52</v>
      </c>
      <c r="O50" s="23">
        <f t="shared" si="2"/>
        <v>102470</v>
      </c>
      <c r="P50" s="23">
        <v>0</v>
      </c>
      <c r="Q50" s="23">
        <v>0</v>
      </c>
      <c r="R50" s="23">
        <v>0</v>
      </c>
      <c r="S50" s="23">
        <v>0</v>
      </c>
      <c r="T50" s="21" t="s">
        <v>1830</v>
      </c>
      <c r="U50" s="21" t="s">
        <v>52</v>
      </c>
      <c r="V50" s="20" t="s">
        <v>52</v>
      </c>
      <c r="W50" s="20" t="s">
        <v>52</v>
      </c>
      <c r="X50" s="24"/>
      <c r="Y50" s="20" t="s">
        <v>52</v>
      </c>
    </row>
    <row r="51" spans="1:25" ht="29.1" customHeight="1" x14ac:dyDescent="0.3">
      <c r="A51" s="21" t="s">
        <v>321</v>
      </c>
      <c r="B51" s="21" t="s">
        <v>180</v>
      </c>
      <c r="C51" s="21" t="s">
        <v>184</v>
      </c>
      <c r="D51" s="22" t="s">
        <v>80</v>
      </c>
      <c r="E51" s="23">
        <v>14300</v>
      </c>
      <c r="F51" s="21" t="s">
        <v>1831</v>
      </c>
      <c r="G51" s="23">
        <v>0</v>
      </c>
      <c r="H51" s="21" t="s">
        <v>52</v>
      </c>
      <c r="I51" s="23">
        <v>0</v>
      </c>
      <c r="J51" s="21" t="s">
        <v>52</v>
      </c>
      <c r="K51" s="23">
        <v>0</v>
      </c>
      <c r="L51" s="21" t="s">
        <v>52</v>
      </c>
      <c r="M51" s="23">
        <v>0</v>
      </c>
      <c r="N51" s="21" t="s">
        <v>52</v>
      </c>
      <c r="O51" s="23">
        <f t="shared" si="2"/>
        <v>14300</v>
      </c>
      <c r="P51" s="23">
        <v>0</v>
      </c>
      <c r="Q51" s="23">
        <v>0</v>
      </c>
      <c r="R51" s="23">
        <v>0</v>
      </c>
      <c r="S51" s="23">
        <v>0</v>
      </c>
      <c r="T51" s="21" t="s">
        <v>1832</v>
      </c>
      <c r="U51" s="21" t="s">
        <v>52</v>
      </c>
      <c r="V51" s="20" t="s">
        <v>52</v>
      </c>
      <c r="W51" s="20" t="s">
        <v>52</v>
      </c>
      <c r="X51" s="24"/>
      <c r="Y51" s="20" t="s">
        <v>52</v>
      </c>
    </row>
    <row r="52" spans="1:25" ht="29.1" customHeight="1" x14ac:dyDescent="0.3">
      <c r="A52" s="21" t="s">
        <v>323</v>
      </c>
      <c r="B52" s="21" t="s">
        <v>180</v>
      </c>
      <c r="C52" s="21" t="s">
        <v>181</v>
      </c>
      <c r="D52" s="22" t="s">
        <v>80</v>
      </c>
      <c r="E52" s="23">
        <v>56000</v>
      </c>
      <c r="F52" s="21" t="s">
        <v>1833</v>
      </c>
      <c r="G52" s="23">
        <v>0</v>
      </c>
      <c r="H52" s="21" t="s">
        <v>52</v>
      </c>
      <c r="I52" s="23">
        <v>0</v>
      </c>
      <c r="J52" s="21" t="s">
        <v>52</v>
      </c>
      <c r="K52" s="23">
        <v>0</v>
      </c>
      <c r="L52" s="21" t="s">
        <v>52</v>
      </c>
      <c r="M52" s="23">
        <v>0</v>
      </c>
      <c r="N52" s="21" t="s">
        <v>52</v>
      </c>
      <c r="O52" s="23">
        <f t="shared" si="2"/>
        <v>56000</v>
      </c>
      <c r="P52" s="23">
        <v>0</v>
      </c>
      <c r="Q52" s="23">
        <v>0</v>
      </c>
      <c r="R52" s="23">
        <v>0</v>
      </c>
      <c r="S52" s="23">
        <v>0</v>
      </c>
      <c r="T52" s="21" t="s">
        <v>1834</v>
      </c>
      <c r="U52" s="21" t="s">
        <v>52</v>
      </c>
      <c r="V52" s="20" t="s">
        <v>52</v>
      </c>
      <c r="W52" s="20" t="s">
        <v>52</v>
      </c>
      <c r="X52" s="24"/>
      <c r="Y52" s="20" t="s">
        <v>52</v>
      </c>
    </row>
    <row r="53" spans="1:25" ht="29.1" customHeight="1" x14ac:dyDescent="0.3">
      <c r="A53" s="21" t="s">
        <v>1220</v>
      </c>
      <c r="B53" s="21" t="s">
        <v>1218</v>
      </c>
      <c r="C53" s="21" t="s">
        <v>1219</v>
      </c>
      <c r="D53" s="22" t="s">
        <v>397</v>
      </c>
      <c r="E53" s="23">
        <v>0</v>
      </c>
      <c r="F53" s="21" t="s">
        <v>52</v>
      </c>
      <c r="G53" s="23">
        <v>2290</v>
      </c>
      <c r="H53" s="21" t="s">
        <v>1835</v>
      </c>
      <c r="I53" s="23">
        <v>0</v>
      </c>
      <c r="J53" s="21" t="s">
        <v>52</v>
      </c>
      <c r="K53" s="23">
        <v>0</v>
      </c>
      <c r="L53" s="21" t="s">
        <v>52</v>
      </c>
      <c r="M53" s="23">
        <v>0</v>
      </c>
      <c r="N53" s="21" t="s">
        <v>52</v>
      </c>
      <c r="O53" s="23">
        <f t="shared" si="2"/>
        <v>2290</v>
      </c>
      <c r="P53" s="23">
        <v>0</v>
      </c>
      <c r="Q53" s="23">
        <v>0</v>
      </c>
      <c r="R53" s="23">
        <v>0</v>
      </c>
      <c r="S53" s="23">
        <v>0</v>
      </c>
      <c r="T53" s="21" t="s">
        <v>1836</v>
      </c>
      <c r="U53" s="21" t="s">
        <v>52</v>
      </c>
      <c r="V53" s="20" t="s">
        <v>52</v>
      </c>
      <c r="W53" s="20" t="s">
        <v>52</v>
      </c>
      <c r="X53" s="24"/>
      <c r="Y53" s="20" t="s">
        <v>52</v>
      </c>
    </row>
    <row r="54" spans="1:25" ht="29.1" customHeight="1" x14ac:dyDescent="0.3">
      <c r="A54" s="21" t="s">
        <v>1485</v>
      </c>
      <c r="B54" s="21" t="s">
        <v>1483</v>
      </c>
      <c r="C54" s="21" t="s">
        <v>1484</v>
      </c>
      <c r="D54" s="22" t="s">
        <v>458</v>
      </c>
      <c r="E54" s="23">
        <v>0</v>
      </c>
      <c r="F54" s="21" t="s">
        <v>52</v>
      </c>
      <c r="G54" s="23">
        <v>23000</v>
      </c>
      <c r="H54" s="21" t="s">
        <v>1837</v>
      </c>
      <c r="I54" s="23">
        <v>0</v>
      </c>
      <c r="J54" s="21" t="s">
        <v>52</v>
      </c>
      <c r="K54" s="23">
        <v>0</v>
      </c>
      <c r="L54" s="21" t="s">
        <v>52</v>
      </c>
      <c r="M54" s="23">
        <v>0</v>
      </c>
      <c r="N54" s="21" t="s">
        <v>52</v>
      </c>
      <c r="O54" s="23">
        <f t="shared" si="2"/>
        <v>23000</v>
      </c>
      <c r="P54" s="23">
        <v>0</v>
      </c>
      <c r="Q54" s="23">
        <v>0</v>
      </c>
      <c r="R54" s="23">
        <v>0</v>
      </c>
      <c r="S54" s="23">
        <v>0</v>
      </c>
      <c r="T54" s="21" t="s">
        <v>1838</v>
      </c>
      <c r="U54" s="21" t="s">
        <v>52</v>
      </c>
      <c r="V54" s="20" t="s">
        <v>52</v>
      </c>
      <c r="W54" s="20" t="s">
        <v>52</v>
      </c>
      <c r="X54" s="24"/>
      <c r="Y54" s="20" t="s">
        <v>52</v>
      </c>
    </row>
    <row r="55" spans="1:25" ht="29.1" customHeight="1" x14ac:dyDescent="0.3">
      <c r="A55" s="21" t="s">
        <v>1656</v>
      </c>
      <c r="B55" s="21" t="s">
        <v>1654</v>
      </c>
      <c r="C55" s="21" t="s">
        <v>1655</v>
      </c>
      <c r="D55" s="22" t="s">
        <v>397</v>
      </c>
      <c r="E55" s="23">
        <v>0</v>
      </c>
      <c r="F55" s="21" t="s">
        <v>52</v>
      </c>
      <c r="G55" s="23">
        <v>1380</v>
      </c>
      <c r="H55" s="21" t="s">
        <v>1839</v>
      </c>
      <c r="I55" s="23">
        <v>0</v>
      </c>
      <c r="J55" s="21" t="s">
        <v>52</v>
      </c>
      <c r="K55" s="23">
        <v>0</v>
      </c>
      <c r="L55" s="21" t="s">
        <v>52</v>
      </c>
      <c r="M55" s="23">
        <v>0</v>
      </c>
      <c r="N55" s="21" t="s">
        <v>52</v>
      </c>
      <c r="O55" s="23">
        <f t="shared" si="2"/>
        <v>1380</v>
      </c>
      <c r="P55" s="23">
        <v>0</v>
      </c>
      <c r="Q55" s="23">
        <v>0</v>
      </c>
      <c r="R55" s="23">
        <v>0</v>
      </c>
      <c r="S55" s="23">
        <v>0</v>
      </c>
      <c r="T55" s="21" t="s">
        <v>1840</v>
      </c>
      <c r="U55" s="21" t="s">
        <v>52</v>
      </c>
      <c r="V55" s="20" t="s">
        <v>52</v>
      </c>
      <c r="W55" s="20" t="s">
        <v>52</v>
      </c>
      <c r="X55" s="24"/>
      <c r="Y55" s="20" t="s">
        <v>52</v>
      </c>
    </row>
    <row r="56" spans="1:25" ht="29.1" customHeight="1" x14ac:dyDescent="0.3">
      <c r="A56" s="21" t="s">
        <v>781</v>
      </c>
      <c r="B56" s="21" t="s">
        <v>774</v>
      </c>
      <c r="C56" s="21" t="s">
        <v>779</v>
      </c>
      <c r="D56" s="22" t="s">
        <v>286</v>
      </c>
      <c r="E56" s="23">
        <v>0</v>
      </c>
      <c r="F56" s="21" t="s">
        <v>52</v>
      </c>
      <c r="G56" s="23">
        <v>1300000</v>
      </c>
      <c r="H56" s="21" t="s">
        <v>1839</v>
      </c>
      <c r="I56" s="23">
        <v>1319000</v>
      </c>
      <c r="J56" s="21" t="s">
        <v>1841</v>
      </c>
      <c r="K56" s="23">
        <v>0</v>
      </c>
      <c r="L56" s="21" t="s">
        <v>52</v>
      </c>
      <c r="M56" s="23">
        <v>0</v>
      </c>
      <c r="N56" s="21" t="s">
        <v>52</v>
      </c>
      <c r="O56" s="23">
        <f t="shared" si="2"/>
        <v>1300000</v>
      </c>
      <c r="P56" s="23">
        <v>0</v>
      </c>
      <c r="Q56" s="23">
        <v>0</v>
      </c>
      <c r="R56" s="23">
        <v>0</v>
      </c>
      <c r="S56" s="23">
        <v>0</v>
      </c>
      <c r="T56" s="21" t="s">
        <v>398</v>
      </c>
      <c r="U56" s="21" t="s">
        <v>780</v>
      </c>
      <c r="V56" s="20" t="s">
        <v>52</v>
      </c>
      <c r="W56" s="20" t="s">
        <v>52</v>
      </c>
      <c r="X56" s="24"/>
      <c r="Y56" s="20" t="s">
        <v>52</v>
      </c>
    </row>
    <row r="57" spans="1:25" ht="29.1" customHeight="1" x14ac:dyDescent="0.3">
      <c r="A57" s="21" t="s">
        <v>777</v>
      </c>
      <c r="B57" s="21" t="s">
        <v>774</v>
      </c>
      <c r="C57" s="21" t="s">
        <v>775</v>
      </c>
      <c r="D57" s="22" t="s">
        <v>286</v>
      </c>
      <c r="E57" s="23">
        <v>0</v>
      </c>
      <c r="F57" s="21" t="s">
        <v>52</v>
      </c>
      <c r="G57" s="23">
        <v>1300000</v>
      </c>
      <c r="H57" s="21" t="s">
        <v>1839</v>
      </c>
      <c r="I57" s="23">
        <v>1319000</v>
      </c>
      <c r="J57" s="21" t="s">
        <v>1841</v>
      </c>
      <c r="K57" s="23">
        <v>0</v>
      </c>
      <c r="L57" s="21" t="s">
        <v>52</v>
      </c>
      <c r="M57" s="23">
        <v>0</v>
      </c>
      <c r="N57" s="21" t="s">
        <v>52</v>
      </c>
      <c r="O57" s="23">
        <f t="shared" si="2"/>
        <v>1300000</v>
      </c>
      <c r="P57" s="23">
        <v>0</v>
      </c>
      <c r="Q57" s="23">
        <v>0</v>
      </c>
      <c r="R57" s="23">
        <v>0</v>
      </c>
      <c r="S57" s="23">
        <v>0</v>
      </c>
      <c r="T57" s="21" t="s">
        <v>1842</v>
      </c>
      <c r="U57" s="21" t="s">
        <v>776</v>
      </c>
      <c r="V57" s="20" t="s">
        <v>52</v>
      </c>
      <c r="W57" s="20" t="s">
        <v>52</v>
      </c>
      <c r="X57" s="24"/>
      <c r="Y57" s="20" t="s">
        <v>52</v>
      </c>
    </row>
    <row r="58" spans="1:25" ht="29.1" customHeight="1" x14ac:dyDescent="0.3">
      <c r="A58" s="21" t="s">
        <v>473</v>
      </c>
      <c r="B58" s="21" t="s">
        <v>471</v>
      </c>
      <c r="C58" s="21" t="s">
        <v>472</v>
      </c>
      <c r="D58" s="22" t="s">
        <v>397</v>
      </c>
      <c r="E58" s="23">
        <v>0</v>
      </c>
      <c r="F58" s="21" t="s">
        <v>52</v>
      </c>
      <c r="G58" s="23">
        <v>1336.6</v>
      </c>
      <c r="H58" s="21" t="s">
        <v>1843</v>
      </c>
      <c r="I58" s="23">
        <v>1509.8</v>
      </c>
      <c r="J58" s="21" t="s">
        <v>1844</v>
      </c>
      <c r="K58" s="23">
        <v>0</v>
      </c>
      <c r="L58" s="21" t="s">
        <v>52</v>
      </c>
      <c r="M58" s="23">
        <v>0</v>
      </c>
      <c r="N58" s="21" t="s">
        <v>52</v>
      </c>
      <c r="O58" s="23">
        <f t="shared" si="2"/>
        <v>1336.6</v>
      </c>
      <c r="P58" s="23">
        <v>0</v>
      </c>
      <c r="Q58" s="23">
        <v>0</v>
      </c>
      <c r="R58" s="23">
        <v>0</v>
      </c>
      <c r="S58" s="23">
        <v>0</v>
      </c>
      <c r="T58" s="21" t="s">
        <v>408</v>
      </c>
      <c r="U58" s="21" t="s">
        <v>52</v>
      </c>
      <c r="V58" s="20" t="s">
        <v>52</v>
      </c>
      <c r="W58" s="20" t="s">
        <v>52</v>
      </c>
      <c r="X58" s="24"/>
      <c r="Y58" s="20" t="s">
        <v>52</v>
      </c>
    </row>
    <row r="59" spans="1:25" ht="29.1" customHeight="1" x14ac:dyDescent="0.3">
      <c r="A59" s="21" t="s">
        <v>1506</v>
      </c>
      <c r="B59" s="21" t="s">
        <v>1504</v>
      </c>
      <c r="C59" s="21" t="s">
        <v>1505</v>
      </c>
      <c r="D59" s="22" t="s">
        <v>119</v>
      </c>
      <c r="E59" s="23">
        <v>0</v>
      </c>
      <c r="F59" s="21" t="s">
        <v>52</v>
      </c>
      <c r="G59" s="23">
        <v>5500</v>
      </c>
      <c r="H59" s="21" t="s">
        <v>1845</v>
      </c>
      <c r="I59" s="23">
        <v>0</v>
      </c>
      <c r="J59" s="21" t="s">
        <v>52</v>
      </c>
      <c r="K59" s="23">
        <v>0</v>
      </c>
      <c r="L59" s="21" t="s">
        <v>52</v>
      </c>
      <c r="M59" s="23">
        <v>0</v>
      </c>
      <c r="N59" s="21" t="s">
        <v>52</v>
      </c>
      <c r="O59" s="23">
        <f t="shared" si="2"/>
        <v>5500</v>
      </c>
      <c r="P59" s="23">
        <v>0</v>
      </c>
      <c r="Q59" s="23">
        <v>0</v>
      </c>
      <c r="R59" s="23">
        <v>0</v>
      </c>
      <c r="S59" s="23">
        <v>0</v>
      </c>
      <c r="T59" s="21" t="s">
        <v>1846</v>
      </c>
      <c r="U59" s="21" t="s">
        <v>298</v>
      </c>
      <c r="V59" s="20" t="s">
        <v>52</v>
      </c>
      <c r="W59" s="20" t="s">
        <v>52</v>
      </c>
      <c r="X59" s="24"/>
      <c r="Y59" s="20" t="s">
        <v>52</v>
      </c>
    </row>
    <row r="60" spans="1:25" ht="29.1" customHeight="1" x14ac:dyDescent="0.3">
      <c r="A60" s="21" t="s">
        <v>709</v>
      </c>
      <c r="B60" s="21" t="s">
        <v>707</v>
      </c>
      <c r="C60" s="21" t="s">
        <v>708</v>
      </c>
      <c r="D60" s="22" t="s">
        <v>665</v>
      </c>
      <c r="E60" s="23">
        <v>0</v>
      </c>
      <c r="F60" s="21" t="s">
        <v>52</v>
      </c>
      <c r="G60" s="23">
        <v>44000</v>
      </c>
      <c r="H60" s="21" t="s">
        <v>1847</v>
      </c>
      <c r="I60" s="23">
        <v>0</v>
      </c>
      <c r="J60" s="21" t="s">
        <v>52</v>
      </c>
      <c r="K60" s="23">
        <v>0</v>
      </c>
      <c r="L60" s="21" t="s">
        <v>52</v>
      </c>
      <c r="M60" s="23">
        <v>0</v>
      </c>
      <c r="N60" s="21" t="s">
        <v>52</v>
      </c>
      <c r="O60" s="23">
        <f t="shared" si="2"/>
        <v>44000</v>
      </c>
      <c r="P60" s="23">
        <v>0</v>
      </c>
      <c r="Q60" s="23">
        <v>0</v>
      </c>
      <c r="R60" s="23">
        <v>0</v>
      </c>
      <c r="S60" s="23">
        <v>0</v>
      </c>
      <c r="T60" s="21" t="s">
        <v>1848</v>
      </c>
      <c r="U60" s="21" t="s">
        <v>298</v>
      </c>
      <c r="V60" s="20" t="s">
        <v>52</v>
      </c>
      <c r="W60" s="20" t="s">
        <v>52</v>
      </c>
      <c r="X60" s="24"/>
      <c r="Y60" s="20" t="s">
        <v>52</v>
      </c>
    </row>
    <row r="61" spans="1:25" ht="29.1" customHeight="1" x14ac:dyDescent="0.3">
      <c r="A61" s="21" t="s">
        <v>722</v>
      </c>
      <c r="B61" s="21" t="s">
        <v>720</v>
      </c>
      <c r="C61" s="21" t="s">
        <v>721</v>
      </c>
      <c r="D61" s="22" t="s">
        <v>57</v>
      </c>
      <c r="E61" s="23">
        <v>0</v>
      </c>
      <c r="F61" s="21" t="s">
        <v>52</v>
      </c>
      <c r="G61" s="23">
        <v>200000</v>
      </c>
      <c r="H61" s="21" t="s">
        <v>1849</v>
      </c>
      <c r="I61" s="23">
        <v>0</v>
      </c>
      <c r="J61" s="21" t="s">
        <v>52</v>
      </c>
      <c r="K61" s="23">
        <v>0</v>
      </c>
      <c r="L61" s="21" t="s">
        <v>52</v>
      </c>
      <c r="M61" s="23">
        <v>0</v>
      </c>
      <c r="N61" s="21" t="s">
        <v>52</v>
      </c>
      <c r="O61" s="23">
        <f t="shared" si="2"/>
        <v>200000</v>
      </c>
      <c r="P61" s="23">
        <v>0</v>
      </c>
      <c r="Q61" s="23">
        <v>0</v>
      </c>
      <c r="R61" s="23">
        <v>0</v>
      </c>
      <c r="S61" s="23">
        <v>0</v>
      </c>
      <c r="T61" s="21" t="s">
        <v>1850</v>
      </c>
      <c r="U61" s="21" t="s">
        <v>298</v>
      </c>
      <c r="V61" s="20" t="s">
        <v>52</v>
      </c>
      <c r="W61" s="20" t="s">
        <v>52</v>
      </c>
      <c r="X61" s="24"/>
      <c r="Y61" s="20" t="s">
        <v>52</v>
      </c>
    </row>
    <row r="62" spans="1:25" ht="29.1" customHeight="1" x14ac:dyDescent="0.3">
      <c r="A62" s="21" t="s">
        <v>404</v>
      </c>
      <c r="B62" s="21" t="s">
        <v>401</v>
      </c>
      <c r="C62" s="21" t="s">
        <v>402</v>
      </c>
      <c r="D62" s="22" t="s">
        <v>75</v>
      </c>
      <c r="E62" s="23">
        <v>366660</v>
      </c>
      <c r="F62" s="21" t="s">
        <v>52</v>
      </c>
      <c r="G62" s="23">
        <v>523952.09</v>
      </c>
      <c r="H62" s="21" t="s">
        <v>1851</v>
      </c>
      <c r="I62" s="23">
        <v>395209.58</v>
      </c>
      <c r="J62" s="21" t="s">
        <v>1852</v>
      </c>
      <c r="K62" s="23">
        <v>0</v>
      </c>
      <c r="L62" s="21" t="s">
        <v>52</v>
      </c>
      <c r="M62" s="23">
        <v>0</v>
      </c>
      <c r="N62" s="21" t="s">
        <v>52</v>
      </c>
      <c r="O62" s="23">
        <f t="shared" si="2"/>
        <v>366660</v>
      </c>
      <c r="P62" s="23">
        <v>0</v>
      </c>
      <c r="Q62" s="23">
        <v>0</v>
      </c>
      <c r="R62" s="23">
        <v>0</v>
      </c>
      <c r="S62" s="23">
        <v>0</v>
      </c>
      <c r="T62" s="21" t="s">
        <v>1853</v>
      </c>
      <c r="U62" s="21" t="s">
        <v>52</v>
      </c>
      <c r="V62" s="20" t="s">
        <v>52</v>
      </c>
      <c r="W62" s="20" t="s">
        <v>52</v>
      </c>
      <c r="X62" s="24"/>
      <c r="Y62" s="20" t="s">
        <v>52</v>
      </c>
    </row>
    <row r="63" spans="1:25" ht="29.1" customHeight="1" x14ac:dyDescent="0.3">
      <c r="A63" s="21" t="s">
        <v>507</v>
      </c>
      <c r="B63" s="21" t="s">
        <v>505</v>
      </c>
      <c r="C63" s="21" t="s">
        <v>506</v>
      </c>
      <c r="D63" s="22" t="s">
        <v>75</v>
      </c>
      <c r="E63" s="23">
        <v>0</v>
      </c>
      <c r="F63" s="21" t="s">
        <v>52</v>
      </c>
      <c r="G63" s="23">
        <v>22000</v>
      </c>
      <c r="H63" s="21" t="s">
        <v>1795</v>
      </c>
      <c r="I63" s="23">
        <v>24000</v>
      </c>
      <c r="J63" s="21" t="s">
        <v>1799</v>
      </c>
      <c r="K63" s="23">
        <v>0</v>
      </c>
      <c r="L63" s="21" t="s">
        <v>52</v>
      </c>
      <c r="M63" s="23">
        <v>0</v>
      </c>
      <c r="N63" s="21" t="s">
        <v>52</v>
      </c>
      <c r="O63" s="23">
        <f t="shared" si="2"/>
        <v>22000</v>
      </c>
      <c r="P63" s="23">
        <v>0</v>
      </c>
      <c r="Q63" s="23">
        <v>0</v>
      </c>
      <c r="R63" s="23">
        <v>0</v>
      </c>
      <c r="S63" s="23">
        <v>0</v>
      </c>
      <c r="T63" s="21" t="s">
        <v>1854</v>
      </c>
      <c r="U63" s="21" t="s">
        <v>52</v>
      </c>
      <c r="V63" s="20" t="s">
        <v>52</v>
      </c>
      <c r="W63" s="20" t="s">
        <v>52</v>
      </c>
      <c r="X63" s="24"/>
      <c r="Y63" s="20" t="s">
        <v>52</v>
      </c>
    </row>
    <row r="64" spans="1:25" ht="29.1" customHeight="1" x14ac:dyDescent="0.3">
      <c r="A64" s="21" t="s">
        <v>1361</v>
      </c>
      <c r="B64" s="21" t="s">
        <v>920</v>
      </c>
      <c r="C64" s="21" t="s">
        <v>1360</v>
      </c>
      <c r="D64" s="22" t="s">
        <v>75</v>
      </c>
      <c r="E64" s="23">
        <v>0</v>
      </c>
      <c r="F64" s="21" t="s">
        <v>52</v>
      </c>
      <c r="G64" s="23">
        <v>0</v>
      </c>
      <c r="H64" s="21" t="s">
        <v>52</v>
      </c>
      <c r="I64" s="23">
        <v>30000</v>
      </c>
      <c r="J64" s="21" t="s">
        <v>1799</v>
      </c>
      <c r="K64" s="23">
        <v>0</v>
      </c>
      <c r="L64" s="21" t="s">
        <v>52</v>
      </c>
      <c r="M64" s="23">
        <v>0</v>
      </c>
      <c r="N64" s="21" t="s">
        <v>52</v>
      </c>
      <c r="O64" s="23">
        <f t="shared" si="2"/>
        <v>30000</v>
      </c>
      <c r="P64" s="23">
        <v>0</v>
      </c>
      <c r="Q64" s="23">
        <v>0</v>
      </c>
      <c r="R64" s="23">
        <v>0</v>
      </c>
      <c r="S64" s="23">
        <v>0</v>
      </c>
      <c r="T64" s="21" t="s">
        <v>1855</v>
      </c>
      <c r="U64" s="21" t="s">
        <v>52</v>
      </c>
      <c r="V64" s="20" t="s">
        <v>52</v>
      </c>
      <c r="W64" s="20" t="s">
        <v>52</v>
      </c>
      <c r="X64" s="24"/>
      <c r="Y64" s="20" t="s">
        <v>52</v>
      </c>
    </row>
    <row r="65" spans="1:27" ht="29.1" customHeight="1" x14ac:dyDescent="0.3">
      <c r="A65" s="21" t="s">
        <v>513</v>
      </c>
      <c r="B65" s="21" t="s">
        <v>505</v>
      </c>
      <c r="C65" s="21" t="s">
        <v>512</v>
      </c>
      <c r="D65" s="22" t="s">
        <v>75</v>
      </c>
      <c r="E65" s="23">
        <v>0</v>
      </c>
      <c r="F65" s="21" t="s">
        <v>52</v>
      </c>
      <c r="G65" s="23">
        <v>21000</v>
      </c>
      <c r="H65" s="21" t="s">
        <v>1795</v>
      </c>
      <c r="I65" s="23">
        <v>24000</v>
      </c>
      <c r="J65" s="21" t="s">
        <v>1799</v>
      </c>
      <c r="K65" s="23">
        <v>0</v>
      </c>
      <c r="L65" s="21" t="s">
        <v>52</v>
      </c>
      <c r="M65" s="23">
        <v>0</v>
      </c>
      <c r="N65" s="21" t="s">
        <v>52</v>
      </c>
      <c r="O65" s="23">
        <f t="shared" si="2"/>
        <v>21000</v>
      </c>
      <c r="P65" s="23">
        <v>0</v>
      </c>
      <c r="Q65" s="23">
        <v>0</v>
      </c>
      <c r="R65" s="23">
        <v>0</v>
      </c>
      <c r="S65" s="23">
        <v>0</v>
      </c>
      <c r="T65" s="21" t="s">
        <v>1856</v>
      </c>
      <c r="U65" s="21" t="s">
        <v>52</v>
      </c>
      <c r="V65" s="20" t="s">
        <v>52</v>
      </c>
      <c r="W65" s="20" t="s">
        <v>52</v>
      </c>
      <c r="X65" s="24"/>
      <c r="Y65" s="20" t="s">
        <v>52</v>
      </c>
    </row>
    <row r="66" spans="1:27" ht="29.1" customHeight="1" x14ac:dyDescent="0.3">
      <c r="A66" s="21" t="s">
        <v>1300</v>
      </c>
      <c r="B66" s="21" t="s">
        <v>1298</v>
      </c>
      <c r="C66" s="21" t="s">
        <v>1299</v>
      </c>
      <c r="D66" s="22" t="s">
        <v>397</v>
      </c>
      <c r="E66" s="23">
        <v>0</v>
      </c>
      <c r="F66" s="21" t="s">
        <v>52</v>
      </c>
      <c r="G66" s="23">
        <v>102.5</v>
      </c>
      <c r="H66" s="21" t="s">
        <v>1857</v>
      </c>
      <c r="I66" s="23">
        <v>110.22</v>
      </c>
      <c r="J66" s="21" t="s">
        <v>1858</v>
      </c>
      <c r="K66" s="23">
        <v>0</v>
      </c>
      <c r="L66" s="21" t="s">
        <v>52</v>
      </c>
      <c r="M66" s="23">
        <v>0</v>
      </c>
      <c r="N66" s="21" t="s">
        <v>52</v>
      </c>
      <c r="O66" s="23">
        <f t="shared" si="2"/>
        <v>102.5</v>
      </c>
      <c r="P66" s="23">
        <v>0</v>
      </c>
      <c r="Q66" s="23">
        <v>0</v>
      </c>
      <c r="R66" s="23">
        <v>0</v>
      </c>
      <c r="S66" s="23">
        <v>0</v>
      </c>
      <c r="T66" s="21" t="s">
        <v>1859</v>
      </c>
      <c r="U66" s="21" t="s">
        <v>52</v>
      </c>
      <c r="V66" s="20" t="s">
        <v>52</v>
      </c>
      <c r="W66" s="20" t="s">
        <v>52</v>
      </c>
      <c r="X66" s="24"/>
      <c r="Y66" s="20" t="s">
        <v>52</v>
      </c>
    </row>
    <row r="67" spans="1:27" s="137" customFormat="1" ht="29.1" customHeight="1" x14ac:dyDescent="0.3">
      <c r="A67" s="112" t="s">
        <v>521</v>
      </c>
      <c r="B67" s="112" t="s">
        <v>519</v>
      </c>
      <c r="C67" s="112" t="s">
        <v>520</v>
      </c>
      <c r="D67" s="133" t="s">
        <v>119</v>
      </c>
      <c r="E67" s="134">
        <v>0</v>
      </c>
      <c r="F67" s="112" t="s">
        <v>52</v>
      </c>
      <c r="G67" s="134">
        <v>2170</v>
      </c>
      <c r="H67" s="112" t="s">
        <v>1860</v>
      </c>
      <c r="I67" s="134">
        <v>2018</v>
      </c>
      <c r="J67" s="112" t="s">
        <v>1861</v>
      </c>
      <c r="K67" s="134">
        <v>1920</v>
      </c>
      <c r="L67" s="112" t="s">
        <v>2423</v>
      </c>
      <c r="M67" s="134">
        <v>0</v>
      </c>
      <c r="N67" s="112" t="s">
        <v>52</v>
      </c>
      <c r="O67" s="134">
        <f t="shared" si="2"/>
        <v>1920</v>
      </c>
      <c r="P67" s="134">
        <v>0</v>
      </c>
      <c r="Q67" s="134">
        <v>0</v>
      </c>
      <c r="R67" s="134">
        <v>0</v>
      </c>
      <c r="S67" s="134">
        <v>0</v>
      </c>
      <c r="T67" s="112" t="s">
        <v>1862</v>
      </c>
      <c r="U67" s="112" t="s">
        <v>52</v>
      </c>
      <c r="V67" s="135" t="s">
        <v>52</v>
      </c>
      <c r="W67" s="135" t="s">
        <v>52</v>
      </c>
      <c r="X67" s="136"/>
      <c r="Y67" s="135" t="s">
        <v>52</v>
      </c>
      <c r="Z67" s="137">
        <v>1920</v>
      </c>
      <c r="AA67" s="137" t="s">
        <v>2417</v>
      </c>
    </row>
    <row r="68" spans="1:27" ht="29.1" customHeight="1" x14ac:dyDescent="0.3">
      <c r="A68" s="21" t="s">
        <v>666</v>
      </c>
      <c r="B68" s="21" t="s">
        <v>663</v>
      </c>
      <c r="C68" s="21" t="s">
        <v>664</v>
      </c>
      <c r="D68" s="22" t="s">
        <v>665</v>
      </c>
      <c r="E68" s="23">
        <v>0</v>
      </c>
      <c r="F68" s="21" t="s">
        <v>52</v>
      </c>
      <c r="G68" s="23">
        <v>0</v>
      </c>
      <c r="H68" s="21" t="s">
        <v>52</v>
      </c>
      <c r="I68" s="23">
        <v>0</v>
      </c>
      <c r="J68" s="21" t="s">
        <v>52</v>
      </c>
      <c r="K68" s="23">
        <v>380000</v>
      </c>
      <c r="L68" s="21" t="s">
        <v>1863</v>
      </c>
      <c r="M68" s="23">
        <v>0</v>
      </c>
      <c r="N68" s="21" t="s">
        <v>52</v>
      </c>
      <c r="O68" s="23">
        <f t="shared" si="2"/>
        <v>380000</v>
      </c>
      <c r="P68" s="23">
        <v>0</v>
      </c>
      <c r="Q68" s="23">
        <v>0</v>
      </c>
      <c r="R68" s="23">
        <v>0</v>
      </c>
      <c r="S68" s="23">
        <v>0</v>
      </c>
      <c r="T68" s="21" t="s">
        <v>1864</v>
      </c>
      <c r="U68" s="21" t="s">
        <v>298</v>
      </c>
      <c r="V68" s="20" t="s">
        <v>52</v>
      </c>
      <c r="W68" s="20" t="s">
        <v>52</v>
      </c>
      <c r="X68" s="24"/>
      <c r="Y68" s="20" t="s">
        <v>52</v>
      </c>
    </row>
    <row r="69" spans="1:27" ht="29.1" customHeight="1" x14ac:dyDescent="0.3">
      <c r="A69" s="21" t="s">
        <v>682</v>
      </c>
      <c r="B69" s="21" t="s">
        <v>680</v>
      </c>
      <c r="C69" s="21" t="s">
        <v>681</v>
      </c>
      <c r="D69" s="22" t="s">
        <v>665</v>
      </c>
      <c r="E69" s="23">
        <v>0</v>
      </c>
      <c r="F69" s="21" t="s">
        <v>52</v>
      </c>
      <c r="G69" s="23">
        <v>304000</v>
      </c>
      <c r="H69" s="21" t="s">
        <v>1865</v>
      </c>
      <c r="I69" s="23">
        <v>0</v>
      </c>
      <c r="J69" s="21" t="s">
        <v>52</v>
      </c>
      <c r="K69" s="23">
        <v>0</v>
      </c>
      <c r="L69" s="21" t="s">
        <v>52</v>
      </c>
      <c r="M69" s="23">
        <v>0</v>
      </c>
      <c r="N69" s="21" t="s">
        <v>52</v>
      </c>
      <c r="O69" s="23">
        <f t="shared" si="2"/>
        <v>304000</v>
      </c>
      <c r="P69" s="23">
        <v>0</v>
      </c>
      <c r="Q69" s="23">
        <v>0</v>
      </c>
      <c r="R69" s="23">
        <v>0</v>
      </c>
      <c r="S69" s="23">
        <v>0</v>
      </c>
      <c r="T69" s="21" t="s">
        <v>1866</v>
      </c>
      <c r="U69" s="21" t="s">
        <v>298</v>
      </c>
      <c r="V69" s="20" t="s">
        <v>52</v>
      </c>
      <c r="W69" s="20" t="s">
        <v>52</v>
      </c>
      <c r="X69" s="24"/>
      <c r="Y69" s="20" t="s">
        <v>52</v>
      </c>
    </row>
    <row r="70" spans="1:27" ht="29.1" customHeight="1" x14ac:dyDescent="0.3">
      <c r="A70" s="21" t="s">
        <v>678</v>
      </c>
      <c r="B70" s="21" t="s">
        <v>676</v>
      </c>
      <c r="C70" s="21" t="s">
        <v>677</v>
      </c>
      <c r="D70" s="22" t="s">
        <v>665</v>
      </c>
      <c r="E70" s="23">
        <v>0</v>
      </c>
      <c r="F70" s="21" t="s">
        <v>52</v>
      </c>
      <c r="G70" s="23">
        <v>100000</v>
      </c>
      <c r="H70" s="21" t="s">
        <v>1867</v>
      </c>
      <c r="I70" s="23">
        <v>0</v>
      </c>
      <c r="J70" s="21" t="s">
        <v>52</v>
      </c>
      <c r="K70" s="23">
        <v>0</v>
      </c>
      <c r="L70" s="21" t="s">
        <v>52</v>
      </c>
      <c r="M70" s="23">
        <v>0</v>
      </c>
      <c r="N70" s="21" t="s">
        <v>52</v>
      </c>
      <c r="O70" s="23">
        <f t="shared" si="2"/>
        <v>100000</v>
      </c>
      <c r="P70" s="23">
        <v>0</v>
      </c>
      <c r="Q70" s="23">
        <v>0</v>
      </c>
      <c r="R70" s="23">
        <v>0</v>
      </c>
      <c r="S70" s="23">
        <v>0</v>
      </c>
      <c r="T70" s="21" t="s">
        <v>1868</v>
      </c>
      <c r="U70" s="21" t="s">
        <v>298</v>
      </c>
      <c r="V70" s="20" t="s">
        <v>52</v>
      </c>
      <c r="W70" s="20" t="s">
        <v>52</v>
      </c>
      <c r="X70" s="24"/>
      <c r="Y70" s="20" t="s">
        <v>52</v>
      </c>
    </row>
    <row r="71" spans="1:27" ht="29.1" customHeight="1" x14ac:dyDescent="0.3">
      <c r="A71" s="21" t="s">
        <v>705</v>
      </c>
      <c r="B71" s="21" t="s">
        <v>703</v>
      </c>
      <c r="C71" s="21" t="s">
        <v>704</v>
      </c>
      <c r="D71" s="22" t="s">
        <v>665</v>
      </c>
      <c r="E71" s="23">
        <v>0</v>
      </c>
      <c r="F71" s="21" t="s">
        <v>52</v>
      </c>
      <c r="G71" s="23">
        <v>65000</v>
      </c>
      <c r="H71" s="21" t="s">
        <v>1867</v>
      </c>
      <c r="I71" s="23">
        <v>0</v>
      </c>
      <c r="J71" s="21" t="s">
        <v>52</v>
      </c>
      <c r="K71" s="23">
        <v>0</v>
      </c>
      <c r="L71" s="21" t="s">
        <v>52</v>
      </c>
      <c r="M71" s="23">
        <v>0</v>
      </c>
      <c r="N71" s="21" t="s">
        <v>52</v>
      </c>
      <c r="O71" s="23">
        <f t="shared" si="2"/>
        <v>65000</v>
      </c>
      <c r="P71" s="23">
        <v>0</v>
      </c>
      <c r="Q71" s="23">
        <v>0</v>
      </c>
      <c r="R71" s="23">
        <v>0</v>
      </c>
      <c r="S71" s="23">
        <v>0</v>
      </c>
      <c r="T71" s="21" t="s">
        <v>1869</v>
      </c>
      <c r="U71" s="21" t="s">
        <v>298</v>
      </c>
      <c r="V71" s="20" t="s">
        <v>52</v>
      </c>
      <c r="W71" s="20" t="s">
        <v>52</v>
      </c>
      <c r="X71" s="24"/>
      <c r="Y71" s="20" t="s">
        <v>52</v>
      </c>
    </row>
    <row r="72" spans="1:27" ht="29.1" customHeight="1" x14ac:dyDescent="0.3">
      <c r="A72" s="21" t="s">
        <v>331</v>
      </c>
      <c r="B72" s="21" t="s">
        <v>330</v>
      </c>
      <c r="C72" s="21" t="s">
        <v>52</v>
      </c>
      <c r="D72" s="22" t="s">
        <v>327</v>
      </c>
      <c r="E72" s="23">
        <v>0</v>
      </c>
      <c r="F72" s="21" t="s">
        <v>52</v>
      </c>
      <c r="G72" s="23">
        <v>0</v>
      </c>
      <c r="H72" s="21" t="s">
        <v>1870</v>
      </c>
      <c r="I72" s="23">
        <v>0</v>
      </c>
      <c r="J72" s="21" t="s">
        <v>1871</v>
      </c>
      <c r="K72" s="23">
        <v>583</v>
      </c>
      <c r="L72" s="21" t="s">
        <v>52</v>
      </c>
      <c r="M72" s="23">
        <v>0</v>
      </c>
      <c r="N72" s="21" t="s">
        <v>52</v>
      </c>
      <c r="O72" s="23">
        <f t="shared" si="2"/>
        <v>583</v>
      </c>
      <c r="P72" s="23">
        <v>0</v>
      </c>
      <c r="Q72" s="23">
        <v>0</v>
      </c>
      <c r="R72" s="23">
        <v>0</v>
      </c>
      <c r="S72" s="23">
        <v>0</v>
      </c>
      <c r="T72" s="21" t="s">
        <v>1872</v>
      </c>
      <c r="U72" s="21" t="s">
        <v>52</v>
      </c>
      <c r="V72" s="20" t="s">
        <v>52</v>
      </c>
      <c r="W72" s="20" t="s">
        <v>52</v>
      </c>
      <c r="X72" s="24"/>
      <c r="Y72" s="20" t="s">
        <v>52</v>
      </c>
    </row>
    <row r="73" spans="1:27" ht="29.1" customHeight="1" x14ac:dyDescent="0.3">
      <c r="A73" s="21" t="s">
        <v>371</v>
      </c>
      <c r="B73" s="21" t="s">
        <v>330</v>
      </c>
      <c r="C73" s="21" t="s">
        <v>52</v>
      </c>
      <c r="D73" s="22" t="s">
        <v>327</v>
      </c>
      <c r="E73" s="23">
        <v>0</v>
      </c>
      <c r="F73" s="21" t="s">
        <v>52</v>
      </c>
      <c r="G73" s="23">
        <v>0</v>
      </c>
      <c r="H73" s="21" t="s">
        <v>1870</v>
      </c>
      <c r="I73" s="23">
        <v>0</v>
      </c>
      <c r="J73" s="21" t="s">
        <v>1871</v>
      </c>
      <c r="K73" s="23">
        <v>312</v>
      </c>
      <c r="L73" s="21" t="s">
        <v>52</v>
      </c>
      <c r="M73" s="23">
        <v>0</v>
      </c>
      <c r="N73" s="21" t="s">
        <v>52</v>
      </c>
      <c r="O73" s="23">
        <f t="shared" si="2"/>
        <v>312</v>
      </c>
      <c r="P73" s="23">
        <v>0</v>
      </c>
      <c r="Q73" s="23">
        <v>0</v>
      </c>
      <c r="R73" s="23">
        <v>0</v>
      </c>
      <c r="S73" s="23">
        <v>0</v>
      </c>
      <c r="T73" s="21" t="s">
        <v>1873</v>
      </c>
      <c r="U73" s="21" t="s">
        <v>52</v>
      </c>
      <c r="V73" s="20" t="s">
        <v>52</v>
      </c>
      <c r="W73" s="20" t="s">
        <v>52</v>
      </c>
      <c r="X73" s="24"/>
      <c r="Y73" s="20" t="s">
        <v>52</v>
      </c>
    </row>
    <row r="74" spans="1:27" ht="29.1" customHeight="1" x14ac:dyDescent="0.3">
      <c r="A74" s="21" t="s">
        <v>608</v>
      </c>
      <c r="B74" s="21" t="s">
        <v>606</v>
      </c>
      <c r="C74" s="21" t="s">
        <v>607</v>
      </c>
      <c r="D74" s="22" t="s">
        <v>57</v>
      </c>
      <c r="E74" s="23">
        <v>0</v>
      </c>
      <c r="F74" s="21" t="s">
        <v>52</v>
      </c>
      <c r="G74" s="23">
        <v>0</v>
      </c>
      <c r="H74" s="21" t="s">
        <v>52</v>
      </c>
      <c r="I74" s="23">
        <v>45000</v>
      </c>
      <c r="J74" s="21" t="s">
        <v>1874</v>
      </c>
      <c r="K74" s="23">
        <v>0</v>
      </c>
      <c r="L74" s="21" t="s">
        <v>52</v>
      </c>
      <c r="M74" s="23">
        <v>0</v>
      </c>
      <c r="N74" s="21" t="s">
        <v>52</v>
      </c>
      <c r="O74" s="23">
        <f t="shared" si="2"/>
        <v>45000</v>
      </c>
      <c r="P74" s="23">
        <v>0</v>
      </c>
      <c r="Q74" s="23">
        <v>0</v>
      </c>
      <c r="R74" s="23">
        <v>0</v>
      </c>
      <c r="S74" s="23">
        <v>0</v>
      </c>
      <c r="T74" s="21" t="s">
        <v>1875</v>
      </c>
      <c r="U74" s="21" t="s">
        <v>52</v>
      </c>
      <c r="V74" s="20" t="s">
        <v>52</v>
      </c>
      <c r="W74" s="20" t="s">
        <v>52</v>
      </c>
      <c r="X74" s="24"/>
      <c r="Y74" s="20" t="s">
        <v>52</v>
      </c>
    </row>
    <row r="75" spans="1:27" ht="29.1" customHeight="1" x14ac:dyDescent="0.3">
      <c r="A75" s="21" t="s">
        <v>1541</v>
      </c>
      <c r="B75" s="21" t="s">
        <v>1539</v>
      </c>
      <c r="C75" s="21" t="s">
        <v>1540</v>
      </c>
      <c r="D75" s="22" t="s">
        <v>80</v>
      </c>
      <c r="E75" s="23">
        <v>2700</v>
      </c>
      <c r="F75" s="21" t="s">
        <v>52</v>
      </c>
      <c r="G75" s="23">
        <v>4250</v>
      </c>
      <c r="H75" s="21" t="s">
        <v>1876</v>
      </c>
      <c r="I75" s="23">
        <v>0</v>
      </c>
      <c r="J75" s="21" t="s">
        <v>52</v>
      </c>
      <c r="K75" s="23">
        <v>0</v>
      </c>
      <c r="L75" s="21" t="s">
        <v>52</v>
      </c>
      <c r="M75" s="23">
        <v>0</v>
      </c>
      <c r="N75" s="21" t="s">
        <v>52</v>
      </c>
      <c r="O75" s="23">
        <f t="shared" si="2"/>
        <v>2700</v>
      </c>
      <c r="P75" s="23">
        <v>0</v>
      </c>
      <c r="Q75" s="23">
        <v>0</v>
      </c>
      <c r="R75" s="23">
        <v>0</v>
      </c>
      <c r="S75" s="23">
        <v>0</v>
      </c>
      <c r="T75" s="21" t="s">
        <v>1877</v>
      </c>
      <c r="U75" s="21" t="s">
        <v>52</v>
      </c>
      <c r="V75" s="20" t="s">
        <v>52</v>
      </c>
      <c r="W75" s="20" t="s">
        <v>52</v>
      </c>
      <c r="X75" s="24"/>
      <c r="Y75" s="20" t="s">
        <v>52</v>
      </c>
    </row>
    <row r="76" spans="1:27" ht="29.1" customHeight="1" x14ac:dyDescent="0.3">
      <c r="A76" s="21" t="s">
        <v>1466</v>
      </c>
      <c r="B76" s="21" t="s">
        <v>1464</v>
      </c>
      <c r="C76" s="21" t="s">
        <v>1465</v>
      </c>
      <c r="D76" s="22" t="s">
        <v>618</v>
      </c>
      <c r="E76" s="23">
        <v>0</v>
      </c>
      <c r="F76" s="21" t="s">
        <v>52</v>
      </c>
      <c r="G76" s="23">
        <v>26815</v>
      </c>
      <c r="H76" s="21" t="s">
        <v>1878</v>
      </c>
      <c r="I76" s="23">
        <v>0</v>
      </c>
      <c r="J76" s="21" t="s">
        <v>52</v>
      </c>
      <c r="K76" s="23">
        <v>0</v>
      </c>
      <c r="L76" s="21" t="s">
        <v>52</v>
      </c>
      <c r="M76" s="23">
        <v>0</v>
      </c>
      <c r="N76" s="21" t="s">
        <v>52</v>
      </c>
      <c r="O76" s="23">
        <f t="shared" si="2"/>
        <v>26815</v>
      </c>
      <c r="P76" s="23">
        <v>0</v>
      </c>
      <c r="Q76" s="23">
        <v>0</v>
      </c>
      <c r="R76" s="23">
        <v>0</v>
      </c>
      <c r="S76" s="23">
        <v>0</v>
      </c>
      <c r="T76" s="21" t="s">
        <v>1879</v>
      </c>
      <c r="U76" s="21" t="s">
        <v>52</v>
      </c>
      <c r="V76" s="20" t="s">
        <v>52</v>
      </c>
      <c r="W76" s="20" t="s">
        <v>52</v>
      </c>
      <c r="X76" s="24"/>
      <c r="Y76" s="20" t="s">
        <v>52</v>
      </c>
    </row>
    <row r="77" spans="1:27" ht="29.1" customHeight="1" x14ac:dyDescent="0.3">
      <c r="A77" s="21" t="s">
        <v>1469</v>
      </c>
      <c r="B77" s="21" t="s">
        <v>1464</v>
      </c>
      <c r="C77" s="21" t="s">
        <v>1468</v>
      </c>
      <c r="D77" s="22" t="s">
        <v>618</v>
      </c>
      <c r="E77" s="23">
        <v>0</v>
      </c>
      <c r="F77" s="21" t="s">
        <v>52</v>
      </c>
      <c r="G77" s="23">
        <v>9638</v>
      </c>
      <c r="H77" s="21" t="s">
        <v>1878</v>
      </c>
      <c r="I77" s="23">
        <v>0</v>
      </c>
      <c r="J77" s="21" t="s">
        <v>52</v>
      </c>
      <c r="K77" s="23">
        <v>0</v>
      </c>
      <c r="L77" s="21" t="s">
        <v>52</v>
      </c>
      <c r="M77" s="23">
        <v>0</v>
      </c>
      <c r="N77" s="21" t="s">
        <v>52</v>
      </c>
      <c r="O77" s="23">
        <f t="shared" si="2"/>
        <v>9638</v>
      </c>
      <c r="P77" s="23">
        <v>0</v>
      </c>
      <c r="Q77" s="23">
        <v>0</v>
      </c>
      <c r="R77" s="23">
        <v>0</v>
      </c>
      <c r="S77" s="23">
        <v>0</v>
      </c>
      <c r="T77" s="21" t="s">
        <v>1880</v>
      </c>
      <c r="U77" s="21" t="s">
        <v>52</v>
      </c>
      <c r="V77" s="20" t="s">
        <v>52</v>
      </c>
      <c r="W77" s="20" t="s">
        <v>52</v>
      </c>
      <c r="X77" s="24"/>
      <c r="Y77" s="20" t="s">
        <v>52</v>
      </c>
    </row>
    <row r="78" spans="1:27" ht="29.1" customHeight="1" x14ac:dyDescent="0.3">
      <c r="A78" s="21" t="s">
        <v>1472</v>
      </c>
      <c r="B78" s="21" t="s">
        <v>1464</v>
      </c>
      <c r="C78" s="21" t="s">
        <v>1471</v>
      </c>
      <c r="D78" s="22" t="s">
        <v>427</v>
      </c>
      <c r="E78" s="23">
        <v>0</v>
      </c>
      <c r="F78" s="21" t="s">
        <v>52</v>
      </c>
      <c r="G78" s="23">
        <v>6984</v>
      </c>
      <c r="H78" s="21" t="s">
        <v>1878</v>
      </c>
      <c r="I78" s="23">
        <v>0</v>
      </c>
      <c r="J78" s="21" t="s">
        <v>52</v>
      </c>
      <c r="K78" s="23">
        <v>0</v>
      </c>
      <c r="L78" s="21" t="s">
        <v>52</v>
      </c>
      <c r="M78" s="23">
        <v>0</v>
      </c>
      <c r="N78" s="21" t="s">
        <v>52</v>
      </c>
      <c r="O78" s="23">
        <f t="shared" si="2"/>
        <v>6984</v>
      </c>
      <c r="P78" s="23">
        <v>0</v>
      </c>
      <c r="Q78" s="23">
        <v>0</v>
      </c>
      <c r="R78" s="23">
        <v>0</v>
      </c>
      <c r="S78" s="23">
        <v>0</v>
      </c>
      <c r="T78" s="21" t="s">
        <v>1881</v>
      </c>
      <c r="U78" s="21" t="s">
        <v>52</v>
      </c>
      <c r="V78" s="20" t="s">
        <v>52</v>
      </c>
      <c r="W78" s="20" t="s">
        <v>52</v>
      </c>
      <c r="X78" s="24"/>
      <c r="Y78" s="20" t="s">
        <v>52</v>
      </c>
    </row>
    <row r="79" spans="1:27" ht="29.1" customHeight="1" x14ac:dyDescent="0.3">
      <c r="A79" s="21" t="s">
        <v>1475</v>
      </c>
      <c r="B79" s="21" t="s">
        <v>1464</v>
      </c>
      <c r="C79" s="21" t="s">
        <v>1474</v>
      </c>
      <c r="D79" s="22" t="s">
        <v>427</v>
      </c>
      <c r="E79" s="23">
        <v>0</v>
      </c>
      <c r="F79" s="21" t="s">
        <v>52</v>
      </c>
      <c r="G79" s="23">
        <v>4251</v>
      </c>
      <c r="H79" s="21" t="s">
        <v>1878</v>
      </c>
      <c r="I79" s="23">
        <v>0</v>
      </c>
      <c r="J79" s="21" t="s">
        <v>52</v>
      </c>
      <c r="K79" s="23">
        <v>0</v>
      </c>
      <c r="L79" s="21" t="s">
        <v>52</v>
      </c>
      <c r="M79" s="23">
        <v>0</v>
      </c>
      <c r="N79" s="21" t="s">
        <v>52</v>
      </c>
      <c r="O79" s="23">
        <f t="shared" si="2"/>
        <v>4251</v>
      </c>
      <c r="P79" s="23">
        <v>0</v>
      </c>
      <c r="Q79" s="23">
        <v>0</v>
      </c>
      <c r="R79" s="23">
        <v>0</v>
      </c>
      <c r="S79" s="23">
        <v>0</v>
      </c>
      <c r="T79" s="21" t="s">
        <v>1882</v>
      </c>
      <c r="U79" s="21" t="s">
        <v>52</v>
      </c>
      <c r="V79" s="20" t="s">
        <v>52</v>
      </c>
      <c r="W79" s="20" t="s">
        <v>52</v>
      </c>
      <c r="X79" s="24"/>
      <c r="Y79" s="20" t="s">
        <v>52</v>
      </c>
    </row>
    <row r="80" spans="1:27" ht="29.1" customHeight="1" x14ac:dyDescent="0.3">
      <c r="A80" s="21" t="s">
        <v>1478</v>
      </c>
      <c r="B80" s="21" t="s">
        <v>1464</v>
      </c>
      <c r="C80" s="21" t="s">
        <v>1477</v>
      </c>
      <c r="D80" s="22" t="s">
        <v>427</v>
      </c>
      <c r="E80" s="23">
        <v>0</v>
      </c>
      <c r="F80" s="21" t="s">
        <v>52</v>
      </c>
      <c r="G80" s="23">
        <v>6984</v>
      </c>
      <c r="H80" s="21" t="s">
        <v>1878</v>
      </c>
      <c r="I80" s="23">
        <v>0</v>
      </c>
      <c r="J80" s="21" t="s">
        <v>52</v>
      </c>
      <c r="K80" s="23">
        <v>0</v>
      </c>
      <c r="L80" s="21" t="s">
        <v>52</v>
      </c>
      <c r="M80" s="23">
        <v>0</v>
      </c>
      <c r="N80" s="21" t="s">
        <v>52</v>
      </c>
      <c r="O80" s="23">
        <f t="shared" si="2"/>
        <v>6984</v>
      </c>
      <c r="P80" s="23">
        <v>0</v>
      </c>
      <c r="Q80" s="23">
        <v>0</v>
      </c>
      <c r="R80" s="23">
        <v>0</v>
      </c>
      <c r="S80" s="23">
        <v>0</v>
      </c>
      <c r="T80" s="21" t="s">
        <v>1883</v>
      </c>
      <c r="U80" s="21" t="s">
        <v>52</v>
      </c>
      <c r="V80" s="20" t="s">
        <v>52</v>
      </c>
      <c r="W80" s="20" t="s">
        <v>52</v>
      </c>
      <c r="X80" s="24"/>
      <c r="Y80" s="20" t="s">
        <v>52</v>
      </c>
    </row>
    <row r="81" spans="1:27" ht="29.1" customHeight="1" x14ac:dyDescent="0.3">
      <c r="A81" s="21" t="s">
        <v>1481</v>
      </c>
      <c r="B81" s="21" t="s">
        <v>1464</v>
      </c>
      <c r="C81" s="21" t="s">
        <v>1480</v>
      </c>
      <c r="D81" s="22" t="s">
        <v>427</v>
      </c>
      <c r="E81" s="23">
        <v>0</v>
      </c>
      <c r="F81" s="21" t="s">
        <v>52</v>
      </c>
      <c r="G81" s="23">
        <v>4251</v>
      </c>
      <c r="H81" s="21" t="s">
        <v>1878</v>
      </c>
      <c r="I81" s="23">
        <v>0</v>
      </c>
      <c r="J81" s="21" t="s">
        <v>52</v>
      </c>
      <c r="K81" s="23">
        <v>0</v>
      </c>
      <c r="L81" s="21" t="s">
        <v>52</v>
      </c>
      <c r="M81" s="23">
        <v>0</v>
      </c>
      <c r="N81" s="21" t="s">
        <v>52</v>
      </c>
      <c r="O81" s="23">
        <f t="shared" si="2"/>
        <v>4251</v>
      </c>
      <c r="P81" s="23">
        <v>0</v>
      </c>
      <c r="Q81" s="23">
        <v>0</v>
      </c>
      <c r="R81" s="23">
        <v>0</v>
      </c>
      <c r="S81" s="23">
        <v>0</v>
      </c>
      <c r="T81" s="21" t="s">
        <v>1884</v>
      </c>
      <c r="U81" s="21" t="s">
        <v>52</v>
      </c>
      <c r="V81" s="20" t="s">
        <v>52</v>
      </c>
      <c r="W81" s="20" t="s">
        <v>52</v>
      </c>
      <c r="X81" s="24"/>
      <c r="Y81" s="20" t="s">
        <v>52</v>
      </c>
    </row>
    <row r="82" spans="1:27" ht="29.1" customHeight="1" x14ac:dyDescent="0.3">
      <c r="A82" s="21" t="s">
        <v>1488</v>
      </c>
      <c r="B82" s="21" t="s">
        <v>1464</v>
      </c>
      <c r="C82" s="21" t="s">
        <v>1487</v>
      </c>
      <c r="D82" s="22" t="s">
        <v>427</v>
      </c>
      <c r="E82" s="23">
        <v>0</v>
      </c>
      <c r="F82" s="21" t="s">
        <v>52</v>
      </c>
      <c r="G82" s="23">
        <v>7541</v>
      </c>
      <c r="H82" s="21" t="s">
        <v>1878</v>
      </c>
      <c r="I82" s="23">
        <v>0</v>
      </c>
      <c r="J82" s="21" t="s">
        <v>52</v>
      </c>
      <c r="K82" s="23">
        <v>0</v>
      </c>
      <c r="L82" s="21" t="s">
        <v>52</v>
      </c>
      <c r="M82" s="23">
        <v>0</v>
      </c>
      <c r="N82" s="21" t="s">
        <v>52</v>
      </c>
      <c r="O82" s="23">
        <f t="shared" si="2"/>
        <v>7541</v>
      </c>
      <c r="P82" s="23">
        <v>0</v>
      </c>
      <c r="Q82" s="23">
        <v>0</v>
      </c>
      <c r="R82" s="23">
        <v>0</v>
      </c>
      <c r="S82" s="23">
        <v>0</v>
      </c>
      <c r="T82" s="21" t="s">
        <v>1885</v>
      </c>
      <c r="U82" s="21" t="s">
        <v>52</v>
      </c>
      <c r="V82" s="20" t="s">
        <v>52</v>
      </c>
      <c r="W82" s="20" t="s">
        <v>52</v>
      </c>
      <c r="X82" s="24"/>
      <c r="Y82" s="20" t="s">
        <v>52</v>
      </c>
    </row>
    <row r="83" spans="1:27" ht="29.1" customHeight="1" x14ac:dyDescent="0.3">
      <c r="A83" s="21" t="s">
        <v>1491</v>
      </c>
      <c r="B83" s="21" t="s">
        <v>1464</v>
      </c>
      <c r="C83" s="21" t="s">
        <v>1490</v>
      </c>
      <c r="D83" s="22" t="s">
        <v>427</v>
      </c>
      <c r="E83" s="23">
        <v>0</v>
      </c>
      <c r="F83" s="21" t="s">
        <v>52</v>
      </c>
      <c r="G83" s="23">
        <v>9344</v>
      </c>
      <c r="H83" s="21" t="s">
        <v>1878</v>
      </c>
      <c r="I83" s="23">
        <v>0</v>
      </c>
      <c r="J83" s="21" t="s">
        <v>52</v>
      </c>
      <c r="K83" s="23">
        <v>0</v>
      </c>
      <c r="L83" s="21" t="s">
        <v>52</v>
      </c>
      <c r="M83" s="23">
        <v>0</v>
      </c>
      <c r="N83" s="21" t="s">
        <v>52</v>
      </c>
      <c r="O83" s="23">
        <f t="shared" si="2"/>
        <v>9344</v>
      </c>
      <c r="P83" s="23">
        <v>0</v>
      </c>
      <c r="Q83" s="23">
        <v>0</v>
      </c>
      <c r="R83" s="23">
        <v>0</v>
      </c>
      <c r="S83" s="23">
        <v>0</v>
      </c>
      <c r="T83" s="21" t="s">
        <v>1886</v>
      </c>
      <c r="U83" s="21" t="s">
        <v>52</v>
      </c>
      <c r="V83" s="20" t="s">
        <v>52</v>
      </c>
      <c r="W83" s="20" t="s">
        <v>52</v>
      </c>
      <c r="X83" s="24"/>
      <c r="Y83" s="20" t="s">
        <v>52</v>
      </c>
    </row>
    <row r="84" spans="1:27" ht="29.1" customHeight="1" x14ac:dyDescent="0.3">
      <c r="A84" s="21" t="s">
        <v>1527</v>
      </c>
      <c r="B84" s="21" t="s">
        <v>1525</v>
      </c>
      <c r="C84" s="21" t="s">
        <v>1526</v>
      </c>
      <c r="D84" s="22" t="s">
        <v>458</v>
      </c>
      <c r="E84" s="23">
        <v>21160</v>
      </c>
      <c r="F84" s="21" t="s">
        <v>52</v>
      </c>
      <c r="G84" s="23">
        <v>27000</v>
      </c>
      <c r="H84" s="21" t="s">
        <v>1878</v>
      </c>
      <c r="I84" s="23">
        <v>27020</v>
      </c>
      <c r="J84" s="21" t="s">
        <v>1887</v>
      </c>
      <c r="K84" s="23">
        <v>0</v>
      </c>
      <c r="L84" s="21" t="s">
        <v>52</v>
      </c>
      <c r="M84" s="23">
        <v>0</v>
      </c>
      <c r="N84" s="21" t="s">
        <v>52</v>
      </c>
      <c r="O84" s="23">
        <f t="shared" si="2"/>
        <v>21160</v>
      </c>
      <c r="P84" s="23">
        <v>0</v>
      </c>
      <c r="Q84" s="23">
        <v>0</v>
      </c>
      <c r="R84" s="23">
        <v>0</v>
      </c>
      <c r="S84" s="23">
        <v>0</v>
      </c>
      <c r="T84" s="21" t="s">
        <v>1888</v>
      </c>
      <c r="U84" s="21" t="s">
        <v>52</v>
      </c>
      <c r="V84" s="20" t="s">
        <v>52</v>
      </c>
      <c r="W84" s="20" t="s">
        <v>52</v>
      </c>
      <c r="X84" s="24"/>
      <c r="Y84" s="20" t="s">
        <v>52</v>
      </c>
    </row>
    <row r="85" spans="1:27" ht="29.1" customHeight="1" x14ac:dyDescent="0.3">
      <c r="A85" s="21" t="s">
        <v>1530</v>
      </c>
      <c r="B85" s="21" t="s">
        <v>1525</v>
      </c>
      <c r="C85" s="21" t="s">
        <v>1529</v>
      </c>
      <c r="D85" s="22" t="s">
        <v>458</v>
      </c>
      <c r="E85" s="23">
        <v>15920</v>
      </c>
      <c r="F85" s="21" t="s">
        <v>52</v>
      </c>
      <c r="G85" s="23">
        <v>0</v>
      </c>
      <c r="H85" s="21" t="s">
        <v>52</v>
      </c>
      <c r="I85" s="23">
        <v>18410</v>
      </c>
      <c r="J85" s="21" t="s">
        <v>1887</v>
      </c>
      <c r="K85" s="23">
        <v>0</v>
      </c>
      <c r="L85" s="21" t="s">
        <v>52</v>
      </c>
      <c r="M85" s="23">
        <v>0</v>
      </c>
      <c r="N85" s="21" t="s">
        <v>52</v>
      </c>
      <c r="O85" s="23">
        <f t="shared" si="2"/>
        <v>15920</v>
      </c>
      <c r="P85" s="23">
        <v>0</v>
      </c>
      <c r="Q85" s="23">
        <v>0</v>
      </c>
      <c r="R85" s="23">
        <v>0</v>
      </c>
      <c r="S85" s="23">
        <v>0</v>
      </c>
      <c r="T85" s="21" t="s">
        <v>1889</v>
      </c>
      <c r="U85" s="21" t="s">
        <v>52</v>
      </c>
      <c r="V85" s="20" t="s">
        <v>52</v>
      </c>
      <c r="W85" s="20" t="s">
        <v>52</v>
      </c>
      <c r="X85" s="24"/>
      <c r="Y85" s="20" t="s">
        <v>52</v>
      </c>
    </row>
    <row r="86" spans="1:27" ht="29.1" customHeight="1" x14ac:dyDescent="0.3">
      <c r="A86" s="21" t="s">
        <v>748</v>
      </c>
      <c r="B86" s="21" t="s">
        <v>746</v>
      </c>
      <c r="C86" s="21" t="s">
        <v>747</v>
      </c>
      <c r="D86" s="22" t="s">
        <v>458</v>
      </c>
      <c r="E86" s="23">
        <v>0</v>
      </c>
      <c r="F86" s="21" t="s">
        <v>52</v>
      </c>
      <c r="G86" s="23">
        <v>0</v>
      </c>
      <c r="H86" s="21" t="s">
        <v>52</v>
      </c>
      <c r="I86" s="23">
        <v>3000</v>
      </c>
      <c r="J86" s="21" t="s">
        <v>1887</v>
      </c>
      <c r="K86" s="23">
        <v>0</v>
      </c>
      <c r="L86" s="21" t="s">
        <v>52</v>
      </c>
      <c r="M86" s="23">
        <v>0</v>
      </c>
      <c r="N86" s="21" t="s">
        <v>52</v>
      </c>
      <c r="O86" s="23">
        <f t="shared" si="2"/>
        <v>3000</v>
      </c>
      <c r="P86" s="23">
        <v>0</v>
      </c>
      <c r="Q86" s="23">
        <v>0</v>
      </c>
      <c r="R86" s="23">
        <v>0</v>
      </c>
      <c r="S86" s="23">
        <v>0</v>
      </c>
      <c r="T86" s="21" t="s">
        <v>1890</v>
      </c>
      <c r="U86" s="21" t="s">
        <v>298</v>
      </c>
      <c r="V86" s="20" t="s">
        <v>52</v>
      </c>
      <c r="W86" s="20" t="s">
        <v>52</v>
      </c>
      <c r="X86" s="24"/>
      <c r="Y86" s="20" t="s">
        <v>52</v>
      </c>
    </row>
    <row r="87" spans="1:27" ht="29.1" customHeight="1" x14ac:dyDescent="0.3">
      <c r="A87" s="21" t="s">
        <v>1534</v>
      </c>
      <c r="B87" s="21" t="s">
        <v>1532</v>
      </c>
      <c r="C87" s="21" t="s">
        <v>1533</v>
      </c>
      <c r="D87" s="22" t="s">
        <v>427</v>
      </c>
      <c r="E87" s="23">
        <v>61</v>
      </c>
      <c r="F87" s="21" t="s">
        <v>52</v>
      </c>
      <c r="G87" s="23">
        <v>0</v>
      </c>
      <c r="H87" s="21" t="s">
        <v>52</v>
      </c>
      <c r="I87" s="23">
        <v>76</v>
      </c>
      <c r="J87" s="21" t="s">
        <v>1891</v>
      </c>
      <c r="K87" s="23">
        <v>0</v>
      </c>
      <c r="L87" s="21" t="s">
        <v>52</v>
      </c>
      <c r="M87" s="23">
        <v>0</v>
      </c>
      <c r="N87" s="21" t="s">
        <v>52</v>
      </c>
      <c r="O87" s="23">
        <f t="shared" si="2"/>
        <v>61</v>
      </c>
      <c r="P87" s="23">
        <v>0</v>
      </c>
      <c r="Q87" s="23">
        <v>0</v>
      </c>
      <c r="R87" s="23">
        <v>0</v>
      </c>
      <c r="S87" s="23">
        <v>0</v>
      </c>
      <c r="T87" s="21" t="s">
        <v>1892</v>
      </c>
      <c r="U87" s="21" t="s">
        <v>52</v>
      </c>
      <c r="V87" s="20" t="s">
        <v>52</v>
      </c>
      <c r="W87" s="20" t="s">
        <v>52</v>
      </c>
      <c r="X87" s="24"/>
      <c r="Y87" s="20" t="s">
        <v>52</v>
      </c>
    </row>
    <row r="88" spans="1:27" ht="29.1" customHeight="1" x14ac:dyDescent="0.3">
      <c r="A88" s="21" t="s">
        <v>1537</v>
      </c>
      <c r="B88" s="21" t="s">
        <v>1532</v>
      </c>
      <c r="C88" s="21" t="s">
        <v>1536</v>
      </c>
      <c r="D88" s="22" t="s">
        <v>427</v>
      </c>
      <c r="E88" s="23">
        <v>120</v>
      </c>
      <c r="F88" s="21" t="s">
        <v>52</v>
      </c>
      <c r="G88" s="23">
        <v>150</v>
      </c>
      <c r="H88" s="21" t="s">
        <v>1893</v>
      </c>
      <c r="I88" s="23">
        <v>140</v>
      </c>
      <c r="J88" s="21" t="s">
        <v>1891</v>
      </c>
      <c r="K88" s="23">
        <v>0</v>
      </c>
      <c r="L88" s="21" t="s">
        <v>52</v>
      </c>
      <c r="M88" s="23">
        <v>0</v>
      </c>
      <c r="N88" s="21" t="s">
        <v>52</v>
      </c>
      <c r="O88" s="23">
        <f t="shared" si="2"/>
        <v>120</v>
      </c>
      <c r="P88" s="23">
        <v>0</v>
      </c>
      <c r="Q88" s="23">
        <v>0</v>
      </c>
      <c r="R88" s="23">
        <v>0</v>
      </c>
      <c r="S88" s="23">
        <v>0</v>
      </c>
      <c r="T88" s="21" t="s">
        <v>1894</v>
      </c>
      <c r="U88" s="21" t="s">
        <v>52</v>
      </c>
      <c r="V88" s="20" t="s">
        <v>52</v>
      </c>
      <c r="W88" s="20" t="s">
        <v>52</v>
      </c>
      <c r="X88" s="24"/>
      <c r="Y88" s="20" t="s">
        <v>52</v>
      </c>
    </row>
    <row r="89" spans="1:27" ht="29.1" customHeight="1" x14ac:dyDescent="0.3">
      <c r="A89" s="21" t="s">
        <v>1544</v>
      </c>
      <c r="B89" s="21" t="s">
        <v>1532</v>
      </c>
      <c r="C89" s="21" t="s">
        <v>1543</v>
      </c>
      <c r="D89" s="22" t="s">
        <v>427</v>
      </c>
      <c r="E89" s="23">
        <v>127</v>
      </c>
      <c r="F89" s="21" t="s">
        <v>52</v>
      </c>
      <c r="G89" s="23">
        <v>0</v>
      </c>
      <c r="H89" s="21" t="s">
        <v>52</v>
      </c>
      <c r="I89" s="23">
        <v>190</v>
      </c>
      <c r="J89" s="21" t="s">
        <v>1891</v>
      </c>
      <c r="K89" s="23">
        <v>0</v>
      </c>
      <c r="L89" s="21" t="s">
        <v>52</v>
      </c>
      <c r="M89" s="23">
        <v>0</v>
      </c>
      <c r="N89" s="21" t="s">
        <v>52</v>
      </c>
      <c r="O89" s="23">
        <f t="shared" si="2"/>
        <v>127</v>
      </c>
      <c r="P89" s="23">
        <v>0</v>
      </c>
      <c r="Q89" s="23">
        <v>0</v>
      </c>
      <c r="R89" s="23">
        <v>0</v>
      </c>
      <c r="S89" s="23">
        <v>0</v>
      </c>
      <c r="T89" s="21" t="s">
        <v>1895</v>
      </c>
      <c r="U89" s="21" t="s">
        <v>52</v>
      </c>
      <c r="V89" s="20" t="s">
        <v>52</v>
      </c>
      <c r="W89" s="20" t="s">
        <v>52</v>
      </c>
      <c r="X89" s="24"/>
      <c r="Y89" s="20" t="s">
        <v>52</v>
      </c>
    </row>
    <row r="90" spans="1:27" s="137" customFormat="1" ht="29.1" customHeight="1" x14ac:dyDescent="0.3">
      <c r="A90" s="112" t="s">
        <v>429</v>
      </c>
      <c r="B90" s="112" t="s">
        <v>425</v>
      </c>
      <c r="C90" s="112" t="s">
        <v>426</v>
      </c>
      <c r="D90" s="133" t="s">
        <v>427</v>
      </c>
      <c r="E90" s="134">
        <v>2029980</v>
      </c>
      <c r="F90" s="112" t="s">
        <v>52</v>
      </c>
      <c r="G90" s="134">
        <v>2400000</v>
      </c>
      <c r="H90" s="112" t="s">
        <v>1896</v>
      </c>
      <c r="I90" s="134">
        <v>2300000</v>
      </c>
      <c r="J90" s="112" t="s">
        <v>1897</v>
      </c>
      <c r="K90" s="134">
        <v>2000000</v>
      </c>
      <c r="L90" s="112" t="s">
        <v>2423</v>
      </c>
      <c r="M90" s="134">
        <v>0</v>
      </c>
      <c r="N90" s="112" t="s">
        <v>52</v>
      </c>
      <c r="O90" s="134">
        <f t="shared" si="2"/>
        <v>2000000</v>
      </c>
      <c r="P90" s="134">
        <v>0</v>
      </c>
      <c r="Q90" s="134">
        <v>0</v>
      </c>
      <c r="R90" s="134">
        <v>0</v>
      </c>
      <c r="S90" s="134">
        <v>0</v>
      </c>
      <c r="T90" s="112" t="s">
        <v>1898</v>
      </c>
      <c r="U90" s="112" t="s">
        <v>52</v>
      </c>
      <c r="V90" s="135" t="s">
        <v>52</v>
      </c>
      <c r="W90" s="135" t="s">
        <v>52</v>
      </c>
      <c r="X90" s="136"/>
      <c r="Y90" s="135" t="s">
        <v>52</v>
      </c>
      <c r="Z90" s="137">
        <v>2000000</v>
      </c>
      <c r="AA90" s="137" t="s">
        <v>2418</v>
      </c>
    </row>
    <row r="91" spans="1:27" ht="29.1" customHeight="1" x14ac:dyDescent="0.3">
      <c r="A91" s="21" t="s">
        <v>931</v>
      </c>
      <c r="B91" s="21" t="s">
        <v>929</v>
      </c>
      <c r="C91" s="21" t="s">
        <v>930</v>
      </c>
      <c r="D91" s="22" t="s">
        <v>278</v>
      </c>
      <c r="E91" s="23">
        <v>0</v>
      </c>
      <c r="F91" s="21" t="s">
        <v>52</v>
      </c>
      <c r="G91" s="23">
        <v>0</v>
      </c>
      <c r="H91" s="21" t="s">
        <v>52</v>
      </c>
      <c r="I91" s="23">
        <v>0</v>
      </c>
      <c r="J91" s="21" t="s">
        <v>52</v>
      </c>
      <c r="K91" s="23">
        <v>0</v>
      </c>
      <c r="L91" s="21" t="s">
        <v>52</v>
      </c>
      <c r="M91" s="23">
        <v>0</v>
      </c>
      <c r="N91" s="21" t="s">
        <v>52</v>
      </c>
      <c r="O91" s="23">
        <v>0</v>
      </c>
      <c r="P91" s="23">
        <v>0</v>
      </c>
      <c r="Q91" s="23">
        <v>0</v>
      </c>
      <c r="R91" s="23">
        <v>10050</v>
      </c>
      <c r="S91" s="23">
        <f>SMALL(Q91:R91,COUNTIF(Q91:R91,0)+1)</f>
        <v>10050</v>
      </c>
      <c r="T91" s="21" t="s">
        <v>1899</v>
      </c>
      <c r="U91" s="21" t="s">
        <v>52</v>
      </c>
      <c r="V91" s="20" t="s">
        <v>52</v>
      </c>
      <c r="W91" s="20" t="s">
        <v>52</v>
      </c>
      <c r="X91" s="24"/>
      <c r="Y91" s="20" t="s">
        <v>52</v>
      </c>
    </row>
    <row r="92" spans="1:27" ht="29.1" customHeight="1" x14ac:dyDescent="0.3">
      <c r="A92" s="21" t="s">
        <v>934</v>
      </c>
      <c r="B92" s="21" t="s">
        <v>929</v>
      </c>
      <c r="C92" s="21" t="s">
        <v>933</v>
      </c>
      <c r="D92" s="22" t="s">
        <v>278</v>
      </c>
      <c r="E92" s="23">
        <v>0</v>
      </c>
      <c r="F92" s="21" t="s">
        <v>52</v>
      </c>
      <c r="G92" s="23">
        <v>0</v>
      </c>
      <c r="H92" s="21" t="s">
        <v>52</v>
      </c>
      <c r="I92" s="23">
        <v>0</v>
      </c>
      <c r="J92" s="21" t="s">
        <v>52</v>
      </c>
      <c r="K92" s="23">
        <v>0</v>
      </c>
      <c r="L92" s="21" t="s">
        <v>52</v>
      </c>
      <c r="M92" s="23">
        <v>0</v>
      </c>
      <c r="N92" s="21" t="s">
        <v>52</v>
      </c>
      <c r="O92" s="23">
        <v>0</v>
      </c>
      <c r="P92" s="23">
        <v>0</v>
      </c>
      <c r="Q92" s="23">
        <v>0</v>
      </c>
      <c r="R92" s="23">
        <v>6241</v>
      </c>
      <c r="S92" s="23">
        <f>SMALL(Q92:R92,COUNTIF(Q92:R92,0)+1)</f>
        <v>6241</v>
      </c>
      <c r="T92" s="21" t="s">
        <v>1900</v>
      </c>
      <c r="U92" s="21" t="s">
        <v>52</v>
      </c>
      <c r="V92" s="20" t="s">
        <v>52</v>
      </c>
      <c r="W92" s="20" t="s">
        <v>52</v>
      </c>
      <c r="X92" s="24"/>
      <c r="Y92" s="20" t="s">
        <v>52</v>
      </c>
    </row>
    <row r="93" spans="1:27" ht="29.1" customHeight="1" x14ac:dyDescent="0.3">
      <c r="A93" s="21" t="s">
        <v>937</v>
      </c>
      <c r="B93" s="21" t="s">
        <v>929</v>
      </c>
      <c r="C93" s="21" t="s">
        <v>936</v>
      </c>
      <c r="D93" s="22" t="s">
        <v>278</v>
      </c>
      <c r="E93" s="23">
        <v>0</v>
      </c>
      <c r="F93" s="21" t="s">
        <v>52</v>
      </c>
      <c r="G93" s="23">
        <v>0</v>
      </c>
      <c r="H93" s="21" t="s">
        <v>52</v>
      </c>
      <c r="I93" s="23">
        <v>0</v>
      </c>
      <c r="J93" s="21" t="s">
        <v>52</v>
      </c>
      <c r="K93" s="23">
        <v>0</v>
      </c>
      <c r="L93" s="21" t="s">
        <v>52</v>
      </c>
      <c r="M93" s="23">
        <v>0</v>
      </c>
      <c r="N93" s="21" t="s">
        <v>52</v>
      </c>
      <c r="O93" s="23">
        <v>0</v>
      </c>
      <c r="P93" s="23">
        <v>0</v>
      </c>
      <c r="Q93" s="23">
        <v>0</v>
      </c>
      <c r="R93" s="23">
        <v>13280</v>
      </c>
      <c r="S93" s="23">
        <f>SMALL(Q93:R93,COUNTIF(Q93:R93,0)+1)</f>
        <v>13280</v>
      </c>
      <c r="T93" s="21" t="s">
        <v>1901</v>
      </c>
      <c r="U93" s="21" t="s">
        <v>52</v>
      </c>
      <c r="V93" s="20" t="s">
        <v>52</v>
      </c>
      <c r="W93" s="20" t="s">
        <v>52</v>
      </c>
      <c r="X93" s="24"/>
      <c r="Y93" s="20" t="s">
        <v>52</v>
      </c>
    </row>
    <row r="94" spans="1:27" ht="29.1" customHeight="1" x14ac:dyDescent="0.3">
      <c r="A94" s="21" t="s">
        <v>942</v>
      </c>
      <c r="B94" s="21" t="s">
        <v>939</v>
      </c>
      <c r="C94" s="21" t="s">
        <v>940</v>
      </c>
      <c r="D94" s="22" t="s">
        <v>941</v>
      </c>
      <c r="E94" s="23">
        <v>0</v>
      </c>
      <c r="F94" s="21" t="s">
        <v>52</v>
      </c>
      <c r="G94" s="23">
        <v>0</v>
      </c>
      <c r="H94" s="21" t="s">
        <v>52</v>
      </c>
      <c r="I94" s="23">
        <v>0</v>
      </c>
      <c r="J94" s="21" t="s">
        <v>52</v>
      </c>
      <c r="K94" s="23">
        <v>0</v>
      </c>
      <c r="L94" s="21" t="s">
        <v>52</v>
      </c>
      <c r="M94" s="23">
        <v>50</v>
      </c>
      <c r="N94" s="21" t="s">
        <v>52</v>
      </c>
      <c r="O94" s="23">
        <f t="shared" ref="O94:O139" si="3">SMALL(E94:M94,COUNTIF(E94:M94,0)+1)</f>
        <v>50</v>
      </c>
      <c r="P94" s="23">
        <v>0</v>
      </c>
      <c r="Q94" s="23">
        <v>0</v>
      </c>
      <c r="R94" s="23">
        <v>0</v>
      </c>
      <c r="S94" s="23">
        <v>0</v>
      </c>
      <c r="T94" s="21" t="s">
        <v>1902</v>
      </c>
      <c r="U94" s="21" t="s">
        <v>52</v>
      </c>
      <c r="V94" s="20" t="s">
        <v>52</v>
      </c>
      <c r="W94" s="20" t="s">
        <v>52</v>
      </c>
      <c r="X94" s="24"/>
      <c r="Y94" s="20" t="s">
        <v>52</v>
      </c>
    </row>
    <row r="95" spans="1:27" ht="29.1" customHeight="1" x14ac:dyDescent="0.3">
      <c r="A95" s="21" t="s">
        <v>399</v>
      </c>
      <c r="B95" s="21" t="s">
        <v>395</v>
      </c>
      <c r="C95" s="21" t="s">
        <v>396</v>
      </c>
      <c r="D95" s="22" t="s">
        <v>397</v>
      </c>
      <c r="E95" s="23">
        <v>0</v>
      </c>
      <c r="F95" s="21" t="s">
        <v>52</v>
      </c>
      <c r="G95" s="23">
        <v>0</v>
      </c>
      <c r="H95" s="21" t="s">
        <v>52</v>
      </c>
      <c r="I95" s="23">
        <v>0</v>
      </c>
      <c r="J95" s="21" t="s">
        <v>52</v>
      </c>
      <c r="K95" s="23">
        <v>0</v>
      </c>
      <c r="L95" s="21" t="s">
        <v>52</v>
      </c>
      <c r="M95" s="23">
        <v>636</v>
      </c>
      <c r="N95" s="21" t="s">
        <v>52</v>
      </c>
      <c r="O95" s="23">
        <f t="shared" si="3"/>
        <v>636</v>
      </c>
      <c r="P95" s="23">
        <v>0</v>
      </c>
      <c r="Q95" s="23">
        <v>0</v>
      </c>
      <c r="R95" s="23">
        <v>0</v>
      </c>
      <c r="S95" s="23">
        <v>0</v>
      </c>
      <c r="T95" s="21" t="s">
        <v>1903</v>
      </c>
      <c r="U95" s="21" t="s">
        <v>52</v>
      </c>
      <c r="V95" s="20" t="s">
        <v>52</v>
      </c>
      <c r="W95" s="20" t="s">
        <v>52</v>
      </c>
      <c r="X95" s="24"/>
      <c r="Y95" s="20" t="s">
        <v>52</v>
      </c>
    </row>
    <row r="96" spans="1:27" ht="29.1" customHeight="1" x14ac:dyDescent="0.3">
      <c r="A96" s="21" t="s">
        <v>1514</v>
      </c>
      <c r="B96" s="21" t="s">
        <v>1512</v>
      </c>
      <c r="C96" s="21" t="s">
        <v>1513</v>
      </c>
      <c r="D96" s="22" t="s">
        <v>397</v>
      </c>
      <c r="E96" s="23">
        <v>1273</v>
      </c>
      <c r="F96" s="21" t="s">
        <v>52</v>
      </c>
      <c r="G96" s="23">
        <v>1780</v>
      </c>
      <c r="H96" s="21" t="s">
        <v>1904</v>
      </c>
      <c r="I96" s="23">
        <v>1670</v>
      </c>
      <c r="J96" s="21" t="s">
        <v>1905</v>
      </c>
      <c r="K96" s="23">
        <v>0</v>
      </c>
      <c r="L96" s="21" t="s">
        <v>52</v>
      </c>
      <c r="M96" s="23">
        <v>0</v>
      </c>
      <c r="N96" s="21" t="s">
        <v>52</v>
      </c>
      <c r="O96" s="23">
        <f t="shared" si="3"/>
        <v>1273</v>
      </c>
      <c r="P96" s="23">
        <v>0</v>
      </c>
      <c r="Q96" s="23">
        <v>0</v>
      </c>
      <c r="R96" s="23">
        <v>0</v>
      </c>
      <c r="S96" s="23">
        <v>0</v>
      </c>
      <c r="T96" s="21" t="s">
        <v>1906</v>
      </c>
      <c r="U96" s="21" t="s">
        <v>52</v>
      </c>
      <c r="V96" s="20" t="s">
        <v>52</v>
      </c>
      <c r="W96" s="20" t="s">
        <v>52</v>
      </c>
      <c r="X96" s="24"/>
      <c r="Y96" s="20" t="s">
        <v>52</v>
      </c>
    </row>
    <row r="97" spans="1:27" ht="29.1" customHeight="1" x14ac:dyDescent="0.3">
      <c r="A97" s="21" t="s">
        <v>497</v>
      </c>
      <c r="B97" s="21" t="s">
        <v>494</v>
      </c>
      <c r="C97" s="21" t="s">
        <v>495</v>
      </c>
      <c r="D97" s="22" t="s">
        <v>496</v>
      </c>
      <c r="E97" s="23">
        <v>0</v>
      </c>
      <c r="F97" s="21" t="s">
        <v>52</v>
      </c>
      <c r="G97" s="23">
        <v>0</v>
      </c>
      <c r="H97" s="21" t="s">
        <v>52</v>
      </c>
      <c r="I97" s="23">
        <v>0</v>
      </c>
      <c r="J97" s="21" t="s">
        <v>52</v>
      </c>
      <c r="K97" s="23">
        <v>0</v>
      </c>
      <c r="L97" s="21" t="s">
        <v>52</v>
      </c>
      <c r="M97" s="23">
        <v>47</v>
      </c>
      <c r="N97" s="21" t="s">
        <v>52</v>
      </c>
      <c r="O97" s="23">
        <f t="shared" si="3"/>
        <v>47</v>
      </c>
      <c r="P97" s="23">
        <v>0</v>
      </c>
      <c r="Q97" s="23">
        <v>0</v>
      </c>
      <c r="R97" s="23">
        <v>0</v>
      </c>
      <c r="S97" s="23">
        <v>0</v>
      </c>
      <c r="T97" s="21" t="s">
        <v>1907</v>
      </c>
      <c r="U97" s="21" t="s">
        <v>52</v>
      </c>
      <c r="V97" s="20" t="s">
        <v>52</v>
      </c>
      <c r="W97" s="20" t="s">
        <v>52</v>
      </c>
      <c r="X97" s="24"/>
      <c r="Y97" s="20" t="s">
        <v>52</v>
      </c>
    </row>
    <row r="98" spans="1:27" ht="29.1" customHeight="1" x14ac:dyDescent="0.3">
      <c r="A98" s="21" t="s">
        <v>812</v>
      </c>
      <c r="B98" s="21" t="s">
        <v>810</v>
      </c>
      <c r="C98" s="21" t="s">
        <v>811</v>
      </c>
      <c r="D98" s="22" t="s">
        <v>427</v>
      </c>
      <c r="E98" s="23">
        <v>0</v>
      </c>
      <c r="F98" s="21" t="s">
        <v>52</v>
      </c>
      <c r="G98" s="23">
        <v>3960</v>
      </c>
      <c r="H98" s="21" t="s">
        <v>1908</v>
      </c>
      <c r="I98" s="23">
        <v>3920</v>
      </c>
      <c r="J98" s="21" t="s">
        <v>1909</v>
      </c>
      <c r="K98" s="23">
        <v>0</v>
      </c>
      <c r="L98" s="21" t="s">
        <v>52</v>
      </c>
      <c r="M98" s="23">
        <v>0</v>
      </c>
      <c r="N98" s="21" t="s">
        <v>52</v>
      </c>
      <c r="O98" s="23">
        <f t="shared" si="3"/>
        <v>3920</v>
      </c>
      <c r="P98" s="23">
        <v>0</v>
      </c>
      <c r="Q98" s="23">
        <v>0</v>
      </c>
      <c r="R98" s="23">
        <v>0</v>
      </c>
      <c r="S98" s="23">
        <v>0</v>
      </c>
      <c r="T98" s="21" t="s">
        <v>1910</v>
      </c>
      <c r="U98" s="21" t="s">
        <v>52</v>
      </c>
      <c r="V98" s="20" t="s">
        <v>52</v>
      </c>
      <c r="W98" s="20" t="s">
        <v>52</v>
      </c>
      <c r="X98" s="24"/>
      <c r="Y98" s="20" t="s">
        <v>52</v>
      </c>
    </row>
    <row r="99" spans="1:27" ht="29.1" customHeight="1" x14ac:dyDescent="0.3">
      <c r="A99" s="21" t="s">
        <v>1652</v>
      </c>
      <c r="B99" s="21" t="s">
        <v>818</v>
      </c>
      <c r="C99" s="21" t="s">
        <v>1651</v>
      </c>
      <c r="D99" s="22" t="s">
        <v>427</v>
      </c>
      <c r="E99" s="23">
        <v>531</v>
      </c>
      <c r="F99" s="21" t="s">
        <v>52</v>
      </c>
      <c r="G99" s="23">
        <v>615</v>
      </c>
      <c r="H99" s="21" t="s">
        <v>1911</v>
      </c>
      <c r="I99" s="23">
        <v>635</v>
      </c>
      <c r="J99" s="21" t="s">
        <v>1912</v>
      </c>
      <c r="K99" s="23">
        <v>0</v>
      </c>
      <c r="L99" s="21" t="s">
        <v>52</v>
      </c>
      <c r="M99" s="23">
        <v>0</v>
      </c>
      <c r="N99" s="21" t="s">
        <v>52</v>
      </c>
      <c r="O99" s="23">
        <f t="shared" si="3"/>
        <v>531</v>
      </c>
      <c r="P99" s="23">
        <v>0</v>
      </c>
      <c r="Q99" s="23">
        <v>0</v>
      </c>
      <c r="R99" s="23">
        <v>0</v>
      </c>
      <c r="S99" s="23">
        <v>0</v>
      </c>
      <c r="T99" s="21" t="s">
        <v>1913</v>
      </c>
      <c r="U99" s="21" t="s">
        <v>52</v>
      </c>
      <c r="V99" s="20" t="s">
        <v>52</v>
      </c>
      <c r="W99" s="20" t="s">
        <v>52</v>
      </c>
      <c r="X99" s="24"/>
      <c r="Y99" s="20" t="s">
        <v>52</v>
      </c>
    </row>
    <row r="100" spans="1:27" ht="29.1" customHeight="1" x14ac:dyDescent="0.3">
      <c r="A100" s="21" t="s">
        <v>820</v>
      </c>
      <c r="B100" s="21" t="s">
        <v>818</v>
      </c>
      <c r="C100" s="21" t="s">
        <v>819</v>
      </c>
      <c r="D100" s="22" t="s">
        <v>427</v>
      </c>
      <c r="E100" s="23">
        <v>0</v>
      </c>
      <c r="F100" s="21" t="s">
        <v>52</v>
      </c>
      <c r="G100" s="23">
        <v>1996</v>
      </c>
      <c r="H100" s="21" t="s">
        <v>1911</v>
      </c>
      <c r="I100" s="23">
        <v>1884</v>
      </c>
      <c r="J100" s="21" t="s">
        <v>1914</v>
      </c>
      <c r="K100" s="23">
        <v>0</v>
      </c>
      <c r="L100" s="21" t="s">
        <v>52</v>
      </c>
      <c r="M100" s="23">
        <v>0</v>
      </c>
      <c r="N100" s="21" t="s">
        <v>52</v>
      </c>
      <c r="O100" s="23">
        <f t="shared" si="3"/>
        <v>1884</v>
      </c>
      <c r="P100" s="23">
        <v>0</v>
      </c>
      <c r="Q100" s="23">
        <v>0</v>
      </c>
      <c r="R100" s="23">
        <v>0</v>
      </c>
      <c r="S100" s="23">
        <v>0</v>
      </c>
      <c r="T100" s="21" t="s">
        <v>1915</v>
      </c>
      <c r="U100" s="21" t="s">
        <v>52</v>
      </c>
      <c r="V100" s="20" t="s">
        <v>52</v>
      </c>
      <c r="W100" s="20" t="s">
        <v>52</v>
      </c>
      <c r="X100" s="24"/>
      <c r="Y100" s="20" t="s">
        <v>52</v>
      </c>
    </row>
    <row r="101" spans="1:27" ht="29.1" customHeight="1" x14ac:dyDescent="0.3">
      <c r="A101" s="21" t="s">
        <v>409</v>
      </c>
      <c r="B101" s="21" t="s">
        <v>406</v>
      </c>
      <c r="C101" s="21" t="s">
        <v>407</v>
      </c>
      <c r="D101" s="22" t="s">
        <v>397</v>
      </c>
      <c r="E101" s="23">
        <v>1093</v>
      </c>
      <c r="F101" s="21" t="s">
        <v>52</v>
      </c>
      <c r="G101" s="23">
        <v>836</v>
      </c>
      <c r="H101" s="21" t="s">
        <v>1916</v>
      </c>
      <c r="I101" s="23">
        <v>1837</v>
      </c>
      <c r="J101" s="21" t="s">
        <v>1917</v>
      </c>
      <c r="K101" s="23">
        <v>0</v>
      </c>
      <c r="L101" s="21" t="s">
        <v>52</v>
      </c>
      <c r="M101" s="23">
        <v>0</v>
      </c>
      <c r="N101" s="21" t="s">
        <v>52</v>
      </c>
      <c r="O101" s="23">
        <f t="shared" si="3"/>
        <v>836</v>
      </c>
      <c r="P101" s="23">
        <v>0</v>
      </c>
      <c r="Q101" s="23">
        <v>0</v>
      </c>
      <c r="R101" s="23">
        <v>0</v>
      </c>
      <c r="S101" s="23">
        <v>0</v>
      </c>
      <c r="T101" s="21" t="s">
        <v>1918</v>
      </c>
      <c r="U101" s="21" t="s">
        <v>52</v>
      </c>
      <c r="V101" s="20" t="s">
        <v>52</v>
      </c>
      <c r="W101" s="20" t="s">
        <v>52</v>
      </c>
      <c r="X101" s="24"/>
      <c r="Y101" s="20" t="s">
        <v>52</v>
      </c>
    </row>
    <row r="102" spans="1:27" ht="29.1" customHeight="1" x14ac:dyDescent="0.3">
      <c r="A102" s="21" t="s">
        <v>816</v>
      </c>
      <c r="B102" s="21" t="s">
        <v>814</v>
      </c>
      <c r="C102" s="21" t="s">
        <v>815</v>
      </c>
      <c r="D102" s="22" t="s">
        <v>427</v>
      </c>
      <c r="E102" s="23">
        <v>0</v>
      </c>
      <c r="F102" s="21" t="s">
        <v>52</v>
      </c>
      <c r="G102" s="23">
        <v>100</v>
      </c>
      <c r="H102" s="21" t="s">
        <v>1908</v>
      </c>
      <c r="I102" s="23">
        <v>120</v>
      </c>
      <c r="J102" s="21" t="s">
        <v>1909</v>
      </c>
      <c r="K102" s="23">
        <v>0</v>
      </c>
      <c r="L102" s="21" t="s">
        <v>52</v>
      </c>
      <c r="M102" s="23">
        <v>0</v>
      </c>
      <c r="N102" s="21" t="s">
        <v>52</v>
      </c>
      <c r="O102" s="23">
        <f t="shared" si="3"/>
        <v>100</v>
      </c>
      <c r="P102" s="23">
        <v>0</v>
      </c>
      <c r="Q102" s="23">
        <v>0</v>
      </c>
      <c r="R102" s="23">
        <v>0</v>
      </c>
      <c r="S102" s="23">
        <v>0</v>
      </c>
      <c r="T102" s="21" t="s">
        <v>1919</v>
      </c>
      <c r="U102" s="21" t="s">
        <v>52</v>
      </c>
      <c r="V102" s="20" t="s">
        <v>52</v>
      </c>
      <c r="W102" s="20" t="s">
        <v>52</v>
      </c>
      <c r="X102" s="24"/>
      <c r="Y102" s="20" t="s">
        <v>52</v>
      </c>
    </row>
    <row r="103" spans="1:27" ht="29.1" customHeight="1" x14ac:dyDescent="0.3">
      <c r="A103" s="21" t="s">
        <v>1630</v>
      </c>
      <c r="B103" s="21" t="s">
        <v>1628</v>
      </c>
      <c r="C103" s="21" t="s">
        <v>1629</v>
      </c>
      <c r="D103" s="22" t="s">
        <v>549</v>
      </c>
      <c r="E103" s="23">
        <v>9492</v>
      </c>
      <c r="F103" s="21" t="s">
        <v>52</v>
      </c>
      <c r="G103" s="23">
        <v>11027.77</v>
      </c>
      <c r="H103" s="21" t="s">
        <v>1920</v>
      </c>
      <c r="I103" s="23">
        <v>11027.77</v>
      </c>
      <c r="J103" s="21" t="s">
        <v>1921</v>
      </c>
      <c r="K103" s="23">
        <v>0</v>
      </c>
      <c r="L103" s="21" t="s">
        <v>52</v>
      </c>
      <c r="M103" s="23">
        <v>0</v>
      </c>
      <c r="N103" s="21" t="s">
        <v>52</v>
      </c>
      <c r="O103" s="23">
        <f t="shared" si="3"/>
        <v>9492</v>
      </c>
      <c r="P103" s="23">
        <v>0</v>
      </c>
      <c r="Q103" s="23">
        <v>0</v>
      </c>
      <c r="R103" s="23">
        <v>0</v>
      </c>
      <c r="S103" s="23">
        <v>0</v>
      </c>
      <c r="T103" s="21" t="s">
        <v>1922</v>
      </c>
      <c r="U103" s="21" t="s">
        <v>52</v>
      </c>
      <c r="V103" s="20" t="s">
        <v>52</v>
      </c>
      <c r="W103" s="20" t="s">
        <v>52</v>
      </c>
      <c r="X103" s="24"/>
      <c r="Y103" s="20" t="s">
        <v>52</v>
      </c>
    </row>
    <row r="104" spans="1:27" ht="29.1" customHeight="1" x14ac:dyDescent="0.3">
      <c r="A104" s="21" t="s">
        <v>1618</v>
      </c>
      <c r="B104" s="21" t="s">
        <v>1616</v>
      </c>
      <c r="C104" s="21" t="s">
        <v>1617</v>
      </c>
      <c r="D104" s="22" t="s">
        <v>549</v>
      </c>
      <c r="E104" s="23">
        <v>5060</v>
      </c>
      <c r="F104" s="21" t="s">
        <v>52</v>
      </c>
      <c r="G104" s="23">
        <v>6083.33</v>
      </c>
      <c r="H104" s="21" t="s">
        <v>1920</v>
      </c>
      <c r="I104" s="23">
        <v>0</v>
      </c>
      <c r="J104" s="21" t="s">
        <v>52</v>
      </c>
      <c r="K104" s="23">
        <v>0</v>
      </c>
      <c r="L104" s="21" t="s">
        <v>52</v>
      </c>
      <c r="M104" s="23">
        <v>0</v>
      </c>
      <c r="N104" s="21" t="s">
        <v>52</v>
      </c>
      <c r="O104" s="23">
        <f t="shared" si="3"/>
        <v>5060</v>
      </c>
      <c r="P104" s="23">
        <v>0</v>
      </c>
      <c r="Q104" s="23">
        <v>0</v>
      </c>
      <c r="R104" s="23">
        <v>0</v>
      </c>
      <c r="S104" s="23">
        <v>0</v>
      </c>
      <c r="T104" s="21" t="s">
        <v>1923</v>
      </c>
      <c r="U104" s="21" t="s">
        <v>52</v>
      </c>
      <c r="V104" s="20" t="s">
        <v>52</v>
      </c>
      <c r="W104" s="20" t="s">
        <v>52</v>
      </c>
      <c r="X104" s="24"/>
      <c r="Y104" s="20" t="s">
        <v>52</v>
      </c>
    </row>
    <row r="105" spans="1:27" ht="29.1" customHeight="1" x14ac:dyDescent="0.3">
      <c r="A105" s="21" t="s">
        <v>546</v>
      </c>
      <c r="B105" s="21" t="s">
        <v>544</v>
      </c>
      <c r="C105" s="21" t="s">
        <v>545</v>
      </c>
      <c r="D105" s="22" t="s">
        <v>397</v>
      </c>
      <c r="E105" s="23">
        <v>0</v>
      </c>
      <c r="F105" s="21" t="s">
        <v>52</v>
      </c>
      <c r="G105" s="23">
        <v>3200</v>
      </c>
      <c r="H105" s="21" t="s">
        <v>1924</v>
      </c>
      <c r="I105" s="23">
        <v>0</v>
      </c>
      <c r="J105" s="21" t="s">
        <v>52</v>
      </c>
      <c r="K105" s="23">
        <v>0</v>
      </c>
      <c r="L105" s="21" t="s">
        <v>52</v>
      </c>
      <c r="M105" s="23">
        <v>0</v>
      </c>
      <c r="N105" s="21" t="s">
        <v>52</v>
      </c>
      <c r="O105" s="23">
        <f t="shared" si="3"/>
        <v>3200</v>
      </c>
      <c r="P105" s="23">
        <v>0</v>
      </c>
      <c r="Q105" s="23">
        <v>0</v>
      </c>
      <c r="R105" s="23">
        <v>0</v>
      </c>
      <c r="S105" s="23">
        <v>0</v>
      </c>
      <c r="T105" s="21" t="s">
        <v>1925</v>
      </c>
      <c r="U105" s="21" t="s">
        <v>52</v>
      </c>
      <c r="V105" s="20" t="s">
        <v>52</v>
      </c>
      <c r="W105" s="20" t="s">
        <v>52</v>
      </c>
      <c r="X105" s="24"/>
      <c r="Y105" s="20" t="s">
        <v>52</v>
      </c>
    </row>
    <row r="106" spans="1:27" ht="29.1" customHeight="1" x14ac:dyDescent="0.3">
      <c r="A106" s="21" t="s">
        <v>597</v>
      </c>
      <c r="B106" s="21" t="s">
        <v>544</v>
      </c>
      <c r="C106" s="21" t="s">
        <v>596</v>
      </c>
      <c r="D106" s="22" t="s">
        <v>397</v>
      </c>
      <c r="E106" s="23">
        <v>0</v>
      </c>
      <c r="F106" s="21" t="s">
        <v>52</v>
      </c>
      <c r="G106" s="23">
        <v>4100</v>
      </c>
      <c r="H106" s="21" t="s">
        <v>1924</v>
      </c>
      <c r="I106" s="23">
        <v>0</v>
      </c>
      <c r="J106" s="21" t="s">
        <v>52</v>
      </c>
      <c r="K106" s="23">
        <v>0</v>
      </c>
      <c r="L106" s="21" t="s">
        <v>52</v>
      </c>
      <c r="M106" s="23">
        <v>0</v>
      </c>
      <c r="N106" s="21" t="s">
        <v>52</v>
      </c>
      <c r="O106" s="23">
        <f t="shared" si="3"/>
        <v>4100</v>
      </c>
      <c r="P106" s="23">
        <v>0</v>
      </c>
      <c r="Q106" s="23">
        <v>0</v>
      </c>
      <c r="R106" s="23">
        <v>0</v>
      </c>
      <c r="S106" s="23">
        <v>0</v>
      </c>
      <c r="T106" s="21" t="s">
        <v>1926</v>
      </c>
      <c r="U106" s="21" t="s">
        <v>52</v>
      </c>
      <c r="V106" s="20" t="s">
        <v>52</v>
      </c>
      <c r="W106" s="20" t="s">
        <v>52</v>
      </c>
      <c r="X106" s="24"/>
      <c r="Y106" s="20" t="s">
        <v>52</v>
      </c>
    </row>
    <row r="107" spans="1:27" ht="29.1" customHeight="1" x14ac:dyDescent="0.3">
      <c r="A107" s="21" t="s">
        <v>550</v>
      </c>
      <c r="B107" s="21" t="s">
        <v>544</v>
      </c>
      <c r="C107" s="21" t="s">
        <v>548</v>
      </c>
      <c r="D107" s="22" t="s">
        <v>549</v>
      </c>
      <c r="E107" s="23">
        <v>0</v>
      </c>
      <c r="F107" s="21" t="s">
        <v>52</v>
      </c>
      <c r="G107" s="23">
        <v>4550</v>
      </c>
      <c r="H107" s="21" t="s">
        <v>1924</v>
      </c>
      <c r="I107" s="23">
        <v>0</v>
      </c>
      <c r="J107" s="21" t="s">
        <v>52</v>
      </c>
      <c r="K107" s="23">
        <v>0</v>
      </c>
      <c r="L107" s="21" t="s">
        <v>52</v>
      </c>
      <c r="M107" s="23">
        <v>0</v>
      </c>
      <c r="N107" s="21" t="s">
        <v>52</v>
      </c>
      <c r="O107" s="23">
        <f t="shared" si="3"/>
        <v>4550</v>
      </c>
      <c r="P107" s="23">
        <v>0</v>
      </c>
      <c r="Q107" s="23">
        <v>0</v>
      </c>
      <c r="R107" s="23">
        <v>0</v>
      </c>
      <c r="S107" s="23">
        <v>0</v>
      </c>
      <c r="T107" s="21" t="s">
        <v>1927</v>
      </c>
      <c r="U107" s="21" t="s">
        <v>52</v>
      </c>
      <c r="V107" s="20" t="s">
        <v>52</v>
      </c>
      <c r="W107" s="20" t="s">
        <v>52</v>
      </c>
      <c r="X107" s="24"/>
      <c r="Y107" s="20" t="s">
        <v>52</v>
      </c>
    </row>
    <row r="108" spans="1:27" ht="29.1" customHeight="1" x14ac:dyDescent="0.3">
      <c r="A108" s="21" t="s">
        <v>557</v>
      </c>
      <c r="B108" s="21" t="s">
        <v>555</v>
      </c>
      <c r="C108" s="21" t="s">
        <v>556</v>
      </c>
      <c r="D108" s="22" t="s">
        <v>397</v>
      </c>
      <c r="E108" s="23">
        <v>0</v>
      </c>
      <c r="F108" s="21" t="s">
        <v>52</v>
      </c>
      <c r="G108" s="23">
        <v>1700</v>
      </c>
      <c r="H108" s="21" t="s">
        <v>1924</v>
      </c>
      <c r="I108" s="23">
        <v>0</v>
      </c>
      <c r="J108" s="21" t="s">
        <v>52</v>
      </c>
      <c r="K108" s="23">
        <v>0</v>
      </c>
      <c r="L108" s="21" t="s">
        <v>52</v>
      </c>
      <c r="M108" s="23">
        <v>0</v>
      </c>
      <c r="N108" s="21" t="s">
        <v>52</v>
      </c>
      <c r="O108" s="23">
        <f t="shared" si="3"/>
        <v>1700</v>
      </c>
      <c r="P108" s="23">
        <v>0</v>
      </c>
      <c r="Q108" s="23">
        <v>0</v>
      </c>
      <c r="R108" s="23">
        <v>0</v>
      </c>
      <c r="S108" s="23">
        <v>0</v>
      </c>
      <c r="T108" s="21" t="s">
        <v>1928</v>
      </c>
      <c r="U108" s="21" t="s">
        <v>52</v>
      </c>
      <c r="V108" s="20" t="s">
        <v>52</v>
      </c>
      <c r="W108" s="20" t="s">
        <v>52</v>
      </c>
      <c r="X108" s="24"/>
      <c r="Y108" s="20" t="s">
        <v>52</v>
      </c>
    </row>
    <row r="109" spans="1:27" s="137" customFormat="1" ht="29.1" customHeight="1" x14ac:dyDescent="0.3">
      <c r="A109" s="112" t="s">
        <v>1622</v>
      </c>
      <c r="B109" s="112" t="s">
        <v>1620</v>
      </c>
      <c r="C109" s="112" t="s">
        <v>1621</v>
      </c>
      <c r="D109" s="133" t="s">
        <v>549</v>
      </c>
      <c r="E109" s="134">
        <v>0</v>
      </c>
      <c r="F109" s="112" t="s">
        <v>52</v>
      </c>
      <c r="G109" s="134">
        <v>3483.33</v>
      </c>
      <c r="H109" s="112" t="s">
        <v>1920</v>
      </c>
      <c r="I109" s="134">
        <v>3194.44</v>
      </c>
      <c r="J109" s="112" t="s">
        <v>1921</v>
      </c>
      <c r="K109" s="134">
        <v>1944</v>
      </c>
      <c r="L109" s="112" t="s">
        <v>2423</v>
      </c>
      <c r="M109" s="134">
        <v>0</v>
      </c>
      <c r="N109" s="112" t="s">
        <v>52</v>
      </c>
      <c r="O109" s="134">
        <f t="shared" si="3"/>
        <v>1944</v>
      </c>
      <c r="P109" s="134">
        <v>0</v>
      </c>
      <c r="Q109" s="134">
        <v>0</v>
      </c>
      <c r="R109" s="134">
        <v>0</v>
      </c>
      <c r="S109" s="134">
        <v>0</v>
      </c>
      <c r="T109" s="112" t="s">
        <v>1929</v>
      </c>
      <c r="U109" s="112" t="s">
        <v>52</v>
      </c>
      <c r="V109" s="135" t="s">
        <v>52</v>
      </c>
      <c r="W109" s="135" t="s">
        <v>52</v>
      </c>
      <c r="X109" s="136"/>
      <c r="Y109" s="135" t="s">
        <v>52</v>
      </c>
      <c r="Z109" s="137">
        <v>1944</v>
      </c>
      <c r="AA109" s="137" t="s">
        <v>2418</v>
      </c>
    </row>
    <row r="110" spans="1:27" ht="29.1" customHeight="1" x14ac:dyDescent="0.3">
      <c r="A110" s="21" t="s">
        <v>718</v>
      </c>
      <c r="B110" s="21" t="s">
        <v>203</v>
      </c>
      <c r="C110" s="21" t="s">
        <v>717</v>
      </c>
      <c r="D110" s="22" t="s">
        <v>618</v>
      </c>
      <c r="E110" s="23">
        <v>0</v>
      </c>
      <c r="F110" s="21" t="s">
        <v>52</v>
      </c>
      <c r="G110" s="23">
        <v>100000</v>
      </c>
      <c r="H110" s="21" t="s">
        <v>1930</v>
      </c>
      <c r="I110" s="23">
        <v>0</v>
      </c>
      <c r="J110" s="21" t="s">
        <v>52</v>
      </c>
      <c r="K110" s="23">
        <v>0</v>
      </c>
      <c r="L110" s="21" t="s">
        <v>52</v>
      </c>
      <c r="M110" s="23">
        <v>0</v>
      </c>
      <c r="N110" s="21" t="s">
        <v>52</v>
      </c>
      <c r="O110" s="23">
        <f t="shared" si="3"/>
        <v>100000</v>
      </c>
      <c r="P110" s="23">
        <v>0</v>
      </c>
      <c r="Q110" s="23">
        <v>0</v>
      </c>
      <c r="R110" s="23">
        <v>0</v>
      </c>
      <c r="S110" s="23">
        <v>0</v>
      </c>
      <c r="T110" s="21" t="s">
        <v>1931</v>
      </c>
      <c r="U110" s="21" t="s">
        <v>298</v>
      </c>
      <c r="V110" s="20" t="s">
        <v>52</v>
      </c>
      <c r="W110" s="20" t="s">
        <v>52</v>
      </c>
      <c r="X110" s="24"/>
      <c r="Y110" s="20" t="s">
        <v>52</v>
      </c>
    </row>
    <row r="111" spans="1:27" ht="29.1" customHeight="1" x14ac:dyDescent="0.3">
      <c r="A111" s="21" t="s">
        <v>1497</v>
      </c>
      <c r="B111" s="21" t="s">
        <v>1495</v>
      </c>
      <c r="C111" s="21" t="s">
        <v>1496</v>
      </c>
      <c r="D111" s="22" t="s">
        <v>80</v>
      </c>
      <c r="E111" s="23">
        <v>0</v>
      </c>
      <c r="F111" s="21" t="s">
        <v>52</v>
      </c>
      <c r="G111" s="23">
        <v>6167.5</v>
      </c>
      <c r="H111" s="21" t="s">
        <v>1932</v>
      </c>
      <c r="I111" s="23">
        <v>6775</v>
      </c>
      <c r="J111" s="21" t="s">
        <v>1933</v>
      </c>
      <c r="K111" s="23">
        <v>0</v>
      </c>
      <c r="L111" s="21" t="s">
        <v>52</v>
      </c>
      <c r="M111" s="23">
        <v>0</v>
      </c>
      <c r="N111" s="21" t="s">
        <v>52</v>
      </c>
      <c r="O111" s="23">
        <f t="shared" si="3"/>
        <v>6167.5</v>
      </c>
      <c r="P111" s="23">
        <v>0</v>
      </c>
      <c r="Q111" s="23">
        <v>0</v>
      </c>
      <c r="R111" s="23">
        <v>0</v>
      </c>
      <c r="S111" s="23">
        <v>0</v>
      </c>
      <c r="T111" s="21" t="s">
        <v>1934</v>
      </c>
      <c r="U111" s="21" t="s">
        <v>52</v>
      </c>
      <c r="V111" s="20" t="s">
        <v>52</v>
      </c>
      <c r="W111" s="20" t="s">
        <v>52</v>
      </c>
      <c r="X111" s="24"/>
      <c r="Y111" s="20" t="s">
        <v>52</v>
      </c>
    </row>
    <row r="112" spans="1:27" ht="29.1" customHeight="1" x14ac:dyDescent="0.3">
      <c r="A112" s="21" t="s">
        <v>480</v>
      </c>
      <c r="B112" s="21" t="s">
        <v>475</v>
      </c>
      <c r="C112" s="21" t="s">
        <v>479</v>
      </c>
      <c r="D112" s="22" t="s">
        <v>80</v>
      </c>
      <c r="E112" s="23">
        <v>0</v>
      </c>
      <c r="F112" s="21" t="s">
        <v>52</v>
      </c>
      <c r="G112" s="23">
        <v>4910</v>
      </c>
      <c r="H112" s="21" t="s">
        <v>1935</v>
      </c>
      <c r="I112" s="23">
        <v>0</v>
      </c>
      <c r="J112" s="21" t="s">
        <v>52</v>
      </c>
      <c r="K112" s="23">
        <v>0</v>
      </c>
      <c r="L112" s="21" t="s">
        <v>52</v>
      </c>
      <c r="M112" s="23">
        <v>0</v>
      </c>
      <c r="N112" s="21" t="s">
        <v>52</v>
      </c>
      <c r="O112" s="23">
        <f t="shared" si="3"/>
        <v>4910</v>
      </c>
      <c r="P112" s="23">
        <v>0</v>
      </c>
      <c r="Q112" s="23">
        <v>0</v>
      </c>
      <c r="R112" s="23">
        <v>0</v>
      </c>
      <c r="S112" s="23">
        <v>0</v>
      </c>
      <c r="T112" s="21" t="s">
        <v>1936</v>
      </c>
      <c r="U112" s="21" t="s">
        <v>52</v>
      </c>
      <c r="V112" s="20" t="s">
        <v>52</v>
      </c>
      <c r="W112" s="20" t="s">
        <v>52</v>
      </c>
      <c r="X112" s="24"/>
      <c r="Y112" s="20" t="s">
        <v>52</v>
      </c>
    </row>
    <row r="113" spans="1:27" s="137" customFormat="1" ht="29.1" customHeight="1" x14ac:dyDescent="0.3">
      <c r="A113" s="112" t="s">
        <v>477</v>
      </c>
      <c r="B113" s="112" t="s">
        <v>475</v>
      </c>
      <c r="C113" s="112" t="s">
        <v>476</v>
      </c>
      <c r="D113" s="133" t="s">
        <v>80</v>
      </c>
      <c r="E113" s="134">
        <v>0</v>
      </c>
      <c r="F113" s="112" t="s">
        <v>52</v>
      </c>
      <c r="G113" s="134">
        <v>11360</v>
      </c>
      <c r="H113" s="112" t="s">
        <v>1935</v>
      </c>
      <c r="I113" s="134">
        <v>0</v>
      </c>
      <c r="J113" s="112" t="s">
        <v>52</v>
      </c>
      <c r="K113" s="134">
        <v>11080</v>
      </c>
      <c r="L113" s="112" t="s">
        <v>2423</v>
      </c>
      <c r="M113" s="134">
        <v>0</v>
      </c>
      <c r="N113" s="112" t="s">
        <v>52</v>
      </c>
      <c r="O113" s="134">
        <f t="shared" si="3"/>
        <v>11080</v>
      </c>
      <c r="P113" s="134">
        <v>0</v>
      </c>
      <c r="Q113" s="134">
        <v>0</v>
      </c>
      <c r="R113" s="134">
        <v>0</v>
      </c>
      <c r="S113" s="134">
        <v>0</v>
      </c>
      <c r="T113" s="112" t="s">
        <v>1937</v>
      </c>
      <c r="U113" s="112" t="s">
        <v>52</v>
      </c>
      <c r="V113" s="135" t="s">
        <v>52</v>
      </c>
      <c r="W113" s="135" t="s">
        <v>52</v>
      </c>
      <c r="X113" s="136"/>
      <c r="Y113" s="135" t="s">
        <v>52</v>
      </c>
      <c r="Z113" s="137">
        <v>11080</v>
      </c>
      <c r="AA113" s="137" t="s">
        <v>2419</v>
      </c>
    </row>
    <row r="114" spans="1:27" ht="29.1" customHeight="1" x14ac:dyDescent="0.3">
      <c r="A114" s="21" t="s">
        <v>631</v>
      </c>
      <c r="B114" s="21" t="s">
        <v>621</v>
      </c>
      <c r="C114" s="21" t="s">
        <v>630</v>
      </c>
      <c r="D114" s="22" t="s">
        <v>57</v>
      </c>
      <c r="E114" s="23">
        <v>0</v>
      </c>
      <c r="F114" s="21" t="s">
        <v>52</v>
      </c>
      <c r="G114" s="23">
        <v>14900</v>
      </c>
      <c r="H114" s="21" t="s">
        <v>1938</v>
      </c>
      <c r="I114" s="23">
        <v>13600</v>
      </c>
      <c r="J114" s="21" t="s">
        <v>1939</v>
      </c>
      <c r="K114" s="23">
        <v>0</v>
      </c>
      <c r="L114" s="21" t="s">
        <v>52</v>
      </c>
      <c r="M114" s="23">
        <v>0</v>
      </c>
      <c r="N114" s="21" t="s">
        <v>52</v>
      </c>
      <c r="O114" s="23">
        <f t="shared" si="3"/>
        <v>13600</v>
      </c>
      <c r="P114" s="23">
        <v>0</v>
      </c>
      <c r="Q114" s="23">
        <v>0</v>
      </c>
      <c r="R114" s="23">
        <v>0</v>
      </c>
      <c r="S114" s="23">
        <v>0</v>
      </c>
      <c r="T114" s="21" t="s">
        <v>1940</v>
      </c>
      <c r="U114" s="21" t="s">
        <v>298</v>
      </c>
      <c r="V114" s="20" t="s">
        <v>52</v>
      </c>
      <c r="W114" s="20" t="s">
        <v>52</v>
      </c>
      <c r="X114" s="24"/>
      <c r="Y114" s="20" t="s">
        <v>52</v>
      </c>
    </row>
    <row r="115" spans="1:27" ht="29.1" customHeight="1" x14ac:dyDescent="0.3">
      <c r="A115" s="21" t="s">
        <v>623</v>
      </c>
      <c r="B115" s="21" t="s">
        <v>621</v>
      </c>
      <c r="C115" s="21" t="s">
        <v>622</v>
      </c>
      <c r="D115" s="22" t="s">
        <v>57</v>
      </c>
      <c r="E115" s="23">
        <v>0</v>
      </c>
      <c r="F115" s="21" t="s">
        <v>52</v>
      </c>
      <c r="G115" s="23">
        <v>40700</v>
      </c>
      <c r="H115" s="21" t="s">
        <v>1938</v>
      </c>
      <c r="I115" s="23">
        <v>35300</v>
      </c>
      <c r="J115" s="21" t="s">
        <v>1939</v>
      </c>
      <c r="K115" s="23">
        <v>0</v>
      </c>
      <c r="L115" s="21" t="s">
        <v>52</v>
      </c>
      <c r="M115" s="23">
        <v>0</v>
      </c>
      <c r="N115" s="21" t="s">
        <v>52</v>
      </c>
      <c r="O115" s="23">
        <f t="shared" si="3"/>
        <v>35300</v>
      </c>
      <c r="P115" s="23">
        <v>0</v>
      </c>
      <c r="Q115" s="23">
        <v>0</v>
      </c>
      <c r="R115" s="23">
        <v>0</v>
      </c>
      <c r="S115" s="23">
        <v>0</v>
      </c>
      <c r="T115" s="21" t="s">
        <v>1941</v>
      </c>
      <c r="U115" s="21" t="s">
        <v>298</v>
      </c>
      <c r="V115" s="20" t="s">
        <v>52</v>
      </c>
      <c r="W115" s="20" t="s">
        <v>52</v>
      </c>
      <c r="X115" s="24"/>
      <c r="Y115" s="20" t="s">
        <v>52</v>
      </c>
    </row>
    <row r="116" spans="1:27" ht="29.1" customHeight="1" x14ac:dyDescent="0.3">
      <c r="A116" s="21" t="s">
        <v>338</v>
      </c>
      <c r="B116" s="21" t="s">
        <v>336</v>
      </c>
      <c r="C116" s="21" t="s">
        <v>337</v>
      </c>
      <c r="D116" s="22" t="s">
        <v>119</v>
      </c>
      <c r="E116" s="23">
        <v>25000</v>
      </c>
      <c r="F116" s="21" t="s">
        <v>1942</v>
      </c>
      <c r="G116" s="23">
        <v>0</v>
      </c>
      <c r="H116" s="21" t="s">
        <v>52</v>
      </c>
      <c r="I116" s="23">
        <v>0</v>
      </c>
      <c r="J116" s="21" t="s">
        <v>52</v>
      </c>
      <c r="K116" s="23">
        <v>0</v>
      </c>
      <c r="L116" s="21" t="s">
        <v>52</v>
      </c>
      <c r="M116" s="23">
        <v>0</v>
      </c>
      <c r="N116" s="21" t="s">
        <v>52</v>
      </c>
      <c r="O116" s="23">
        <f t="shared" si="3"/>
        <v>25000</v>
      </c>
      <c r="P116" s="23">
        <v>0</v>
      </c>
      <c r="Q116" s="23">
        <v>0</v>
      </c>
      <c r="R116" s="23">
        <v>0</v>
      </c>
      <c r="S116" s="23">
        <v>0</v>
      </c>
      <c r="T116" s="21" t="s">
        <v>1943</v>
      </c>
      <c r="U116" s="21" t="s">
        <v>298</v>
      </c>
      <c r="V116" s="20" t="s">
        <v>52</v>
      </c>
      <c r="W116" s="20" t="s">
        <v>52</v>
      </c>
      <c r="X116" s="24"/>
      <c r="Y116" s="20" t="s">
        <v>52</v>
      </c>
    </row>
    <row r="117" spans="1:27" ht="29.1" customHeight="1" x14ac:dyDescent="0.3">
      <c r="A117" s="21" t="s">
        <v>299</v>
      </c>
      <c r="B117" s="21" t="s">
        <v>296</v>
      </c>
      <c r="C117" s="21" t="s">
        <v>297</v>
      </c>
      <c r="D117" s="22" t="s">
        <v>75</v>
      </c>
      <c r="E117" s="23">
        <v>63200</v>
      </c>
      <c r="F117" s="21" t="s">
        <v>1944</v>
      </c>
      <c r="G117" s="23">
        <v>0</v>
      </c>
      <c r="H117" s="21" t="s">
        <v>52</v>
      </c>
      <c r="I117" s="23">
        <v>0</v>
      </c>
      <c r="J117" s="21" t="s">
        <v>52</v>
      </c>
      <c r="K117" s="23">
        <v>0</v>
      </c>
      <c r="L117" s="21" t="s">
        <v>52</v>
      </c>
      <c r="M117" s="23">
        <v>0</v>
      </c>
      <c r="N117" s="21" t="s">
        <v>52</v>
      </c>
      <c r="O117" s="23">
        <f t="shared" si="3"/>
        <v>63200</v>
      </c>
      <c r="P117" s="23">
        <v>0</v>
      </c>
      <c r="Q117" s="23">
        <v>0</v>
      </c>
      <c r="R117" s="23">
        <v>0</v>
      </c>
      <c r="S117" s="23">
        <v>0</v>
      </c>
      <c r="T117" s="21" t="s">
        <v>1945</v>
      </c>
      <c r="U117" s="21" t="s">
        <v>298</v>
      </c>
      <c r="V117" s="20" t="s">
        <v>52</v>
      </c>
      <c r="W117" s="20" t="s">
        <v>52</v>
      </c>
      <c r="X117" s="24"/>
      <c r="Y117" s="20" t="s">
        <v>52</v>
      </c>
    </row>
    <row r="118" spans="1:27" ht="29.1" customHeight="1" x14ac:dyDescent="0.3">
      <c r="A118" s="21" t="s">
        <v>302</v>
      </c>
      <c r="B118" s="21" t="s">
        <v>296</v>
      </c>
      <c r="C118" s="21" t="s">
        <v>301</v>
      </c>
      <c r="D118" s="22" t="s">
        <v>75</v>
      </c>
      <c r="E118" s="23">
        <v>72110</v>
      </c>
      <c r="F118" s="21" t="s">
        <v>1946</v>
      </c>
      <c r="G118" s="23">
        <v>0</v>
      </c>
      <c r="H118" s="21" t="s">
        <v>52</v>
      </c>
      <c r="I118" s="23">
        <v>0</v>
      </c>
      <c r="J118" s="21" t="s">
        <v>52</v>
      </c>
      <c r="K118" s="23">
        <v>0</v>
      </c>
      <c r="L118" s="21" t="s">
        <v>52</v>
      </c>
      <c r="M118" s="23">
        <v>0</v>
      </c>
      <c r="N118" s="21" t="s">
        <v>52</v>
      </c>
      <c r="O118" s="23">
        <f t="shared" si="3"/>
        <v>72110</v>
      </c>
      <c r="P118" s="23">
        <v>0</v>
      </c>
      <c r="Q118" s="23">
        <v>0</v>
      </c>
      <c r="R118" s="23">
        <v>0</v>
      </c>
      <c r="S118" s="23">
        <v>0</v>
      </c>
      <c r="T118" s="21" t="s">
        <v>1947</v>
      </c>
      <c r="U118" s="21" t="s">
        <v>298</v>
      </c>
      <c r="V118" s="20" t="s">
        <v>52</v>
      </c>
      <c r="W118" s="20" t="s">
        <v>52</v>
      </c>
      <c r="X118" s="24"/>
      <c r="Y118" s="20" t="s">
        <v>52</v>
      </c>
    </row>
    <row r="119" spans="1:27" ht="29.1" customHeight="1" x14ac:dyDescent="0.3">
      <c r="A119" s="21" t="s">
        <v>305</v>
      </c>
      <c r="B119" s="21" t="s">
        <v>144</v>
      </c>
      <c r="C119" s="21" t="s">
        <v>304</v>
      </c>
      <c r="D119" s="22" t="s">
        <v>80</v>
      </c>
      <c r="E119" s="23">
        <v>24310</v>
      </c>
      <c r="F119" s="21" t="s">
        <v>1948</v>
      </c>
      <c r="G119" s="23">
        <v>0</v>
      </c>
      <c r="H119" s="21" t="s">
        <v>52</v>
      </c>
      <c r="I119" s="23">
        <v>0</v>
      </c>
      <c r="J119" s="21" t="s">
        <v>52</v>
      </c>
      <c r="K119" s="23">
        <v>0</v>
      </c>
      <c r="L119" s="21" t="s">
        <v>52</v>
      </c>
      <c r="M119" s="23">
        <v>0</v>
      </c>
      <c r="N119" s="21" t="s">
        <v>52</v>
      </c>
      <c r="O119" s="23">
        <f t="shared" si="3"/>
        <v>24310</v>
      </c>
      <c r="P119" s="23">
        <v>0</v>
      </c>
      <c r="Q119" s="23">
        <v>0</v>
      </c>
      <c r="R119" s="23">
        <v>0</v>
      </c>
      <c r="S119" s="23">
        <v>0</v>
      </c>
      <c r="T119" s="21" t="s">
        <v>1949</v>
      </c>
      <c r="U119" s="21" t="s">
        <v>298</v>
      </c>
      <c r="V119" s="20" t="s">
        <v>52</v>
      </c>
      <c r="W119" s="20" t="s">
        <v>52</v>
      </c>
      <c r="X119" s="24"/>
      <c r="Y119" s="20" t="s">
        <v>52</v>
      </c>
    </row>
    <row r="120" spans="1:27" ht="29.1" customHeight="1" x14ac:dyDescent="0.3">
      <c r="A120" s="21" t="s">
        <v>308</v>
      </c>
      <c r="B120" s="21" t="s">
        <v>144</v>
      </c>
      <c r="C120" s="21" t="s">
        <v>307</v>
      </c>
      <c r="D120" s="22" t="s">
        <v>80</v>
      </c>
      <c r="E120" s="23">
        <v>39170</v>
      </c>
      <c r="F120" s="21" t="s">
        <v>1950</v>
      </c>
      <c r="G120" s="23">
        <v>0</v>
      </c>
      <c r="H120" s="21" t="s">
        <v>52</v>
      </c>
      <c r="I120" s="23">
        <v>0</v>
      </c>
      <c r="J120" s="21" t="s">
        <v>52</v>
      </c>
      <c r="K120" s="23">
        <v>0</v>
      </c>
      <c r="L120" s="21" t="s">
        <v>52</v>
      </c>
      <c r="M120" s="23">
        <v>0</v>
      </c>
      <c r="N120" s="21" t="s">
        <v>52</v>
      </c>
      <c r="O120" s="23">
        <f t="shared" si="3"/>
        <v>39170</v>
      </c>
      <c r="P120" s="23">
        <v>0</v>
      </c>
      <c r="Q120" s="23">
        <v>0</v>
      </c>
      <c r="R120" s="23">
        <v>0</v>
      </c>
      <c r="S120" s="23">
        <v>0</v>
      </c>
      <c r="T120" s="21" t="s">
        <v>1951</v>
      </c>
      <c r="U120" s="21" t="s">
        <v>298</v>
      </c>
      <c r="V120" s="20" t="s">
        <v>52</v>
      </c>
      <c r="W120" s="20" t="s">
        <v>52</v>
      </c>
      <c r="X120" s="24"/>
      <c r="Y120" s="20" t="s">
        <v>52</v>
      </c>
    </row>
    <row r="121" spans="1:27" ht="29.1" customHeight="1" x14ac:dyDescent="0.3">
      <c r="A121" s="21" t="s">
        <v>312</v>
      </c>
      <c r="B121" s="21" t="s">
        <v>310</v>
      </c>
      <c r="C121" s="21" t="s">
        <v>311</v>
      </c>
      <c r="D121" s="22" t="s">
        <v>119</v>
      </c>
      <c r="E121" s="23">
        <v>40000</v>
      </c>
      <c r="F121" s="21" t="s">
        <v>1952</v>
      </c>
      <c r="G121" s="23">
        <v>0</v>
      </c>
      <c r="H121" s="21" t="s">
        <v>52</v>
      </c>
      <c r="I121" s="23">
        <v>0</v>
      </c>
      <c r="J121" s="21" t="s">
        <v>52</v>
      </c>
      <c r="K121" s="23">
        <v>0</v>
      </c>
      <c r="L121" s="21" t="s">
        <v>52</v>
      </c>
      <c r="M121" s="23">
        <v>0</v>
      </c>
      <c r="N121" s="21" t="s">
        <v>52</v>
      </c>
      <c r="O121" s="23">
        <f t="shared" si="3"/>
        <v>40000</v>
      </c>
      <c r="P121" s="23">
        <v>0</v>
      </c>
      <c r="Q121" s="23">
        <v>0</v>
      </c>
      <c r="R121" s="23">
        <v>0</v>
      </c>
      <c r="S121" s="23">
        <v>0</v>
      </c>
      <c r="T121" s="21" t="s">
        <v>1953</v>
      </c>
      <c r="U121" s="21" t="s">
        <v>298</v>
      </c>
      <c r="V121" s="20" t="s">
        <v>52</v>
      </c>
      <c r="W121" s="20" t="s">
        <v>52</v>
      </c>
      <c r="X121" s="24"/>
      <c r="Y121" s="20" t="s">
        <v>52</v>
      </c>
    </row>
    <row r="122" spans="1:27" ht="29.1" customHeight="1" x14ac:dyDescent="0.3">
      <c r="A122" s="21" t="s">
        <v>316</v>
      </c>
      <c r="B122" s="21" t="s">
        <v>314</v>
      </c>
      <c r="C122" s="21" t="s">
        <v>315</v>
      </c>
      <c r="D122" s="22" t="s">
        <v>286</v>
      </c>
      <c r="E122" s="23">
        <v>1029930</v>
      </c>
      <c r="F122" s="21" t="s">
        <v>1954</v>
      </c>
      <c r="G122" s="23">
        <v>0</v>
      </c>
      <c r="H122" s="21" t="s">
        <v>52</v>
      </c>
      <c r="I122" s="23">
        <v>0</v>
      </c>
      <c r="J122" s="21" t="s">
        <v>52</v>
      </c>
      <c r="K122" s="23">
        <v>0</v>
      </c>
      <c r="L122" s="21" t="s">
        <v>52</v>
      </c>
      <c r="M122" s="23">
        <v>0</v>
      </c>
      <c r="N122" s="21" t="s">
        <v>52</v>
      </c>
      <c r="O122" s="23">
        <f t="shared" si="3"/>
        <v>1029930</v>
      </c>
      <c r="P122" s="23">
        <v>0</v>
      </c>
      <c r="Q122" s="23">
        <v>0</v>
      </c>
      <c r="R122" s="23">
        <v>0</v>
      </c>
      <c r="S122" s="23">
        <v>0</v>
      </c>
      <c r="T122" s="21" t="s">
        <v>1955</v>
      </c>
      <c r="U122" s="21" t="s">
        <v>298</v>
      </c>
      <c r="V122" s="20" t="s">
        <v>52</v>
      </c>
      <c r="W122" s="20" t="s">
        <v>52</v>
      </c>
      <c r="X122" s="24"/>
      <c r="Y122" s="20" t="s">
        <v>52</v>
      </c>
    </row>
    <row r="123" spans="1:27" ht="29.1" customHeight="1" x14ac:dyDescent="0.3">
      <c r="A123" s="21" t="s">
        <v>319</v>
      </c>
      <c r="B123" s="21" t="s">
        <v>314</v>
      </c>
      <c r="C123" s="21" t="s">
        <v>318</v>
      </c>
      <c r="D123" s="22" t="s">
        <v>286</v>
      </c>
      <c r="E123" s="23">
        <v>1035430</v>
      </c>
      <c r="F123" s="21" t="s">
        <v>1956</v>
      </c>
      <c r="G123" s="23">
        <v>0</v>
      </c>
      <c r="H123" s="21" t="s">
        <v>52</v>
      </c>
      <c r="I123" s="23">
        <v>0</v>
      </c>
      <c r="J123" s="21" t="s">
        <v>52</v>
      </c>
      <c r="K123" s="23">
        <v>0</v>
      </c>
      <c r="L123" s="21" t="s">
        <v>52</v>
      </c>
      <c r="M123" s="23">
        <v>0</v>
      </c>
      <c r="N123" s="21" t="s">
        <v>52</v>
      </c>
      <c r="O123" s="23">
        <f t="shared" si="3"/>
        <v>1035430</v>
      </c>
      <c r="P123" s="23">
        <v>0</v>
      </c>
      <c r="Q123" s="23">
        <v>0</v>
      </c>
      <c r="R123" s="23">
        <v>0</v>
      </c>
      <c r="S123" s="23">
        <v>0</v>
      </c>
      <c r="T123" s="21" t="s">
        <v>1957</v>
      </c>
      <c r="U123" s="21" t="s">
        <v>298</v>
      </c>
      <c r="V123" s="20" t="s">
        <v>52</v>
      </c>
      <c r="W123" s="20" t="s">
        <v>52</v>
      </c>
      <c r="X123" s="24"/>
      <c r="Y123" s="20" t="s">
        <v>52</v>
      </c>
    </row>
    <row r="124" spans="1:27" ht="29.1" customHeight="1" x14ac:dyDescent="0.3">
      <c r="A124" s="21" t="s">
        <v>342</v>
      </c>
      <c r="B124" s="21" t="s">
        <v>340</v>
      </c>
      <c r="C124" s="21" t="s">
        <v>341</v>
      </c>
      <c r="D124" s="22" t="s">
        <v>247</v>
      </c>
      <c r="E124" s="23">
        <v>196000</v>
      </c>
      <c r="F124" s="21" t="s">
        <v>1958</v>
      </c>
      <c r="G124" s="23">
        <v>0</v>
      </c>
      <c r="H124" s="21" t="s">
        <v>52</v>
      </c>
      <c r="I124" s="23">
        <v>0</v>
      </c>
      <c r="J124" s="21" t="s">
        <v>52</v>
      </c>
      <c r="K124" s="23">
        <v>0</v>
      </c>
      <c r="L124" s="21" t="s">
        <v>52</v>
      </c>
      <c r="M124" s="23">
        <v>0</v>
      </c>
      <c r="N124" s="21" t="s">
        <v>52</v>
      </c>
      <c r="O124" s="23">
        <f t="shared" si="3"/>
        <v>196000</v>
      </c>
      <c r="P124" s="23">
        <v>0</v>
      </c>
      <c r="Q124" s="23">
        <v>0</v>
      </c>
      <c r="R124" s="23">
        <v>0</v>
      </c>
      <c r="S124" s="23">
        <v>0</v>
      </c>
      <c r="T124" s="21" t="s">
        <v>1959</v>
      </c>
      <c r="U124" s="21" t="s">
        <v>298</v>
      </c>
      <c r="V124" s="20" t="s">
        <v>52</v>
      </c>
      <c r="W124" s="20" t="s">
        <v>52</v>
      </c>
      <c r="X124" s="24"/>
      <c r="Y124" s="20" t="s">
        <v>52</v>
      </c>
    </row>
    <row r="125" spans="1:27" ht="29.1" customHeight="1" x14ac:dyDescent="0.3">
      <c r="A125" s="21" t="s">
        <v>346</v>
      </c>
      <c r="B125" s="21" t="s">
        <v>344</v>
      </c>
      <c r="C125" s="21" t="s">
        <v>345</v>
      </c>
      <c r="D125" s="22" t="s">
        <v>247</v>
      </c>
      <c r="E125" s="23">
        <v>350000</v>
      </c>
      <c r="F125" s="21" t="s">
        <v>1960</v>
      </c>
      <c r="G125" s="23">
        <v>0</v>
      </c>
      <c r="H125" s="21" t="s">
        <v>52</v>
      </c>
      <c r="I125" s="23">
        <v>0</v>
      </c>
      <c r="J125" s="21" t="s">
        <v>52</v>
      </c>
      <c r="K125" s="23">
        <v>0</v>
      </c>
      <c r="L125" s="21" t="s">
        <v>52</v>
      </c>
      <c r="M125" s="23">
        <v>0</v>
      </c>
      <c r="N125" s="21" t="s">
        <v>52</v>
      </c>
      <c r="O125" s="23">
        <f t="shared" si="3"/>
        <v>350000</v>
      </c>
      <c r="P125" s="23">
        <v>0</v>
      </c>
      <c r="Q125" s="23">
        <v>0</v>
      </c>
      <c r="R125" s="23">
        <v>0</v>
      </c>
      <c r="S125" s="23">
        <v>0</v>
      </c>
      <c r="T125" s="21" t="s">
        <v>1961</v>
      </c>
      <c r="U125" s="21" t="s">
        <v>298</v>
      </c>
      <c r="V125" s="20" t="s">
        <v>52</v>
      </c>
      <c r="W125" s="20" t="s">
        <v>52</v>
      </c>
      <c r="X125" s="24"/>
      <c r="Y125" s="20" t="s">
        <v>52</v>
      </c>
    </row>
    <row r="126" spans="1:27" ht="29.1" customHeight="1" x14ac:dyDescent="0.3">
      <c r="A126" s="21" t="s">
        <v>864</v>
      </c>
      <c r="B126" s="21" t="s">
        <v>863</v>
      </c>
      <c r="C126" s="21" t="s">
        <v>52</v>
      </c>
      <c r="D126" s="22" t="s">
        <v>75</v>
      </c>
      <c r="E126" s="23">
        <v>0</v>
      </c>
      <c r="F126" s="21" t="s">
        <v>52</v>
      </c>
      <c r="G126" s="23">
        <v>1856287</v>
      </c>
      <c r="H126" s="21" t="s">
        <v>1962</v>
      </c>
      <c r="I126" s="23">
        <v>0</v>
      </c>
      <c r="J126" s="21" t="s">
        <v>52</v>
      </c>
      <c r="K126" s="23">
        <v>1860000</v>
      </c>
      <c r="L126" s="21" t="s">
        <v>1963</v>
      </c>
      <c r="M126" s="23">
        <v>0</v>
      </c>
      <c r="N126" s="21" t="s">
        <v>52</v>
      </c>
      <c r="O126" s="23">
        <f t="shared" si="3"/>
        <v>1856287</v>
      </c>
      <c r="P126" s="23">
        <v>0</v>
      </c>
      <c r="Q126" s="23">
        <v>0</v>
      </c>
      <c r="R126" s="23">
        <v>0</v>
      </c>
      <c r="S126" s="23">
        <v>0</v>
      </c>
      <c r="T126" s="21" t="s">
        <v>1964</v>
      </c>
      <c r="U126" s="21" t="s">
        <v>52</v>
      </c>
      <c r="V126" s="20" t="s">
        <v>52</v>
      </c>
      <c r="W126" s="20" t="s">
        <v>52</v>
      </c>
      <c r="X126" s="24"/>
      <c r="Y126" s="20" t="s">
        <v>52</v>
      </c>
    </row>
    <row r="127" spans="1:27" ht="29.1" customHeight="1" x14ac:dyDescent="0.3">
      <c r="A127" s="21" t="s">
        <v>867</v>
      </c>
      <c r="B127" s="21" t="s">
        <v>866</v>
      </c>
      <c r="C127" s="21" t="s">
        <v>52</v>
      </c>
      <c r="D127" s="22" t="s">
        <v>75</v>
      </c>
      <c r="E127" s="23">
        <v>0</v>
      </c>
      <c r="F127" s="21" t="s">
        <v>52</v>
      </c>
      <c r="G127" s="23">
        <v>0</v>
      </c>
      <c r="H127" s="21" t="s">
        <v>52</v>
      </c>
      <c r="I127" s="23">
        <v>0</v>
      </c>
      <c r="J127" s="21" t="s">
        <v>52</v>
      </c>
      <c r="K127" s="23">
        <v>210000</v>
      </c>
      <c r="L127" s="21" t="s">
        <v>1963</v>
      </c>
      <c r="M127" s="23">
        <v>0</v>
      </c>
      <c r="N127" s="21" t="s">
        <v>52</v>
      </c>
      <c r="O127" s="23">
        <f t="shared" si="3"/>
        <v>210000</v>
      </c>
      <c r="P127" s="23">
        <v>0</v>
      </c>
      <c r="Q127" s="23">
        <v>0</v>
      </c>
      <c r="R127" s="23">
        <v>0</v>
      </c>
      <c r="S127" s="23">
        <v>0</v>
      </c>
      <c r="T127" s="21" t="s">
        <v>1965</v>
      </c>
      <c r="U127" s="21" t="s">
        <v>52</v>
      </c>
      <c r="V127" s="20" t="s">
        <v>52</v>
      </c>
      <c r="W127" s="20" t="s">
        <v>52</v>
      </c>
      <c r="X127" s="24"/>
      <c r="Y127" s="20" t="s">
        <v>52</v>
      </c>
    </row>
    <row r="128" spans="1:27" ht="29.1" customHeight="1" x14ac:dyDescent="0.3">
      <c r="A128" s="21" t="s">
        <v>871</v>
      </c>
      <c r="B128" s="21" t="s">
        <v>869</v>
      </c>
      <c r="C128" s="21" t="s">
        <v>870</v>
      </c>
      <c r="D128" s="22" t="s">
        <v>80</v>
      </c>
      <c r="E128" s="23">
        <v>0</v>
      </c>
      <c r="F128" s="21" t="s">
        <v>52</v>
      </c>
      <c r="G128" s="23">
        <v>0</v>
      </c>
      <c r="H128" s="21" t="s">
        <v>52</v>
      </c>
      <c r="I128" s="23">
        <v>0</v>
      </c>
      <c r="J128" s="21" t="s">
        <v>52</v>
      </c>
      <c r="K128" s="23">
        <v>2120</v>
      </c>
      <c r="L128" s="21" t="s">
        <v>1966</v>
      </c>
      <c r="M128" s="23">
        <v>0</v>
      </c>
      <c r="N128" s="21" t="s">
        <v>52</v>
      </c>
      <c r="O128" s="23">
        <f t="shared" si="3"/>
        <v>2120</v>
      </c>
      <c r="P128" s="23">
        <v>0</v>
      </c>
      <c r="Q128" s="23">
        <v>0</v>
      </c>
      <c r="R128" s="23">
        <v>0</v>
      </c>
      <c r="S128" s="23">
        <v>0</v>
      </c>
      <c r="T128" s="21" t="s">
        <v>1967</v>
      </c>
      <c r="U128" s="21" t="s">
        <v>52</v>
      </c>
      <c r="V128" s="20" t="s">
        <v>52</v>
      </c>
      <c r="W128" s="20" t="s">
        <v>52</v>
      </c>
      <c r="X128" s="24"/>
      <c r="Y128" s="20" t="s">
        <v>52</v>
      </c>
    </row>
    <row r="129" spans="1:25" ht="29.1" customHeight="1" x14ac:dyDescent="0.3">
      <c r="A129" s="21" t="s">
        <v>899</v>
      </c>
      <c r="B129" s="21" t="s">
        <v>869</v>
      </c>
      <c r="C129" s="21" t="s">
        <v>898</v>
      </c>
      <c r="D129" s="22" t="s">
        <v>80</v>
      </c>
      <c r="E129" s="23">
        <v>0</v>
      </c>
      <c r="F129" s="21" t="s">
        <v>52</v>
      </c>
      <c r="G129" s="23">
        <v>0</v>
      </c>
      <c r="H129" s="21" t="s">
        <v>52</v>
      </c>
      <c r="I129" s="23">
        <v>0</v>
      </c>
      <c r="J129" s="21" t="s">
        <v>52</v>
      </c>
      <c r="K129" s="23">
        <v>6850</v>
      </c>
      <c r="L129" s="21" t="s">
        <v>1966</v>
      </c>
      <c r="M129" s="23">
        <v>0</v>
      </c>
      <c r="N129" s="21" t="s">
        <v>52</v>
      </c>
      <c r="O129" s="23">
        <f t="shared" si="3"/>
        <v>6850</v>
      </c>
      <c r="P129" s="23">
        <v>0</v>
      </c>
      <c r="Q129" s="23">
        <v>0</v>
      </c>
      <c r="R129" s="23">
        <v>0</v>
      </c>
      <c r="S129" s="23">
        <v>0</v>
      </c>
      <c r="T129" s="21" t="s">
        <v>1968</v>
      </c>
      <c r="U129" s="21" t="s">
        <v>52</v>
      </c>
      <c r="V129" s="20" t="s">
        <v>52</v>
      </c>
      <c r="W129" s="20" t="s">
        <v>52</v>
      </c>
      <c r="X129" s="24"/>
      <c r="Y129" s="20" t="s">
        <v>52</v>
      </c>
    </row>
    <row r="130" spans="1:25" ht="29.1" customHeight="1" x14ac:dyDescent="0.3">
      <c r="A130" s="21" t="s">
        <v>904</v>
      </c>
      <c r="B130" s="21" t="s">
        <v>902</v>
      </c>
      <c r="C130" s="21" t="s">
        <v>903</v>
      </c>
      <c r="D130" s="22" t="s">
        <v>57</v>
      </c>
      <c r="E130" s="23">
        <v>0</v>
      </c>
      <c r="F130" s="21" t="s">
        <v>52</v>
      </c>
      <c r="G130" s="23">
        <v>682</v>
      </c>
      <c r="H130" s="21" t="s">
        <v>1916</v>
      </c>
      <c r="I130" s="23">
        <v>0</v>
      </c>
      <c r="J130" s="21" t="s">
        <v>52</v>
      </c>
      <c r="K130" s="23">
        <v>691</v>
      </c>
      <c r="L130" s="21" t="s">
        <v>1911</v>
      </c>
      <c r="M130" s="23">
        <v>0</v>
      </c>
      <c r="N130" s="21" t="s">
        <v>52</v>
      </c>
      <c r="O130" s="23">
        <f t="shared" si="3"/>
        <v>682</v>
      </c>
      <c r="P130" s="23">
        <v>0</v>
      </c>
      <c r="Q130" s="23">
        <v>0</v>
      </c>
      <c r="R130" s="23">
        <v>0</v>
      </c>
      <c r="S130" s="23">
        <v>0</v>
      </c>
      <c r="T130" s="21" t="s">
        <v>1969</v>
      </c>
      <c r="U130" s="21" t="s">
        <v>52</v>
      </c>
      <c r="V130" s="20" t="s">
        <v>52</v>
      </c>
      <c r="W130" s="20" t="s">
        <v>52</v>
      </c>
      <c r="X130" s="24"/>
      <c r="Y130" s="20" t="s">
        <v>52</v>
      </c>
    </row>
    <row r="131" spans="1:25" ht="29.1" customHeight="1" x14ac:dyDescent="0.3">
      <c r="A131" s="21" t="s">
        <v>908</v>
      </c>
      <c r="B131" s="21" t="s">
        <v>906</v>
      </c>
      <c r="C131" s="21" t="s">
        <v>907</v>
      </c>
      <c r="D131" s="22" t="s">
        <v>57</v>
      </c>
      <c r="E131" s="23">
        <v>0</v>
      </c>
      <c r="F131" s="21" t="s">
        <v>52</v>
      </c>
      <c r="G131" s="23">
        <v>420</v>
      </c>
      <c r="H131" s="21" t="s">
        <v>1970</v>
      </c>
      <c r="I131" s="23">
        <v>0</v>
      </c>
      <c r="J131" s="21" t="s">
        <v>52</v>
      </c>
      <c r="K131" s="23">
        <v>0</v>
      </c>
      <c r="L131" s="21" t="s">
        <v>52</v>
      </c>
      <c r="M131" s="23">
        <v>0</v>
      </c>
      <c r="N131" s="21" t="s">
        <v>52</v>
      </c>
      <c r="O131" s="23">
        <f t="shared" si="3"/>
        <v>420</v>
      </c>
      <c r="P131" s="23">
        <v>0</v>
      </c>
      <c r="Q131" s="23">
        <v>0</v>
      </c>
      <c r="R131" s="23">
        <v>0</v>
      </c>
      <c r="S131" s="23">
        <v>0</v>
      </c>
      <c r="T131" s="21" t="s">
        <v>1971</v>
      </c>
      <c r="U131" s="21" t="s">
        <v>52</v>
      </c>
      <c r="V131" s="20" t="s">
        <v>52</v>
      </c>
      <c r="W131" s="20" t="s">
        <v>52</v>
      </c>
      <c r="X131" s="24"/>
      <c r="Y131" s="20" t="s">
        <v>52</v>
      </c>
    </row>
    <row r="132" spans="1:25" ht="29.1" customHeight="1" x14ac:dyDescent="0.3">
      <c r="A132" s="21" t="s">
        <v>916</v>
      </c>
      <c r="B132" s="21" t="s">
        <v>258</v>
      </c>
      <c r="C132" s="21" t="s">
        <v>915</v>
      </c>
      <c r="D132" s="22" t="s">
        <v>57</v>
      </c>
      <c r="E132" s="23">
        <v>0</v>
      </c>
      <c r="F132" s="21" t="s">
        <v>52</v>
      </c>
      <c r="G132" s="23">
        <v>160000</v>
      </c>
      <c r="H132" s="21" t="s">
        <v>1972</v>
      </c>
      <c r="I132" s="23">
        <v>0</v>
      </c>
      <c r="J132" s="21" t="s">
        <v>52</v>
      </c>
      <c r="K132" s="23">
        <v>0</v>
      </c>
      <c r="L132" s="21" t="s">
        <v>52</v>
      </c>
      <c r="M132" s="23">
        <v>0</v>
      </c>
      <c r="N132" s="21" t="s">
        <v>52</v>
      </c>
      <c r="O132" s="23">
        <f t="shared" si="3"/>
        <v>160000</v>
      </c>
      <c r="P132" s="23">
        <v>0</v>
      </c>
      <c r="Q132" s="23">
        <v>0</v>
      </c>
      <c r="R132" s="23">
        <v>0</v>
      </c>
      <c r="S132" s="23">
        <v>0</v>
      </c>
      <c r="T132" s="21" t="s">
        <v>1973</v>
      </c>
      <c r="U132" s="21" t="s">
        <v>52</v>
      </c>
      <c r="V132" s="20" t="s">
        <v>52</v>
      </c>
      <c r="W132" s="20" t="s">
        <v>52</v>
      </c>
      <c r="X132" s="24"/>
      <c r="Y132" s="20" t="s">
        <v>52</v>
      </c>
    </row>
    <row r="133" spans="1:25" ht="29.1" customHeight="1" x14ac:dyDescent="0.3">
      <c r="A133" s="21" t="s">
        <v>350</v>
      </c>
      <c r="B133" s="21" t="s">
        <v>348</v>
      </c>
      <c r="C133" s="21" t="s">
        <v>349</v>
      </c>
      <c r="D133" s="22" t="s">
        <v>57</v>
      </c>
      <c r="E133" s="23">
        <v>2300000</v>
      </c>
      <c r="F133" s="21" t="s">
        <v>52</v>
      </c>
      <c r="G133" s="23">
        <v>0</v>
      </c>
      <c r="H133" s="21" t="s">
        <v>52</v>
      </c>
      <c r="I133" s="23">
        <v>0</v>
      </c>
      <c r="J133" s="21" t="s">
        <v>52</v>
      </c>
      <c r="K133" s="23">
        <v>0</v>
      </c>
      <c r="L133" s="21" t="s">
        <v>52</v>
      </c>
      <c r="M133" s="23">
        <v>0</v>
      </c>
      <c r="N133" s="21" t="s">
        <v>52</v>
      </c>
      <c r="O133" s="23">
        <f t="shared" si="3"/>
        <v>2300000</v>
      </c>
      <c r="P133" s="23">
        <v>0</v>
      </c>
      <c r="Q133" s="23">
        <v>0</v>
      </c>
      <c r="R133" s="23">
        <v>0</v>
      </c>
      <c r="S133" s="23">
        <v>0</v>
      </c>
      <c r="T133" s="21" t="s">
        <v>1974</v>
      </c>
      <c r="U133" s="21" t="s">
        <v>52</v>
      </c>
      <c r="V133" s="20" t="s">
        <v>52</v>
      </c>
      <c r="W133" s="20" t="s">
        <v>52</v>
      </c>
      <c r="X133" s="24"/>
      <c r="Y133" s="20" t="s">
        <v>52</v>
      </c>
    </row>
    <row r="134" spans="1:25" ht="29.1" customHeight="1" x14ac:dyDescent="0.3">
      <c r="A134" s="21" t="s">
        <v>357</v>
      </c>
      <c r="B134" s="21" t="s">
        <v>356</v>
      </c>
      <c r="C134" s="21" t="s">
        <v>353</v>
      </c>
      <c r="D134" s="22" t="s">
        <v>57</v>
      </c>
      <c r="E134" s="23">
        <v>680000</v>
      </c>
      <c r="F134" s="21" t="s">
        <v>52</v>
      </c>
      <c r="G134" s="23">
        <v>0</v>
      </c>
      <c r="H134" s="21" t="s">
        <v>52</v>
      </c>
      <c r="I134" s="23">
        <v>0</v>
      </c>
      <c r="J134" s="21" t="s">
        <v>52</v>
      </c>
      <c r="K134" s="23">
        <v>0</v>
      </c>
      <c r="L134" s="21" t="s">
        <v>52</v>
      </c>
      <c r="M134" s="23">
        <v>0</v>
      </c>
      <c r="N134" s="21" t="s">
        <v>52</v>
      </c>
      <c r="O134" s="23">
        <f t="shared" si="3"/>
        <v>680000</v>
      </c>
      <c r="P134" s="23">
        <v>0</v>
      </c>
      <c r="Q134" s="23">
        <v>0</v>
      </c>
      <c r="R134" s="23">
        <v>0</v>
      </c>
      <c r="S134" s="23">
        <v>0</v>
      </c>
      <c r="T134" s="21" t="s">
        <v>1975</v>
      </c>
      <c r="U134" s="21" t="s">
        <v>52</v>
      </c>
      <c r="V134" s="20" t="s">
        <v>52</v>
      </c>
      <c r="W134" s="20" t="s">
        <v>52</v>
      </c>
      <c r="X134" s="24"/>
      <c r="Y134" s="20" t="s">
        <v>52</v>
      </c>
    </row>
    <row r="135" spans="1:25" ht="29.1" customHeight="1" x14ac:dyDescent="0.3">
      <c r="A135" s="21" t="s">
        <v>361</v>
      </c>
      <c r="B135" s="21" t="s">
        <v>359</v>
      </c>
      <c r="C135" s="21" t="s">
        <v>360</v>
      </c>
      <c r="D135" s="22" t="s">
        <v>57</v>
      </c>
      <c r="E135" s="23">
        <v>8900000</v>
      </c>
      <c r="F135" s="21" t="s">
        <v>52</v>
      </c>
      <c r="G135" s="23">
        <v>0</v>
      </c>
      <c r="H135" s="21" t="s">
        <v>52</v>
      </c>
      <c r="I135" s="23">
        <v>0</v>
      </c>
      <c r="J135" s="21" t="s">
        <v>52</v>
      </c>
      <c r="K135" s="23">
        <v>0</v>
      </c>
      <c r="L135" s="21" t="s">
        <v>52</v>
      </c>
      <c r="M135" s="23">
        <v>0</v>
      </c>
      <c r="N135" s="21" t="s">
        <v>52</v>
      </c>
      <c r="O135" s="23">
        <f t="shared" si="3"/>
        <v>8900000</v>
      </c>
      <c r="P135" s="23">
        <v>0</v>
      </c>
      <c r="Q135" s="23">
        <v>0</v>
      </c>
      <c r="R135" s="23">
        <v>0</v>
      </c>
      <c r="S135" s="23">
        <v>0</v>
      </c>
      <c r="T135" s="21" t="s">
        <v>1976</v>
      </c>
      <c r="U135" s="21" t="s">
        <v>52</v>
      </c>
      <c r="V135" s="20" t="s">
        <v>52</v>
      </c>
      <c r="W135" s="20" t="s">
        <v>52</v>
      </c>
      <c r="X135" s="24"/>
      <c r="Y135" s="20" t="s">
        <v>52</v>
      </c>
    </row>
    <row r="136" spans="1:25" ht="29.1" customHeight="1" x14ac:dyDescent="0.3">
      <c r="A136" s="21" t="s">
        <v>368</v>
      </c>
      <c r="B136" s="21" t="s">
        <v>366</v>
      </c>
      <c r="C136" s="21" t="s">
        <v>367</v>
      </c>
      <c r="D136" s="22" t="s">
        <v>57</v>
      </c>
      <c r="E136" s="23">
        <v>4720000</v>
      </c>
      <c r="F136" s="21" t="s">
        <v>52</v>
      </c>
      <c r="G136" s="23">
        <v>0</v>
      </c>
      <c r="H136" s="21" t="s">
        <v>52</v>
      </c>
      <c r="I136" s="23">
        <v>0</v>
      </c>
      <c r="J136" s="21" t="s">
        <v>52</v>
      </c>
      <c r="K136" s="23">
        <v>0</v>
      </c>
      <c r="L136" s="21" t="s">
        <v>52</v>
      </c>
      <c r="M136" s="23">
        <v>0</v>
      </c>
      <c r="N136" s="21" t="s">
        <v>52</v>
      </c>
      <c r="O136" s="23">
        <f t="shared" si="3"/>
        <v>4720000</v>
      </c>
      <c r="P136" s="23">
        <v>0</v>
      </c>
      <c r="Q136" s="23">
        <v>0</v>
      </c>
      <c r="R136" s="23">
        <v>0</v>
      </c>
      <c r="S136" s="23">
        <v>0</v>
      </c>
      <c r="T136" s="21" t="s">
        <v>1977</v>
      </c>
      <c r="U136" s="21" t="s">
        <v>52</v>
      </c>
      <c r="V136" s="20" t="s">
        <v>52</v>
      </c>
      <c r="W136" s="20" t="s">
        <v>52</v>
      </c>
      <c r="X136" s="24"/>
      <c r="Y136" s="20" t="s">
        <v>52</v>
      </c>
    </row>
    <row r="137" spans="1:25" ht="29.1" customHeight="1" x14ac:dyDescent="0.3">
      <c r="A137" s="21" t="s">
        <v>256</v>
      </c>
      <c r="B137" s="21" t="s">
        <v>254</v>
      </c>
      <c r="C137" s="21" t="s">
        <v>255</v>
      </c>
      <c r="D137" s="22" t="s">
        <v>57</v>
      </c>
      <c r="E137" s="23">
        <v>0</v>
      </c>
      <c r="F137" s="21" t="s">
        <v>52</v>
      </c>
      <c r="G137" s="23">
        <v>0</v>
      </c>
      <c r="H137" s="21" t="s">
        <v>52</v>
      </c>
      <c r="I137" s="23">
        <v>0</v>
      </c>
      <c r="J137" s="21" t="s">
        <v>52</v>
      </c>
      <c r="K137" s="23">
        <v>0</v>
      </c>
      <c r="L137" s="21" t="s">
        <v>52</v>
      </c>
      <c r="M137" s="23">
        <v>680000</v>
      </c>
      <c r="N137" s="21" t="s">
        <v>52</v>
      </c>
      <c r="O137" s="23">
        <f t="shared" si="3"/>
        <v>680000</v>
      </c>
      <c r="P137" s="23">
        <v>0</v>
      </c>
      <c r="Q137" s="23">
        <v>0</v>
      </c>
      <c r="R137" s="23">
        <v>0</v>
      </c>
      <c r="S137" s="23">
        <v>0</v>
      </c>
      <c r="T137" s="21" t="s">
        <v>1978</v>
      </c>
      <c r="U137" s="21" t="s">
        <v>52</v>
      </c>
      <c r="V137" s="20" t="s">
        <v>52</v>
      </c>
      <c r="W137" s="20" t="s">
        <v>52</v>
      </c>
      <c r="X137" s="24"/>
      <c r="Y137" s="20" t="s">
        <v>52</v>
      </c>
    </row>
    <row r="138" spans="1:25" ht="29.1" customHeight="1" x14ac:dyDescent="0.3">
      <c r="A138" s="21" t="s">
        <v>364</v>
      </c>
      <c r="B138" s="21" t="s">
        <v>363</v>
      </c>
      <c r="C138" s="21" t="s">
        <v>353</v>
      </c>
      <c r="D138" s="22" t="s">
        <v>57</v>
      </c>
      <c r="E138" s="23">
        <v>680000</v>
      </c>
      <c r="F138" s="21" t="s">
        <v>52</v>
      </c>
      <c r="G138" s="23">
        <v>0</v>
      </c>
      <c r="H138" s="21" t="s">
        <v>52</v>
      </c>
      <c r="I138" s="23">
        <v>0</v>
      </c>
      <c r="J138" s="21" t="s">
        <v>52</v>
      </c>
      <c r="K138" s="23">
        <v>0</v>
      </c>
      <c r="L138" s="21" t="s">
        <v>52</v>
      </c>
      <c r="M138" s="23">
        <v>0</v>
      </c>
      <c r="N138" s="21" t="s">
        <v>52</v>
      </c>
      <c r="O138" s="23">
        <f t="shared" si="3"/>
        <v>680000</v>
      </c>
      <c r="P138" s="23">
        <v>0</v>
      </c>
      <c r="Q138" s="23">
        <v>0</v>
      </c>
      <c r="R138" s="23">
        <v>0</v>
      </c>
      <c r="S138" s="23">
        <v>0</v>
      </c>
      <c r="T138" s="21" t="s">
        <v>1979</v>
      </c>
      <c r="U138" s="21" t="s">
        <v>52</v>
      </c>
      <c r="V138" s="20" t="s">
        <v>52</v>
      </c>
      <c r="W138" s="20" t="s">
        <v>52</v>
      </c>
      <c r="X138" s="24"/>
      <c r="Y138" s="20" t="s">
        <v>52</v>
      </c>
    </row>
    <row r="139" spans="1:25" ht="29.1" customHeight="1" x14ac:dyDescent="0.3">
      <c r="A139" s="21" t="s">
        <v>354</v>
      </c>
      <c r="B139" s="21" t="s">
        <v>352</v>
      </c>
      <c r="C139" s="21" t="s">
        <v>353</v>
      </c>
      <c r="D139" s="22" t="s">
        <v>57</v>
      </c>
      <c r="E139" s="23">
        <v>680000</v>
      </c>
      <c r="F139" s="21" t="s">
        <v>52</v>
      </c>
      <c r="G139" s="23">
        <v>0</v>
      </c>
      <c r="H139" s="21" t="s">
        <v>52</v>
      </c>
      <c r="I139" s="23">
        <v>0</v>
      </c>
      <c r="J139" s="21" t="s">
        <v>52</v>
      </c>
      <c r="K139" s="23">
        <v>0</v>
      </c>
      <c r="L139" s="21" t="s">
        <v>52</v>
      </c>
      <c r="M139" s="23">
        <v>0</v>
      </c>
      <c r="N139" s="21" t="s">
        <v>52</v>
      </c>
      <c r="O139" s="23">
        <f t="shared" si="3"/>
        <v>680000</v>
      </c>
      <c r="P139" s="23">
        <v>0</v>
      </c>
      <c r="Q139" s="23">
        <v>0</v>
      </c>
      <c r="R139" s="23">
        <v>0</v>
      </c>
      <c r="S139" s="23">
        <v>0</v>
      </c>
      <c r="T139" s="21" t="s">
        <v>1980</v>
      </c>
      <c r="U139" s="21" t="s">
        <v>52</v>
      </c>
      <c r="V139" s="20" t="s">
        <v>52</v>
      </c>
      <c r="W139" s="20" t="s">
        <v>52</v>
      </c>
      <c r="X139" s="24"/>
      <c r="Y139" s="20" t="s">
        <v>52</v>
      </c>
    </row>
    <row r="140" spans="1:25" ht="29.1" customHeight="1" x14ac:dyDescent="0.3">
      <c r="A140" s="21" t="s">
        <v>287</v>
      </c>
      <c r="B140" s="21" t="s">
        <v>284</v>
      </c>
      <c r="C140" s="21" t="s">
        <v>285</v>
      </c>
      <c r="D140" s="22" t="s">
        <v>286</v>
      </c>
      <c r="E140" s="23">
        <v>0</v>
      </c>
      <c r="F140" s="21" t="s">
        <v>52</v>
      </c>
      <c r="G140" s="23">
        <v>0</v>
      </c>
      <c r="H140" s="21" t="s">
        <v>52</v>
      </c>
      <c r="I140" s="23">
        <v>0</v>
      </c>
      <c r="J140" s="21" t="s">
        <v>52</v>
      </c>
      <c r="K140" s="23">
        <v>0</v>
      </c>
      <c r="L140" s="21" t="s">
        <v>52</v>
      </c>
      <c r="M140" s="23">
        <v>0</v>
      </c>
      <c r="N140" s="21" t="s">
        <v>52</v>
      </c>
      <c r="O140" s="23">
        <v>0</v>
      </c>
      <c r="P140" s="23">
        <v>0</v>
      </c>
      <c r="Q140" s="23">
        <v>0</v>
      </c>
      <c r="R140" s="23">
        <v>24947</v>
      </c>
      <c r="S140" s="23">
        <f>SMALL(Q140:R140,COUNTIF(Q140:R140,0)+1)</f>
        <v>24947</v>
      </c>
      <c r="T140" s="21" t="s">
        <v>1981</v>
      </c>
      <c r="U140" s="21" t="s">
        <v>52</v>
      </c>
      <c r="V140" s="20" t="s">
        <v>1738</v>
      </c>
      <c r="W140" s="20" t="s">
        <v>52</v>
      </c>
      <c r="X140" s="24"/>
      <c r="Y140" s="20" t="s">
        <v>52</v>
      </c>
    </row>
    <row r="141" spans="1:25" ht="29.1" customHeight="1" x14ac:dyDescent="0.3">
      <c r="A141" s="21" t="s">
        <v>89</v>
      </c>
      <c r="B141" s="21" t="s">
        <v>87</v>
      </c>
      <c r="C141" s="21" t="s">
        <v>88</v>
      </c>
      <c r="D141" s="22" t="s">
        <v>75</v>
      </c>
      <c r="E141" s="23">
        <v>0</v>
      </c>
      <c r="F141" s="21" t="s">
        <v>52</v>
      </c>
      <c r="G141" s="23">
        <v>0</v>
      </c>
      <c r="H141" s="21" t="s">
        <v>52</v>
      </c>
      <c r="I141" s="23">
        <v>0</v>
      </c>
      <c r="J141" s="21" t="s">
        <v>52</v>
      </c>
      <c r="K141" s="23">
        <v>0</v>
      </c>
      <c r="L141" s="21" t="s">
        <v>52</v>
      </c>
      <c r="M141" s="23">
        <v>0</v>
      </c>
      <c r="N141" s="21" t="s">
        <v>52</v>
      </c>
      <c r="O141" s="23">
        <v>0</v>
      </c>
      <c r="P141" s="23">
        <v>0</v>
      </c>
      <c r="Q141" s="23">
        <v>0</v>
      </c>
      <c r="R141" s="23">
        <v>3220</v>
      </c>
      <c r="S141" s="23">
        <f>SMALL(Q141:R141,COUNTIF(Q141:R141,0)+1)</f>
        <v>3220</v>
      </c>
      <c r="T141" s="21" t="s">
        <v>1982</v>
      </c>
      <c r="U141" s="21" t="s">
        <v>52</v>
      </c>
      <c r="V141" s="20" t="s">
        <v>1738</v>
      </c>
      <c r="W141" s="20" t="s">
        <v>52</v>
      </c>
      <c r="X141" s="24"/>
      <c r="Y141" s="20" t="s">
        <v>52</v>
      </c>
    </row>
    <row r="142" spans="1:25" ht="29.1" customHeight="1" x14ac:dyDescent="0.3">
      <c r="A142" s="21" t="s">
        <v>291</v>
      </c>
      <c r="B142" s="21" t="s">
        <v>289</v>
      </c>
      <c r="C142" s="21" t="s">
        <v>290</v>
      </c>
      <c r="D142" s="22" t="s">
        <v>286</v>
      </c>
      <c r="E142" s="23">
        <v>0</v>
      </c>
      <c r="F142" s="21" t="s">
        <v>52</v>
      </c>
      <c r="G142" s="23">
        <v>0</v>
      </c>
      <c r="H142" s="21" t="s">
        <v>52</v>
      </c>
      <c r="I142" s="23">
        <v>0</v>
      </c>
      <c r="J142" s="21" t="s">
        <v>52</v>
      </c>
      <c r="K142" s="23">
        <v>0</v>
      </c>
      <c r="L142" s="21" t="s">
        <v>52</v>
      </c>
      <c r="M142" s="23">
        <v>0</v>
      </c>
      <c r="N142" s="21" t="s">
        <v>52</v>
      </c>
      <c r="O142" s="23">
        <v>0</v>
      </c>
      <c r="P142" s="23">
        <v>0</v>
      </c>
      <c r="Q142" s="23">
        <v>0</v>
      </c>
      <c r="R142" s="23">
        <v>13210</v>
      </c>
      <c r="S142" s="23">
        <f>SMALL(Q142:R142,COUNTIF(Q142:R142,0)+1)</f>
        <v>13210</v>
      </c>
      <c r="T142" s="21" t="s">
        <v>1983</v>
      </c>
      <c r="U142" s="21" t="s">
        <v>52</v>
      </c>
      <c r="V142" s="20" t="s">
        <v>1738</v>
      </c>
      <c r="W142" s="20" t="s">
        <v>52</v>
      </c>
      <c r="X142" s="24"/>
      <c r="Y142" s="20" t="s">
        <v>52</v>
      </c>
    </row>
    <row r="143" spans="1:25" ht="29.1" customHeight="1" x14ac:dyDescent="0.3">
      <c r="A143" s="21" t="s">
        <v>1238</v>
      </c>
      <c r="B143" s="21" t="s">
        <v>1235</v>
      </c>
      <c r="C143" s="21" t="s">
        <v>1236</v>
      </c>
      <c r="D143" s="22" t="s">
        <v>1237</v>
      </c>
      <c r="E143" s="23">
        <v>0</v>
      </c>
      <c r="F143" s="21" t="s">
        <v>52</v>
      </c>
      <c r="G143" s="23">
        <v>0</v>
      </c>
      <c r="H143" s="21" t="s">
        <v>52</v>
      </c>
      <c r="I143" s="23">
        <v>0</v>
      </c>
      <c r="J143" s="21" t="s">
        <v>52</v>
      </c>
      <c r="K143" s="23">
        <v>0</v>
      </c>
      <c r="L143" s="21" t="s">
        <v>52</v>
      </c>
      <c r="M143" s="23">
        <v>0</v>
      </c>
      <c r="N143" s="21" t="s">
        <v>52</v>
      </c>
      <c r="O143" s="23">
        <v>0</v>
      </c>
      <c r="P143" s="23">
        <v>0</v>
      </c>
      <c r="Q143" s="23">
        <v>0</v>
      </c>
      <c r="R143" s="23">
        <v>0</v>
      </c>
      <c r="S143" s="23">
        <v>0</v>
      </c>
      <c r="T143" s="21" t="s">
        <v>1984</v>
      </c>
      <c r="U143" s="21" t="s">
        <v>52</v>
      </c>
      <c r="V143" s="20" t="s">
        <v>52</v>
      </c>
      <c r="W143" s="20" t="s">
        <v>52</v>
      </c>
      <c r="X143" s="24"/>
      <c r="Y143" s="20" t="s">
        <v>52</v>
      </c>
    </row>
    <row r="144" spans="1:25" ht="29.1" customHeight="1" x14ac:dyDescent="0.3">
      <c r="A144" s="21" t="s">
        <v>1985</v>
      </c>
      <c r="B144" s="21" t="s">
        <v>1986</v>
      </c>
      <c r="C144" s="21" t="s">
        <v>1987</v>
      </c>
      <c r="D144" s="22" t="s">
        <v>75</v>
      </c>
      <c r="E144" s="23">
        <v>0</v>
      </c>
      <c r="F144" s="21" t="s">
        <v>52</v>
      </c>
      <c r="G144" s="23">
        <v>0</v>
      </c>
      <c r="H144" s="21" t="s">
        <v>52</v>
      </c>
      <c r="I144" s="23">
        <v>0</v>
      </c>
      <c r="J144" s="21" t="s">
        <v>52</v>
      </c>
      <c r="K144" s="23">
        <v>0</v>
      </c>
      <c r="L144" s="21" t="s">
        <v>52</v>
      </c>
      <c r="M144" s="23">
        <v>0</v>
      </c>
      <c r="N144" s="21" t="s">
        <v>52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1" t="s">
        <v>1988</v>
      </c>
      <c r="U144" s="21" t="s">
        <v>1989</v>
      </c>
      <c r="V144" s="20" t="s">
        <v>52</v>
      </c>
      <c r="W144" s="20" t="s">
        <v>52</v>
      </c>
      <c r="X144" s="24"/>
      <c r="Y144" s="20" t="s">
        <v>52</v>
      </c>
    </row>
    <row r="145" spans="1:25" ht="29.1" customHeight="1" x14ac:dyDescent="0.3">
      <c r="A145" s="21" t="s">
        <v>415</v>
      </c>
      <c r="B145" s="21" t="s">
        <v>411</v>
      </c>
      <c r="C145" s="21" t="s">
        <v>412</v>
      </c>
      <c r="D145" s="22" t="s">
        <v>413</v>
      </c>
      <c r="E145" s="23">
        <v>0</v>
      </c>
      <c r="F145" s="21" t="s">
        <v>52</v>
      </c>
      <c r="G145" s="23">
        <v>0</v>
      </c>
      <c r="H145" s="21" t="s">
        <v>52</v>
      </c>
      <c r="I145" s="23">
        <v>0</v>
      </c>
      <c r="J145" s="21" t="s">
        <v>52</v>
      </c>
      <c r="K145" s="23">
        <v>0</v>
      </c>
      <c r="L145" s="21" t="s">
        <v>52</v>
      </c>
      <c r="M145" s="23">
        <v>0</v>
      </c>
      <c r="N145" s="21" t="s">
        <v>52</v>
      </c>
      <c r="O145" s="23">
        <v>0</v>
      </c>
      <c r="P145" s="23">
        <v>144481</v>
      </c>
      <c r="Q145" s="23">
        <v>0</v>
      </c>
      <c r="R145" s="23">
        <v>0</v>
      </c>
      <c r="S145" s="23">
        <v>0</v>
      </c>
      <c r="T145" s="21" t="s">
        <v>414</v>
      </c>
      <c r="U145" s="21" t="s">
        <v>52</v>
      </c>
      <c r="V145" s="20" t="s">
        <v>1990</v>
      </c>
      <c r="W145" s="20" t="s">
        <v>52</v>
      </c>
      <c r="X145" s="24"/>
      <c r="Y145" s="20" t="s">
        <v>52</v>
      </c>
    </row>
    <row r="146" spans="1:25" ht="29.1" customHeight="1" x14ac:dyDescent="0.3">
      <c r="A146" s="21" t="s">
        <v>827</v>
      </c>
      <c r="B146" s="21" t="s">
        <v>826</v>
      </c>
      <c r="C146" s="21" t="s">
        <v>412</v>
      </c>
      <c r="D146" s="22" t="s">
        <v>413</v>
      </c>
      <c r="E146" s="23">
        <v>0</v>
      </c>
      <c r="F146" s="21" t="s">
        <v>52</v>
      </c>
      <c r="G146" s="23">
        <v>0</v>
      </c>
      <c r="H146" s="21" t="s">
        <v>52</v>
      </c>
      <c r="I146" s="23">
        <v>0</v>
      </c>
      <c r="J146" s="21" t="s">
        <v>52</v>
      </c>
      <c r="K146" s="23">
        <v>0</v>
      </c>
      <c r="L146" s="21" t="s">
        <v>52</v>
      </c>
      <c r="M146" s="23">
        <v>0</v>
      </c>
      <c r="N146" s="21" t="s">
        <v>52</v>
      </c>
      <c r="O146" s="23">
        <v>0</v>
      </c>
      <c r="P146" s="23">
        <v>181293</v>
      </c>
      <c r="Q146" s="23">
        <v>0</v>
      </c>
      <c r="R146" s="23">
        <v>0</v>
      </c>
      <c r="S146" s="23">
        <v>0</v>
      </c>
      <c r="T146" s="21" t="s">
        <v>1991</v>
      </c>
      <c r="U146" s="21" t="s">
        <v>52</v>
      </c>
      <c r="V146" s="20" t="s">
        <v>1990</v>
      </c>
      <c r="W146" s="20" t="s">
        <v>52</v>
      </c>
      <c r="X146" s="24"/>
      <c r="Y146" s="20" t="s">
        <v>52</v>
      </c>
    </row>
    <row r="147" spans="1:25" ht="29.1" customHeight="1" x14ac:dyDescent="0.3">
      <c r="A147" s="21" t="s">
        <v>947</v>
      </c>
      <c r="B147" s="21" t="s">
        <v>946</v>
      </c>
      <c r="C147" s="21" t="s">
        <v>412</v>
      </c>
      <c r="D147" s="22" t="s">
        <v>413</v>
      </c>
      <c r="E147" s="23">
        <v>0</v>
      </c>
      <c r="F147" s="21" t="s">
        <v>52</v>
      </c>
      <c r="G147" s="23">
        <v>0</v>
      </c>
      <c r="H147" s="21" t="s">
        <v>52</v>
      </c>
      <c r="I147" s="23">
        <v>0</v>
      </c>
      <c r="J147" s="21" t="s">
        <v>52</v>
      </c>
      <c r="K147" s="23">
        <v>0</v>
      </c>
      <c r="L147" s="21" t="s">
        <v>52</v>
      </c>
      <c r="M147" s="23">
        <v>0</v>
      </c>
      <c r="N147" s="21" t="s">
        <v>52</v>
      </c>
      <c r="O147" s="23">
        <v>0</v>
      </c>
      <c r="P147" s="23">
        <v>254117</v>
      </c>
      <c r="Q147" s="23">
        <v>0</v>
      </c>
      <c r="R147" s="23">
        <v>0</v>
      </c>
      <c r="S147" s="23">
        <v>0</v>
      </c>
      <c r="T147" s="21" t="s">
        <v>1992</v>
      </c>
      <c r="U147" s="21" t="s">
        <v>52</v>
      </c>
      <c r="V147" s="20" t="s">
        <v>1990</v>
      </c>
      <c r="W147" s="20" t="s">
        <v>52</v>
      </c>
      <c r="X147" s="24"/>
      <c r="Y147" s="20" t="s">
        <v>52</v>
      </c>
    </row>
    <row r="148" spans="1:25" ht="29.1" customHeight="1" x14ac:dyDescent="0.3">
      <c r="A148" s="21" t="s">
        <v>419</v>
      </c>
      <c r="B148" s="21" t="s">
        <v>417</v>
      </c>
      <c r="C148" s="21" t="s">
        <v>412</v>
      </c>
      <c r="D148" s="22" t="s">
        <v>413</v>
      </c>
      <c r="E148" s="23">
        <v>0</v>
      </c>
      <c r="F148" s="21" t="s">
        <v>52</v>
      </c>
      <c r="G148" s="23">
        <v>0</v>
      </c>
      <c r="H148" s="21" t="s">
        <v>52</v>
      </c>
      <c r="I148" s="23">
        <v>0</v>
      </c>
      <c r="J148" s="21" t="s">
        <v>52</v>
      </c>
      <c r="K148" s="23">
        <v>0</v>
      </c>
      <c r="L148" s="21" t="s">
        <v>52</v>
      </c>
      <c r="M148" s="23">
        <v>0</v>
      </c>
      <c r="N148" s="21" t="s">
        <v>52</v>
      </c>
      <c r="O148" s="23">
        <v>0</v>
      </c>
      <c r="P148" s="23">
        <v>230766</v>
      </c>
      <c r="Q148" s="23">
        <v>0</v>
      </c>
      <c r="R148" s="23">
        <v>0</v>
      </c>
      <c r="S148" s="23">
        <v>0</v>
      </c>
      <c r="T148" s="21" t="s">
        <v>418</v>
      </c>
      <c r="U148" s="21" t="s">
        <v>52</v>
      </c>
      <c r="V148" s="20" t="s">
        <v>1990</v>
      </c>
      <c r="W148" s="20" t="s">
        <v>52</v>
      </c>
      <c r="X148" s="24"/>
      <c r="Y148" s="20" t="s">
        <v>52</v>
      </c>
    </row>
    <row r="149" spans="1:25" ht="29.1" customHeight="1" x14ac:dyDescent="0.3">
      <c r="A149" s="21" t="s">
        <v>1562</v>
      </c>
      <c r="B149" s="21" t="s">
        <v>1561</v>
      </c>
      <c r="C149" s="21" t="s">
        <v>412</v>
      </c>
      <c r="D149" s="22" t="s">
        <v>413</v>
      </c>
      <c r="E149" s="23">
        <v>0</v>
      </c>
      <c r="F149" s="21" t="s">
        <v>52</v>
      </c>
      <c r="G149" s="23">
        <v>0</v>
      </c>
      <c r="H149" s="21" t="s">
        <v>52</v>
      </c>
      <c r="I149" s="23">
        <v>0</v>
      </c>
      <c r="J149" s="21" t="s">
        <v>52</v>
      </c>
      <c r="K149" s="23">
        <v>0</v>
      </c>
      <c r="L149" s="21" t="s">
        <v>52</v>
      </c>
      <c r="M149" s="23">
        <v>0</v>
      </c>
      <c r="N149" s="21" t="s">
        <v>52</v>
      </c>
      <c r="O149" s="23">
        <v>0</v>
      </c>
      <c r="P149" s="23">
        <v>229629</v>
      </c>
      <c r="Q149" s="23">
        <v>0</v>
      </c>
      <c r="R149" s="23">
        <v>0</v>
      </c>
      <c r="S149" s="23">
        <v>0</v>
      </c>
      <c r="T149" s="21" t="s">
        <v>1993</v>
      </c>
      <c r="U149" s="21" t="s">
        <v>52</v>
      </c>
      <c r="V149" s="20" t="s">
        <v>1990</v>
      </c>
      <c r="W149" s="20" t="s">
        <v>52</v>
      </c>
      <c r="X149" s="24"/>
      <c r="Y149" s="20" t="s">
        <v>52</v>
      </c>
    </row>
    <row r="150" spans="1:25" ht="29.1" customHeight="1" x14ac:dyDescent="0.3">
      <c r="A150" s="21" t="s">
        <v>1183</v>
      </c>
      <c r="B150" s="21" t="s">
        <v>1182</v>
      </c>
      <c r="C150" s="21" t="s">
        <v>412</v>
      </c>
      <c r="D150" s="22" t="s">
        <v>413</v>
      </c>
      <c r="E150" s="23">
        <v>0</v>
      </c>
      <c r="F150" s="21" t="s">
        <v>52</v>
      </c>
      <c r="G150" s="23">
        <v>0</v>
      </c>
      <c r="H150" s="21" t="s">
        <v>52</v>
      </c>
      <c r="I150" s="23">
        <v>0</v>
      </c>
      <c r="J150" s="21" t="s">
        <v>52</v>
      </c>
      <c r="K150" s="23">
        <v>0</v>
      </c>
      <c r="L150" s="21" t="s">
        <v>52</v>
      </c>
      <c r="M150" s="23">
        <v>0</v>
      </c>
      <c r="N150" s="21" t="s">
        <v>52</v>
      </c>
      <c r="O150" s="23">
        <v>0</v>
      </c>
      <c r="P150" s="23">
        <v>202032</v>
      </c>
      <c r="Q150" s="23">
        <v>0</v>
      </c>
      <c r="R150" s="23">
        <v>0</v>
      </c>
      <c r="S150" s="23">
        <v>0</v>
      </c>
      <c r="T150" s="21" t="s">
        <v>1994</v>
      </c>
      <c r="U150" s="21" t="s">
        <v>52</v>
      </c>
      <c r="V150" s="20" t="s">
        <v>1990</v>
      </c>
      <c r="W150" s="20" t="s">
        <v>52</v>
      </c>
      <c r="X150" s="24"/>
      <c r="Y150" s="20" t="s">
        <v>52</v>
      </c>
    </row>
    <row r="151" spans="1:25" ht="29.1" customHeight="1" x14ac:dyDescent="0.3">
      <c r="A151" s="21" t="s">
        <v>1583</v>
      </c>
      <c r="B151" s="21" t="s">
        <v>1582</v>
      </c>
      <c r="C151" s="21" t="s">
        <v>412</v>
      </c>
      <c r="D151" s="22" t="s">
        <v>413</v>
      </c>
      <c r="E151" s="23">
        <v>0</v>
      </c>
      <c r="F151" s="21" t="s">
        <v>52</v>
      </c>
      <c r="G151" s="23">
        <v>0</v>
      </c>
      <c r="H151" s="21" t="s">
        <v>52</v>
      </c>
      <c r="I151" s="23">
        <v>0</v>
      </c>
      <c r="J151" s="21" t="s">
        <v>52</v>
      </c>
      <c r="K151" s="23">
        <v>0</v>
      </c>
      <c r="L151" s="21" t="s">
        <v>52</v>
      </c>
      <c r="M151" s="23">
        <v>0</v>
      </c>
      <c r="N151" s="21" t="s">
        <v>52</v>
      </c>
      <c r="O151" s="23">
        <v>0</v>
      </c>
      <c r="P151" s="23">
        <v>207346</v>
      </c>
      <c r="Q151" s="23">
        <v>0</v>
      </c>
      <c r="R151" s="23">
        <v>0</v>
      </c>
      <c r="S151" s="23">
        <v>0</v>
      </c>
      <c r="T151" s="21" t="s">
        <v>1995</v>
      </c>
      <c r="U151" s="21" t="s">
        <v>52</v>
      </c>
      <c r="V151" s="20" t="s">
        <v>1990</v>
      </c>
      <c r="W151" s="20" t="s">
        <v>52</v>
      </c>
      <c r="X151" s="24"/>
      <c r="Y151" s="20" t="s">
        <v>52</v>
      </c>
    </row>
    <row r="152" spans="1:25" ht="29.1" customHeight="1" x14ac:dyDescent="0.3">
      <c r="A152" s="21" t="s">
        <v>1243</v>
      </c>
      <c r="B152" s="21" t="s">
        <v>1242</v>
      </c>
      <c r="C152" s="21" t="s">
        <v>412</v>
      </c>
      <c r="D152" s="22" t="s">
        <v>413</v>
      </c>
      <c r="E152" s="23">
        <v>0</v>
      </c>
      <c r="F152" s="21" t="s">
        <v>52</v>
      </c>
      <c r="G152" s="23">
        <v>0</v>
      </c>
      <c r="H152" s="21" t="s">
        <v>52</v>
      </c>
      <c r="I152" s="23">
        <v>0</v>
      </c>
      <c r="J152" s="21" t="s">
        <v>52</v>
      </c>
      <c r="K152" s="23">
        <v>0</v>
      </c>
      <c r="L152" s="21" t="s">
        <v>52</v>
      </c>
      <c r="M152" s="23">
        <v>0</v>
      </c>
      <c r="N152" s="21" t="s">
        <v>52</v>
      </c>
      <c r="O152" s="23">
        <v>0</v>
      </c>
      <c r="P152" s="23">
        <v>230706</v>
      </c>
      <c r="Q152" s="23">
        <v>0</v>
      </c>
      <c r="R152" s="23">
        <v>0</v>
      </c>
      <c r="S152" s="23">
        <v>0</v>
      </c>
      <c r="T152" s="21" t="s">
        <v>1996</v>
      </c>
      <c r="U152" s="21" t="s">
        <v>52</v>
      </c>
      <c r="V152" s="20" t="s">
        <v>1990</v>
      </c>
      <c r="W152" s="20" t="s">
        <v>52</v>
      </c>
      <c r="X152" s="24"/>
      <c r="Y152" s="20" t="s">
        <v>52</v>
      </c>
    </row>
    <row r="153" spans="1:25" ht="29.1" customHeight="1" x14ac:dyDescent="0.3">
      <c r="A153" s="21" t="s">
        <v>1154</v>
      </c>
      <c r="B153" s="21" t="s">
        <v>1153</v>
      </c>
      <c r="C153" s="21" t="s">
        <v>412</v>
      </c>
      <c r="D153" s="22" t="s">
        <v>413</v>
      </c>
      <c r="E153" s="23">
        <v>0</v>
      </c>
      <c r="F153" s="21" t="s">
        <v>52</v>
      </c>
      <c r="G153" s="23">
        <v>0</v>
      </c>
      <c r="H153" s="21" t="s">
        <v>52</v>
      </c>
      <c r="I153" s="23">
        <v>0</v>
      </c>
      <c r="J153" s="21" t="s">
        <v>52</v>
      </c>
      <c r="K153" s="23">
        <v>0</v>
      </c>
      <c r="L153" s="21" t="s">
        <v>52</v>
      </c>
      <c r="M153" s="23">
        <v>0</v>
      </c>
      <c r="N153" s="21" t="s">
        <v>52</v>
      </c>
      <c r="O153" s="23">
        <v>0</v>
      </c>
      <c r="P153" s="23">
        <v>220755</v>
      </c>
      <c r="Q153" s="23">
        <v>0</v>
      </c>
      <c r="R153" s="23">
        <v>0</v>
      </c>
      <c r="S153" s="23">
        <v>0</v>
      </c>
      <c r="T153" s="21" t="s">
        <v>1997</v>
      </c>
      <c r="U153" s="21" t="s">
        <v>52</v>
      </c>
      <c r="V153" s="20" t="s">
        <v>1990</v>
      </c>
      <c r="W153" s="20" t="s">
        <v>52</v>
      </c>
      <c r="X153" s="24"/>
      <c r="Y153" s="20" t="s">
        <v>52</v>
      </c>
    </row>
    <row r="154" spans="1:25" ht="29.1" customHeight="1" x14ac:dyDescent="0.3">
      <c r="A154" s="21" t="s">
        <v>1998</v>
      </c>
      <c r="B154" s="21" t="s">
        <v>1999</v>
      </c>
      <c r="C154" s="21" t="s">
        <v>412</v>
      </c>
      <c r="D154" s="22" t="s">
        <v>413</v>
      </c>
      <c r="E154" s="23">
        <v>0</v>
      </c>
      <c r="F154" s="21" t="s">
        <v>52</v>
      </c>
      <c r="G154" s="23">
        <v>0</v>
      </c>
      <c r="H154" s="21" t="s">
        <v>52</v>
      </c>
      <c r="I154" s="23">
        <v>0</v>
      </c>
      <c r="J154" s="21" t="s">
        <v>52</v>
      </c>
      <c r="K154" s="23">
        <v>0</v>
      </c>
      <c r="L154" s="21" t="s">
        <v>52</v>
      </c>
      <c r="M154" s="23">
        <v>0</v>
      </c>
      <c r="N154" s="21" t="s">
        <v>52</v>
      </c>
      <c r="O154" s="23">
        <v>0</v>
      </c>
      <c r="P154" s="23">
        <v>215034</v>
      </c>
      <c r="Q154" s="23">
        <v>0</v>
      </c>
      <c r="R154" s="23">
        <v>0</v>
      </c>
      <c r="S154" s="23">
        <v>0</v>
      </c>
      <c r="T154" s="21" t="s">
        <v>2000</v>
      </c>
      <c r="U154" s="21" t="s">
        <v>52</v>
      </c>
      <c r="V154" s="20" t="s">
        <v>1990</v>
      </c>
      <c r="W154" s="20" t="s">
        <v>52</v>
      </c>
      <c r="X154" s="24"/>
      <c r="Y154" s="20" t="s">
        <v>52</v>
      </c>
    </row>
    <row r="155" spans="1:25" ht="29.1" customHeight="1" x14ac:dyDescent="0.3">
      <c r="A155" s="21" t="s">
        <v>1192</v>
      </c>
      <c r="B155" s="21" t="s">
        <v>1191</v>
      </c>
      <c r="C155" s="21" t="s">
        <v>412</v>
      </c>
      <c r="D155" s="22" t="s">
        <v>413</v>
      </c>
      <c r="E155" s="23">
        <v>0</v>
      </c>
      <c r="F155" s="21" t="s">
        <v>52</v>
      </c>
      <c r="G155" s="23">
        <v>0</v>
      </c>
      <c r="H155" s="21" t="s">
        <v>52</v>
      </c>
      <c r="I155" s="23">
        <v>0</v>
      </c>
      <c r="J155" s="21" t="s">
        <v>52</v>
      </c>
      <c r="K155" s="23">
        <v>0</v>
      </c>
      <c r="L155" s="21" t="s">
        <v>52</v>
      </c>
      <c r="M155" s="23">
        <v>0</v>
      </c>
      <c r="N155" s="21" t="s">
        <v>52</v>
      </c>
      <c r="O155" s="23">
        <v>0</v>
      </c>
      <c r="P155" s="23">
        <v>225210</v>
      </c>
      <c r="Q155" s="23">
        <v>0</v>
      </c>
      <c r="R155" s="23">
        <v>0</v>
      </c>
      <c r="S155" s="23">
        <v>0</v>
      </c>
      <c r="T155" s="21" t="s">
        <v>2001</v>
      </c>
      <c r="U155" s="21" t="s">
        <v>52</v>
      </c>
      <c r="V155" s="20" t="s">
        <v>1990</v>
      </c>
      <c r="W155" s="20" t="s">
        <v>52</v>
      </c>
      <c r="X155" s="24"/>
      <c r="Y155" s="20" t="s">
        <v>52</v>
      </c>
    </row>
    <row r="156" spans="1:25" ht="29.1" customHeight="1" x14ac:dyDescent="0.3">
      <c r="A156" s="21" t="s">
        <v>1685</v>
      </c>
      <c r="B156" s="21" t="s">
        <v>1684</v>
      </c>
      <c r="C156" s="21" t="s">
        <v>412</v>
      </c>
      <c r="D156" s="22" t="s">
        <v>413</v>
      </c>
      <c r="E156" s="23">
        <v>0</v>
      </c>
      <c r="F156" s="21" t="s">
        <v>52</v>
      </c>
      <c r="G156" s="23">
        <v>0</v>
      </c>
      <c r="H156" s="21" t="s">
        <v>52</v>
      </c>
      <c r="I156" s="23">
        <v>0</v>
      </c>
      <c r="J156" s="21" t="s">
        <v>52</v>
      </c>
      <c r="K156" s="23">
        <v>0</v>
      </c>
      <c r="L156" s="21" t="s">
        <v>52</v>
      </c>
      <c r="M156" s="23">
        <v>0</v>
      </c>
      <c r="N156" s="21" t="s">
        <v>52</v>
      </c>
      <c r="O156" s="23">
        <v>0</v>
      </c>
      <c r="P156" s="23">
        <v>217123</v>
      </c>
      <c r="Q156" s="23">
        <v>0</v>
      </c>
      <c r="R156" s="23">
        <v>0</v>
      </c>
      <c r="S156" s="23">
        <v>0</v>
      </c>
      <c r="T156" s="21" t="s">
        <v>2002</v>
      </c>
      <c r="U156" s="21" t="s">
        <v>52</v>
      </c>
      <c r="V156" s="20" t="s">
        <v>1990</v>
      </c>
      <c r="W156" s="20" t="s">
        <v>52</v>
      </c>
      <c r="X156" s="24"/>
      <c r="Y156" s="20" t="s">
        <v>52</v>
      </c>
    </row>
    <row r="157" spans="1:25" ht="29.1" customHeight="1" x14ac:dyDescent="0.3">
      <c r="A157" s="21" t="s">
        <v>841</v>
      </c>
      <c r="B157" s="21" t="s">
        <v>840</v>
      </c>
      <c r="C157" s="21" t="s">
        <v>412</v>
      </c>
      <c r="D157" s="22" t="s">
        <v>413</v>
      </c>
      <c r="E157" s="23">
        <v>0</v>
      </c>
      <c r="F157" s="21" t="s">
        <v>52</v>
      </c>
      <c r="G157" s="23">
        <v>0</v>
      </c>
      <c r="H157" s="21" t="s">
        <v>52</v>
      </c>
      <c r="I157" s="23">
        <v>0</v>
      </c>
      <c r="J157" s="21" t="s">
        <v>52</v>
      </c>
      <c r="K157" s="23">
        <v>0</v>
      </c>
      <c r="L157" s="21" t="s">
        <v>52</v>
      </c>
      <c r="M157" s="23">
        <v>0</v>
      </c>
      <c r="N157" s="21" t="s">
        <v>52</v>
      </c>
      <c r="O157" s="23">
        <v>0</v>
      </c>
      <c r="P157" s="23">
        <v>201640</v>
      </c>
      <c r="Q157" s="23">
        <v>0</v>
      </c>
      <c r="R157" s="23">
        <v>0</v>
      </c>
      <c r="S157" s="23">
        <v>0</v>
      </c>
      <c r="T157" s="21" t="s">
        <v>2003</v>
      </c>
      <c r="U157" s="21" t="s">
        <v>52</v>
      </c>
      <c r="V157" s="20" t="s">
        <v>1990</v>
      </c>
      <c r="W157" s="20" t="s">
        <v>52</v>
      </c>
      <c r="X157" s="24"/>
      <c r="Y157" s="20" t="s">
        <v>52</v>
      </c>
    </row>
    <row r="158" spans="1:25" ht="29.1" customHeight="1" x14ac:dyDescent="0.3">
      <c r="A158" s="21" t="s">
        <v>1147</v>
      </c>
      <c r="B158" s="21" t="s">
        <v>1146</v>
      </c>
      <c r="C158" s="21" t="s">
        <v>412</v>
      </c>
      <c r="D158" s="22" t="s">
        <v>413</v>
      </c>
      <c r="E158" s="23">
        <v>0</v>
      </c>
      <c r="F158" s="21" t="s">
        <v>52</v>
      </c>
      <c r="G158" s="23">
        <v>0</v>
      </c>
      <c r="H158" s="21" t="s">
        <v>52</v>
      </c>
      <c r="I158" s="23">
        <v>0</v>
      </c>
      <c r="J158" s="21" t="s">
        <v>52</v>
      </c>
      <c r="K158" s="23">
        <v>0</v>
      </c>
      <c r="L158" s="21" t="s">
        <v>52</v>
      </c>
      <c r="M158" s="23">
        <v>0</v>
      </c>
      <c r="N158" s="21" t="s">
        <v>52</v>
      </c>
      <c r="O158" s="23">
        <v>0</v>
      </c>
      <c r="P158" s="23">
        <v>185347</v>
      </c>
      <c r="Q158" s="23">
        <v>0</v>
      </c>
      <c r="R158" s="23">
        <v>0</v>
      </c>
      <c r="S158" s="23">
        <v>0</v>
      </c>
      <c r="T158" s="21" t="s">
        <v>2004</v>
      </c>
      <c r="U158" s="21" t="s">
        <v>52</v>
      </c>
      <c r="V158" s="20" t="s">
        <v>1990</v>
      </c>
      <c r="W158" s="20" t="s">
        <v>52</v>
      </c>
      <c r="X158" s="24"/>
      <c r="Y158" s="20" t="s">
        <v>52</v>
      </c>
    </row>
    <row r="159" spans="1:25" ht="29.1" customHeight="1" x14ac:dyDescent="0.3">
      <c r="A159" s="21" t="s">
        <v>1335</v>
      </c>
      <c r="B159" s="21" t="s">
        <v>1334</v>
      </c>
      <c r="C159" s="21" t="s">
        <v>412</v>
      </c>
      <c r="D159" s="22" t="s">
        <v>413</v>
      </c>
      <c r="E159" s="23">
        <v>0</v>
      </c>
      <c r="F159" s="21" t="s">
        <v>52</v>
      </c>
      <c r="G159" s="23">
        <v>0</v>
      </c>
      <c r="H159" s="21" t="s">
        <v>52</v>
      </c>
      <c r="I159" s="23">
        <v>0</v>
      </c>
      <c r="J159" s="21" t="s">
        <v>52</v>
      </c>
      <c r="K159" s="23">
        <v>0</v>
      </c>
      <c r="L159" s="21" t="s">
        <v>52</v>
      </c>
      <c r="M159" s="23">
        <v>0</v>
      </c>
      <c r="N159" s="21" t="s">
        <v>52</v>
      </c>
      <c r="O159" s="23">
        <v>0</v>
      </c>
      <c r="P159" s="23">
        <v>208005</v>
      </c>
      <c r="Q159" s="23">
        <v>0</v>
      </c>
      <c r="R159" s="23">
        <v>0</v>
      </c>
      <c r="S159" s="23">
        <v>0</v>
      </c>
      <c r="T159" s="21" t="s">
        <v>2005</v>
      </c>
      <c r="U159" s="21" t="s">
        <v>52</v>
      </c>
      <c r="V159" s="20" t="s">
        <v>1990</v>
      </c>
      <c r="W159" s="20" t="s">
        <v>52</v>
      </c>
      <c r="X159" s="24"/>
      <c r="Y159" s="20" t="s">
        <v>52</v>
      </c>
    </row>
    <row r="160" spans="1:25" ht="29.1" customHeight="1" x14ac:dyDescent="0.3">
      <c r="A160" s="21" t="s">
        <v>976</v>
      </c>
      <c r="B160" s="21" t="s">
        <v>975</v>
      </c>
      <c r="C160" s="21" t="s">
        <v>412</v>
      </c>
      <c r="D160" s="22" t="s">
        <v>413</v>
      </c>
      <c r="E160" s="23">
        <v>0</v>
      </c>
      <c r="F160" s="21" t="s">
        <v>52</v>
      </c>
      <c r="G160" s="23">
        <v>0</v>
      </c>
      <c r="H160" s="21" t="s">
        <v>52</v>
      </c>
      <c r="I160" s="23">
        <v>0</v>
      </c>
      <c r="J160" s="21" t="s">
        <v>52</v>
      </c>
      <c r="K160" s="23">
        <v>0</v>
      </c>
      <c r="L160" s="21" t="s">
        <v>52</v>
      </c>
      <c r="M160" s="23">
        <v>0</v>
      </c>
      <c r="N160" s="21" t="s">
        <v>52</v>
      </c>
      <c r="O160" s="23">
        <v>0</v>
      </c>
      <c r="P160" s="23">
        <v>215834</v>
      </c>
      <c r="Q160" s="23">
        <v>0</v>
      </c>
      <c r="R160" s="23">
        <v>0</v>
      </c>
      <c r="S160" s="23">
        <v>0</v>
      </c>
      <c r="T160" s="21" t="s">
        <v>2006</v>
      </c>
      <c r="U160" s="21" t="s">
        <v>52</v>
      </c>
      <c r="V160" s="20" t="s">
        <v>1990</v>
      </c>
      <c r="W160" s="20" t="s">
        <v>52</v>
      </c>
      <c r="X160" s="24"/>
      <c r="Y160" s="20" t="s">
        <v>52</v>
      </c>
    </row>
    <row r="161" spans="1:25" ht="29.1" customHeight="1" x14ac:dyDescent="0.3">
      <c r="A161" s="21" t="s">
        <v>1032</v>
      </c>
      <c r="B161" s="21" t="s">
        <v>1031</v>
      </c>
      <c r="C161" s="21" t="s">
        <v>412</v>
      </c>
      <c r="D161" s="22" t="s">
        <v>413</v>
      </c>
      <c r="E161" s="23">
        <v>0</v>
      </c>
      <c r="F161" s="21" t="s">
        <v>52</v>
      </c>
      <c r="G161" s="23">
        <v>0</v>
      </c>
      <c r="H161" s="21" t="s">
        <v>52</v>
      </c>
      <c r="I161" s="23">
        <v>0</v>
      </c>
      <c r="J161" s="21" t="s">
        <v>52</v>
      </c>
      <c r="K161" s="23">
        <v>0</v>
      </c>
      <c r="L161" s="21" t="s">
        <v>52</v>
      </c>
      <c r="M161" s="23">
        <v>0</v>
      </c>
      <c r="N161" s="21" t="s">
        <v>52</v>
      </c>
      <c r="O161" s="23">
        <v>0</v>
      </c>
      <c r="P161" s="23">
        <v>178501</v>
      </c>
      <c r="Q161" s="23">
        <v>0</v>
      </c>
      <c r="R161" s="23">
        <v>0</v>
      </c>
      <c r="S161" s="23">
        <v>0</v>
      </c>
      <c r="T161" s="21" t="s">
        <v>2007</v>
      </c>
      <c r="U161" s="21" t="s">
        <v>52</v>
      </c>
      <c r="V161" s="20" t="s">
        <v>1990</v>
      </c>
      <c r="W161" s="20" t="s">
        <v>52</v>
      </c>
      <c r="X161" s="24"/>
      <c r="Y161" s="20" t="s">
        <v>52</v>
      </c>
    </row>
    <row r="162" spans="1:25" ht="29.1" customHeight="1" x14ac:dyDescent="0.3">
      <c r="A162" s="21" t="s">
        <v>1104</v>
      </c>
      <c r="B162" s="21" t="s">
        <v>1103</v>
      </c>
      <c r="C162" s="21" t="s">
        <v>412</v>
      </c>
      <c r="D162" s="22" t="s">
        <v>413</v>
      </c>
      <c r="E162" s="23">
        <v>0</v>
      </c>
      <c r="F162" s="21" t="s">
        <v>52</v>
      </c>
      <c r="G162" s="23">
        <v>0</v>
      </c>
      <c r="H162" s="21" t="s">
        <v>52</v>
      </c>
      <c r="I162" s="23">
        <v>0</v>
      </c>
      <c r="J162" s="21" t="s">
        <v>52</v>
      </c>
      <c r="K162" s="23">
        <v>0</v>
      </c>
      <c r="L162" s="21" t="s">
        <v>52</v>
      </c>
      <c r="M162" s="23">
        <v>0</v>
      </c>
      <c r="N162" s="21" t="s">
        <v>52</v>
      </c>
      <c r="O162" s="23">
        <v>0</v>
      </c>
      <c r="P162" s="23">
        <v>140124</v>
      </c>
      <c r="Q162" s="23">
        <v>0</v>
      </c>
      <c r="R162" s="23">
        <v>0</v>
      </c>
      <c r="S162" s="23">
        <v>0</v>
      </c>
      <c r="T162" s="21" t="s">
        <v>2008</v>
      </c>
      <c r="U162" s="21" t="s">
        <v>52</v>
      </c>
      <c r="V162" s="20" t="s">
        <v>1990</v>
      </c>
      <c r="W162" s="20" t="s">
        <v>52</v>
      </c>
      <c r="X162" s="24"/>
      <c r="Y162" s="20" t="s">
        <v>52</v>
      </c>
    </row>
    <row r="163" spans="1:25" ht="29.1" customHeight="1" x14ac:dyDescent="0.3">
      <c r="A163" s="21" t="s">
        <v>1404</v>
      </c>
      <c r="B163" s="21" t="s">
        <v>1402</v>
      </c>
      <c r="C163" s="21" t="s">
        <v>1403</v>
      </c>
      <c r="D163" s="22" t="s">
        <v>413</v>
      </c>
      <c r="E163" s="23">
        <v>0</v>
      </c>
      <c r="F163" s="21" t="s">
        <v>52</v>
      </c>
      <c r="G163" s="23">
        <v>0</v>
      </c>
      <c r="H163" s="21" t="s">
        <v>52</v>
      </c>
      <c r="I163" s="23">
        <v>0</v>
      </c>
      <c r="J163" s="21" t="s">
        <v>52</v>
      </c>
      <c r="K163" s="23">
        <v>0</v>
      </c>
      <c r="L163" s="21" t="s">
        <v>52</v>
      </c>
      <c r="M163" s="23">
        <v>0</v>
      </c>
      <c r="N163" s="21" t="s">
        <v>52</v>
      </c>
      <c r="O163" s="23">
        <v>0</v>
      </c>
      <c r="P163" s="23">
        <v>330000</v>
      </c>
      <c r="Q163" s="23">
        <v>0</v>
      </c>
      <c r="R163" s="23">
        <v>0</v>
      </c>
      <c r="S163" s="23">
        <v>0</v>
      </c>
      <c r="T163" s="21" t="s">
        <v>2009</v>
      </c>
      <c r="U163" s="21" t="s">
        <v>52</v>
      </c>
      <c r="V163" s="20" t="s">
        <v>1990</v>
      </c>
      <c r="W163" s="20" t="s">
        <v>52</v>
      </c>
      <c r="X163" s="24"/>
      <c r="Y163" s="20" t="s">
        <v>52</v>
      </c>
    </row>
    <row r="164" spans="1:25" ht="29.1" customHeight="1" x14ac:dyDescent="0.3">
      <c r="A164" s="21" t="s">
        <v>1408</v>
      </c>
      <c r="B164" s="21" t="s">
        <v>1406</v>
      </c>
      <c r="C164" s="21" t="s">
        <v>1403</v>
      </c>
      <c r="D164" s="22" t="s">
        <v>413</v>
      </c>
      <c r="E164" s="23">
        <v>0</v>
      </c>
      <c r="F164" s="21" t="s">
        <v>52</v>
      </c>
      <c r="G164" s="23">
        <v>0</v>
      </c>
      <c r="H164" s="21" t="s">
        <v>52</v>
      </c>
      <c r="I164" s="23">
        <v>0</v>
      </c>
      <c r="J164" s="21" t="s">
        <v>52</v>
      </c>
      <c r="K164" s="23">
        <v>0</v>
      </c>
      <c r="L164" s="21" t="s">
        <v>52</v>
      </c>
      <c r="M164" s="23">
        <v>0</v>
      </c>
      <c r="N164" s="21" t="s">
        <v>52</v>
      </c>
      <c r="O164" s="23">
        <v>0</v>
      </c>
      <c r="P164" s="23">
        <v>260000</v>
      </c>
      <c r="Q164" s="23">
        <v>0</v>
      </c>
      <c r="R164" s="23">
        <v>0</v>
      </c>
      <c r="S164" s="23">
        <v>0</v>
      </c>
      <c r="T164" s="21" t="s">
        <v>2010</v>
      </c>
      <c r="U164" s="21" t="s">
        <v>1407</v>
      </c>
      <c r="V164" s="20" t="s">
        <v>1990</v>
      </c>
      <c r="W164" s="20" t="s">
        <v>52</v>
      </c>
      <c r="X164" s="24"/>
      <c r="Y164" s="20" t="s">
        <v>52</v>
      </c>
    </row>
    <row r="165" spans="1:25" ht="29.1" customHeight="1" x14ac:dyDescent="0.3">
      <c r="A165" s="21" t="s">
        <v>1408</v>
      </c>
      <c r="B165" s="21" t="s">
        <v>2422</v>
      </c>
      <c r="C165" s="21" t="s">
        <v>412</v>
      </c>
      <c r="D165" s="22" t="s">
        <v>413</v>
      </c>
      <c r="E165" s="23">
        <v>0</v>
      </c>
      <c r="F165" s="21" t="s">
        <v>52</v>
      </c>
      <c r="G165" s="23">
        <v>0</v>
      </c>
      <c r="H165" s="21" t="s">
        <v>52</v>
      </c>
      <c r="I165" s="23">
        <v>0</v>
      </c>
      <c r="J165" s="21" t="s">
        <v>52</v>
      </c>
      <c r="K165" s="23">
        <v>0</v>
      </c>
      <c r="L165" s="21" t="s">
        <v>52</v>
      </c>
      <c r="M165" s="23">
        <v>0</v>
      </c>
      <c r="N165" s="21" t="s">
        <v>52</v>
      </c>
      <c r="O165" s="23">
        <v>0</v>
      </c>
      <c r="P165" s="23">
        <v>176694</v>
      </c>
      <c r="Q165" s="23">
        <v>0</v>
      </c>
      <c r="R165" s="23">
        <v>0</v>
      </c>
      <c r="S165" s="23">
        <v>0</v>
      </c>
      <c r="T165" s="21" t="s">
        <v>2010</v>
      </c>
      <c r="U165" s="21" t="s">
        <v>1407</v>
      </c>
      <c r="V165" s="117" t="s">
        <v>1990</v>
      </c>
      <c r="W165" s="117" t="s">
        <v>52</v>
      </c>
      <c r="X165" s="24"/>
      <c r="Y165" s="117" t="s">
        <v>52</v>
      </c>
    </row>
    <row r="166" spans="1:25" customFormat="1" ht="30" customHeight="1" x14ac:dyDescent="0.3">
      <c r="A166" s="8" t="s">
        <v>2425</v>
      </c>
      <c r="B166" s="8" t="s">
        <v>2426</v>
      </c>
      <c r="C166" s="8" t="s">
        <v>2427</v>
      </c>
      <c r="D166" s="145" t="s">
        <v>965</v>
      </c>
      <c r="E166" s="146">
        <v>0</v>
      </c>
      <c r="F166" s="8" t="s">
        <v>52</v>
      </c>
      <c r="G166" s="146">
        <v>0</v>
      </c>
      <c r="H166" s="8" t="s">
        <v>52</v>
      </c>
      <c r="I166" s="146">
        <v>0</v>
      </c>
      <c r="J166" s="8" t="s">
        <v>52</v>
      </c>
      <c r="K166" s="146">
        <v>0</v>
      </c>
      <c r="L166" s="8" t="s">
        <v>52</v>
      </c>
      <c r="M166" s="146">
        <v>0</v>
      </c>
      <c r="N166" s="8" t="s">
        <v>52</v>
      </c>
      <c r="O166" s="146">
        <v>0</v>
      </c>
      <c r="P166" s="146">
        <v>0</v>
      </c>
      <c r="Q166" s="146">
        <v>0</v>
      </c>
      <c r="R166" s="146">
        <v>1455</v>
      </c>
      <c r="S166" s="146">
        <f>SMALL(Q166:R166,COUNTIF(Q166:R166,0)+1)</f>
        <v>1455</v>
      </c>
      <c r="T166" s="8" t="s">
        <v>2428</v>
      </c>
      <c r="U166" s="8" t="s">
        <v>966</v>
      </c>
      <c r="V166" s="2" t="s">
        <v>52</v>
      </c>
      <c r="W166" s="2" t="s">
        <v>52</v>
      </c>
      <c r="X166" s="147"/>
      <c r="Y166" s="2" t="s">
        <v>52</v>
      </c>
    </row>
  </sheetData>
  <mergeCells count="15">
    <mergeCell ref="V3:V4"/>
    <mergeCell ref="W3:W4"/>
    <mergeCell ref="X3:X4"/>
    <mergeCell ref="Y3:Y4"/>
    <mergeCell ref="A1:U1"/>
    <mergeCell ref="A2:U2"/>
    <mergeCell ref="A3:A4"/>
    <mergeCell ref="B3:B4"/>
    <mergeCell ref="C3:C4"/>
    <mergeCell ref="D3:D4"/>
    <mergeCell ref="E3:O3"/>
    <mergeCell ref="P3:P4"/>
    <mergeCell ref="Q3:S3"/>
    <mergeCell ref="T3:T4"/>
    <mergeCell ref="U3:U4"/>
  </mergeCells>
  <phoneticPr fontId="1" type="noConversion"/>
  <pageMargins left="0.78740157480314954" right="0" top="0.39370078740157477" bottom="0.39370078740157477" header="0" footer="0"/>
  <pageSetup paperSize="9" scale="51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17</vt:i4>
      </vt:variant>
    </vt:vector>
  </HeadingPairs>
  <TitlesOfParts>
    <vt:vector size="28" baseType="lpstr">
      <vt:lpstr>심사결과</vt:lpstr>
      <vt:lpstr>원가계산서</vt:lpstr>
      <vt:lpstr>공종별집계표</vt:lpstr>
      <vt:lpstr>공종별내역서</vt:lpstr>
      <vt:lpstr>일위대가목록</vt:lpstr>
      <vt:lpstr>일위대가</vt:lpstr>
      <vt:lpstr>중기단가목록</vt:lpstr>
      <vt:lpstr>단가산출</vt:lpstr>
      <vt:lpstr>단가대비표</vt:lpstr>
      <vt:lpstr> 공사설정 </vt:lpstr>
      <vt:lpstr>Sheet1</vt:lpstr>
      <vt:lpstr>공종별내역서!Print_Area</vt:lpstr>
      <vt:lpstr>공종별집계표!Print_Area</vt:lpstr>
      <vt:lpstr>단가대비표!Print_Area</vt:lpstr>
      <vt:lpstr>단가산출!Print_Area</vt:lpstr>
      <vt:lpstr>심사결과!Print_Area</vt:lpstr>
      <vt:lpstr>원가계산서!Print_Area</vt:lpstr>
      <vt:lpstr>일위대가!Print_Area</vt:lpstr>
      <vt:lpstr>일위대가목록!Print_Area</vt:lpstr>
      <vt:lpstr>중기단가목록!Print_Area</vt:lpstr>
      <vt:lpstr>공종별내역서!Print_Titles</vt:lpstr>
      <vt:lpstr>공종별집계표!Print_Titles</vt:lpstr>
      <vt:lpstr>단가대비표!Print_Titles</vt:lpstr>
      <vt:lpstr>단가산출!Print_Titles</vt:lpstr>
      <vt:lpstr>원가계산서!Print_Titles</vt:lpstr>
      <vt:lpstr>일위대가!Print_Titles</vt:lpstr>
      <vt:lpstr>일위대가목록!Print_Titles</vt:lpstr>
      <vt:lpstr>중기단가목록!Print_Titles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SKY</cp:lastModifiedBy>
  <cp:lastPrinted>2021-11-02T23:46:52Z</cp:lastPrinted>
  <dcterms:created xsi:type="dcterms:W3CDTF">2021-10-08T02:17:10Z</dcterms:created>
  <dcterms:modified xsi:type="dcterms:W3CDTF">2021-11-18T05:04:27Z</dcterms:modified>
</cp:coreProperties>
</file>