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2023년경기도미술관\33.(입찰)이건희컬렉션특별전전시공사조성공사(방초아)\"/>
    </mc:Choice>
  </mc:AlternateContent>
  <bookViews>
    <workbookView xWindow="0" yWindow="45" windowWidth="15960" windowHeight="18075"/>
  </bookViews>
  <sheets>
    <sheet name="원가계산서" sheetId="2" r:id="rId1"/>
    <sheet name="집계표" sheetId="3" r:id="rId2"/>
    <sheet name="내역" sheetId="4" r:id="rId3"/>
    <sheet name="노임단가" sheetId="7" r:id="rId4"/>
    <sheet name="수량산출서" sheetId="8" r:id="rId5"/>
  </sheets>
  <calcPr calcId="162913"/>
</workbook>
</file>

<file path=xl/calcChain.xml><?xml version="1.0" encoding="utf-8"?>
<calcChain xmlns="http://schemas.openxmlformats.org/spreadsheetml/2006/main">
  <c r="D25" i="8" l="1"/>
  <c r="D24" i="8"/>
  <c r="A24" i="8"/>
  <c r="A23" i="8"/>
  <c r="A22" i="8"/>
  <c r="A21" i="8"/>
  <c r="A20" i="8"/>
  <c r="D19" i="8"/>
  <c r="D21" i="4" s="1"/>
  <c r="A19" i="8"/>
  <c r="D18" i="8"/>
  <c r="A18" i="8"/>
  <c r="D17" i="8"/>
  <c r="A17" i="8"/>
  <c r="D16" i="8"/>
  <c r="D20" i="8" s="1"/>
  <c r="A16" i="8"/>
  <c r="D15" i="8"/>
  <c r="A15" i="8"/>
  <c r="D14" i="8"/>
  <c r="D16" i="4" s="1"/>
  <c r="D13" i="8"/>
  <c r="A13" i="8"/>
  <c r="A12" i="8"/>
  <c r="D10" i="8"/>
  <c r="B10" i="8"/>
  <c r="A10" i="8"/>
  <c r="A9" i="8"/>
  <c r="D8" i="8"/>
  <c r="D7" i="4" s="1"/>
  <c r="A8" i="8"/>
  <c r="D7" i="8"/>
  <c r="L34" i="4"/>
  <c r="L36" i="4" s="1"/>
  <c r="K34" i="4"/>
  <c r="D34" i="4"/>
  <c r="J34" i="4" s="1"/>
  <c r="J36" i="4" s="1"/>
  <c r="J31" i="4"/>
  <c r="K29" i="4"/>
  <c r="L29" i="4" s="1"/>
  <c r="F29" i="4"/>
  <c r="D29" i="4"/>
  <c r="K28" i="4"/>
  <c r="L28" i="4" s="1"/>
  <c r="D28" i="4"/>
  <c r="F28" i="4" s="1"/>
  <c r="K27" i="4"/>
  <c r="L27" i="4" s="1"/>
  <c r="H27" i="4"/>
  <c r="D27" i="4"/>
  <c r="F27" i="4" s="1"/>
  <c r="K26" i="4"/>
  <c r="L26" i="4" s="1"/>
  <c r="F26" i="4"/>
  <c r="D26" i="4"/>
  <c r="H26" i="4" s="1"/>
  <c r="K25" i="4"/>
  <c r="L25" i="4" s="1"/>
  <c r="D25" i="4"/>
  <c r="H25" i="4" s="1"/>
  <c r="K24" i="4"/>
  <c r="K23" i="4"/>
  <c r="K22" i="4"/>
  <c r="K21" i="4"/>
  <c r="K20" i="4"/>
  <c r="L20" i="4" s="1"/>
  <c r="H20" i="4"/>
  <c r="F20" i="4"/>
  <c r="D20" i="4"/>
  <c r="K19" i="4"/>
  <c r="D19" i="4"/>
  <c r="K18" i="4"/>
  <c r="L18" i="4" s="1"/>
  <c r="H18" i="4"/>
  <c r="D18" i="4"/>
  <c r="F18" i="4" s="1"/>
  <c r="K17" i="4"/>
  <c r="D17" i="4"/>
  <c r="K16" i="4"/>
  <c r="L16" i="4" s="1"/>
  <c r="K15" i="4"/>
  <c r="L15" i="4" s="1"/>
  <c r="H15" i="4"/>
  <c r="D15" i="4"/>
  <c r="F15" i="4" s="1"/>
  <c r="L10" i="4"/>
  <c r="J10" i="4"/>
  <c r="J12" i="4" s="1"/>
  <c r="K9" i="4"/>
  <c r="L9" i="4" s="1"/>
  <c r="H9" i="4"/>
  <c r="F9" i="4"/>
  <c r="D9" i="4"/>
  <c r="K8" i="4"/>
  <c r="D8" i="4"/>
  <c r="K7" i="4"/>
  <c r="L7" i="4" s="1"/>
  <c r="K6" i="4"/>
  <c r="D6" i="4"/>
  <c r="G7" i="3"/>
  <c r="E7" i="3"/>
  <c r="I6" i="3"/>
  <c r="A6" i="3"/>
  <c r="A5" i="3"/>
  <c r="I5" i="3" l="1"/>
  <c r="L8" i="4"/>
  <c r="L17" i="4"/>
  <c r="L19" i="4"/>
  <c r="L6" i="4"/>
  <c r="H21" i="4"/>
  <c r="L21" i="4"/>
  <c r="F21" i="4"/>
  <c r="F16" i="4"/>
  <c r="H16" i="4"/>
  <c r="H7" i="4"/>
  <c r="F7" i="4"/>
  <c r="D22" i="8"/>
  <c r="D24" i="4" s="1"/>
  <c r="D22" i="4"/>
  <c r="L22" i="4" s="1"/>
  <c r="I7" i="3"/>
  <c r="J38" i="4"/>
  <c r="F8" i="4"/>
  <c r="F19" i="4"/>
  <c r="H8" i="4"/>
  <c r="H19" i="4"/>
  <c r="F6" i="4"/>
  <c r="F17" i="4"/>
  <c r="D21" i="8"/>
  <c r="D23" i="4" s="1"/>
  <c r="H6" i="4"/>
  <c r="H17" i="4"/>
  <c r="F25" i="4"/>
  <c r="L12" i="4" l="1"/>
  <c r="K7" i="3"/>
  <c r="F26" i="2" s="1"/>
  <c r="I21" i="3"/>
  <c r="H22" i="4"/>
  <c r="F22" i="4"/>
  <c r="F31" i="4" s="1"/>
  <c r="F12" i="4"/>
  <c r="E5" i="3" s="1"/>
  <c r="H12" i="4"/>
  <c r="G5" i="3" s="1"/>
  <c r="H24" i="4"/>
  <c r="F24" i="4"/>
  <c r="L24" i="4"/>
  <c r="H23" i="4"/>
  <c r="F23" i="4"/>
  <c r="L23" i="4"/>
  <c r="L31" i="4" s="1"/>
  <c r="L38" i="4" s="1"/>
  <c r="F38" i="4" l="1"/>
  <c r="E6" i="3"/>
  <c r="K5" i="3"/>
  <c r="E21" i="3"/>
  <c r="F9" i="2"/>
  <c r="H31" i="4"/>
  <c r="H38" i="4" l="1"/>
  <c r="G6" i="3"/>
  <c r="K6" i="3" l="1"/>
  <c r="K21" i="3" s="1"/>
  <c r="G21" i="3"/>
  <c r="F12" i="2" l="1"/>
  <c r="F13" i="2" s="1"/>
  <c r="F22" i="2" l="1"/>
  <c r="F23" i="2" l="1"/>
  <c r="F29" i="2" l="1"/>
  <c r="F30" i="2" s="1"/>
</calcChain>
</file>

<file path=xl/sharedStrings.xml><?xml version="1.0" encoding="utf-8"?>
<sst xmlns="http://schemas.openxmlformats.org/spreadsheetml/2006/main" count="269" uniqueCount="178">
  <si>
    <t>2023 이건희 컬렉션 전시 공간 조성 공사 원가계산서</t>
  </si>
  <si>
    <t>내  역</t>
  </si>
  <si>
    <t>세 부 내 역</t>
  </si>
  <si>
    <t>구분</t>
  </si>
  <si>
    <t>내용</t>
  </si>
  <si>
    <t>금 액</t>
  </si>
  <si>
    <t>순공사비</t>
  </si>
  <si>
    <t>재료비</t>
  </si>
  <si>
    <t>직접재료비</t>
  </si>
  <si>
    <t>가설 및 철거공사</t>
  </si>
  <si>
    <t>청소소모품, 철거부재료, 비닐, 테이프</t>
  </si>
  <si>
    <t>수장 및 기타공사</t>
  </si>
  <si>
    <t>목재, 철물, 석고보드, 합판, 못, 접착제, 공구손료 등</t>
  </si>
  <si>
    <t>간접재료비</t>
  </si>
  <si>
    <t>-</t>
  </si>
  <si>
    <t>작업설, 부산물</t>
  </si>
  <si>
    <t>소    계</t>
  </si>
  <si>
    <t>노무비</t>
  </si>
  <si>
    <t>직접노무비</t>
  </si>
  <si>
    <t>보통인부, 건축목공</t>
  </si>
  <si>
    <t>보통인부, 특별인부, 건축목공, 도장공, 내선전공</t>
  </si>
  <si>
    <t>간접노무비</t>
  </si>
  <si>
    <t>직접노무비*12.5%</t>
  </si>
  <si>
    <t>경비</t>
  </si>
  <si>
    <t>기계경비</t>
  </si>
  <si>
    <t>산재보험료</t>
  </si>
  <si>
    <t>노무비*3.7%</t>
  </si>
  <si>
    <t>고용보험료</t>
  </si>
  <si>
    <t>노무비*1.01%</t>
  </si>
  <si>
    <t>산업안전보건관리비</t>
  </si>
  <si>
    <t>(재료비+직접노무비＋관급자재)*2.93%</t>
  </si>
  <si>
    <t>기타경비</t>
  </si>
  <si>
    <t>(재료비+노무비)*7.8%</t>
  </si>
  <si>
    <t>환경보존비</t>
  </si>
  <si>
    <t>건강보험료</t>
  </si>
  <si>
    <t>연금보험료</t>
  </si>
  <si>
    <t>합    계</t>
  </si>
  <si>
    <t>일반관리비</t>
  </si>
  <si>
    <t>(재료비+노무비+경비)*6%</t>
  </si>
  <si>
    <t>이윤</t>
  </si>
  <si>
    <t>(노무비+경비+일반관리비)*11%이하</t>
  </si>
  <si>
    <t>폐기물처리비</t>
  </si>
  <si>
    <t>공 급 가 액</t>
  </si>
  <si>
    <t>부가가치세</t>
  </si>
  <si>
    <t xml:space="preserve"> 공급가*10%</t>
  </si>
  <si>
    <t>도 급 액 (비용 총 합계)</t>
  </si>
  <si>
    <t>총 공사비 (단수정리)</t>
  </si>
  <si>
    <t xml:space="preserve">  * 건강보험료 및 연금보험료 - 1개월 이하로 해당사항 없음
* 인건비 기준 - 2023년 상반기 시중노임단가
보통인부 157,068원/특별인부 197,450원
/도장공 242,035원/내선전공 265,406원</t>
  </si>
  <si>
    <t>공 종 별 집 계 표</t>
  </si>
  <si>
    <t>공사명   : 경기도미술관 &lt;이건희 컬렉션&gt; 전시 공간 공사</t>
  </si>
  <si>
    <t>DATE : 2023. 04.</t>
  </si>
  <si>
    <t>수량</t>
  </si>
  <si>
    <t>단위</t>
  </si>
  <si>
    <t>재  료  비</t>
  </si>
  <si>
    <t>인  건  비</t>
  </si>
  <si>
    <t>경        비</t>
  </si>
  <si>
    <t>계</t>
  </si>
  <si>
    <t>비고</t>
  </si>
  <si>
    <t>단 가</t>
  </si>
  <si>
    <t>금  액</t>
  </si>
  <si>
    <t>식</t>
  </si>
  <si>
    <t>3. 폐기물처리</t>
  </si>
  <si>
    <t>합   계</t>
  </si>
  <si>
    <t>공 종 별 내 역 서</t>
  </si>
  <si>
    <t>종    별</t>
  </si>
  <si>
    <t>규  격</t>
  </si>
  <si>
    <t>수 량</t>
  </si>
  <si>
    <t>1. 가설및철거공사</t>
  </si>
  <si>
    <t>현장정리</t>
  </si>
  <si>
    <t>m2</t>
  </si>
  <si>
    <t>1호표</t>
  </si>
  <si>
    <t>벽면 샌딩 및 퍼티</t>
  </si>
  <si>
    <t>2호표</t>
  </si>
  <si>
    <t>벽체철거</t>
  </si>
  <si>
    <t>3호표</t>
  </si>
  <si>
    <t>보양</t>
  </si>
  <si>
    <t>비닐 + 플라베니아 보양</t>
  </si>
  <si>
    <t>4호표</t>
  </si>
  <si>
    <t>고소작업차 임대</t>
  </si>
  <si>
    <t>2Ton</t>
  </si>
  <si>
    <t>일</t>
  </si>
  <si>
    <t>15호표</t>
  </si>
  <si>
    <t>소            계</t>
  </si>
  <si>
    <t>2. 수장및 기타공사</t>
  </si>
  <si>
    <t>목재틀만들기</t>
  </si>
  <si>
    <t>30*30*3600</t>
  </si>
  <si>
    <t>5호표</t>
  </si>
  <si>
    <t>철골틀만들기</t>
  </si>
  <si>
    <t>50*50*6000</t>
  </si>
  <si>
    <t>6호표</t>
  </si>
  <si>
    <t>합판시공(8.5t)+방염M.D.F(9T)시공</t>
  </si>
  <si>
    <t>4*8</t>
  </si>
  <si>
    <t>ea</t>
  </si>
  <si>
    <t>7호표</t>
  </si>
  <si>
    <t>방염 M.D.F(9t)시공</t>
  </si>
  <si>
    <t>8호표</t>
  </si>
  <si>
    <t>석고보드(9.5t)시공(통로막이 II,III)</t>
  </si>
  <si>
    <t>3*8</t>
  </si>
  <si>
    <t>9호표</t>
  </si>
  <si>
    <t>좌대제작</t>
  </si>
  <si>
    <t>m</t>
  </si>
  <si>
    <t>10호표</t>
  </si>
  <si>
    <t>이중섭 작품 케이스 제작</t>
  </si>
  <si>
    <t>바탕만들기</t>
  </si>
  <si>
    <t>11호표</t>
  </si>
  <si>
    <t>수성페인트 칠 2회(백색 및 여성작가 지정색)</t>
  </si>
  <si>
    <t>12호표</t>
  </si>
  <si>
    <t>수성페인트 칠 2회(지정색)</t>
  </si>
  <si>
    <t>수성페인트 복구 칠 2회(강익중)</t>
  </si>
  <si>
    <t>조명설치</t>
  </si>
  <si>
    <t>13호표</t>
  </si>
  <si>
    <t>커튼 설치</t>
  </si>
  <si>
    <t>14호표</t>
  </si>
  <si>
    <t>관람벤치 설치</t>
  </si>
  <si>
    <t>사이드 테이블</t>
  </si>
  <si>
    <t>폐기물처리</t>
  </si>
  <si>
    <t>혼합폐기물</t>
  </si>
  <si>
    <t>TON</t>
  </si>
  <si>
    <t xml:space="preserve">합          계  </t>
  </si>
  <si>
    <t>관람벤치</t>
  </si>
  <si>
    <t>사이드테이블</t>
  </si>
  <si>
    <t>보통인부</t>
  </si>
  <si>
    <t>도장공</t>
  </si>
  <si>
    <t>건축목공</t>
  </si>
  <si>
    <t>철골틀 만들기</t>
  </si>
  <si>
    <t>용접공</t>
  </si>
  <si>
    <t>내선전공</t>
  </si>
  <si>
    <t>노 임 단 가 표(2023년도상반기)</t>
  </si>
  <si>
    <t>공사명   : 경기도미술관&lt;이건희 컬렉션&gt;전시 공간 공사</t>
  </si>
  <si>
    <t>노무비 1</t>
  </si>
  <si>
    <t>특별인부</t>
  </si>
  <si>
    <t>노무비 2</t>
  </si>
  <si>
    <t>노무비 3</t>
  </si>
  <si>
    <t>내장공</t>
  </si>
  <si>
    <t>노무비 4</t>
  </si>
  <si>
    <t>창호공</t>
  </si>
  <si>
    <t>노무비 5</t>
  </si>
  <si>
    <t>유리공</t>
  </si>
  <si>
    <t>노무비 6</t>
  </si>
  <si>
    <t>노무비 7</t>
  </si>
  <si>
    <t>노무비 8</t>
  </si>
  <si>
    <t>철공</t>
  </si>
  <si>
    <t>노무비 9</t>
  </si>
  <si>
    <t>타일공</t>
  </si>
  <si>
    <t>노무비 10</t>
  </si>
  <si>
    <t>석공</t>
  </si>
  <si>
    <t>노무비 11</t>
  </si>
  <si>
    <t>비계공</t>
  </si>
  <si>
    <t>노무비 12</t>
  </si>
  <si>
    <t>조적공</t>
  </si>
  <si>
    <t>노무비 13</t>
  </si>
  <si>
    <t>노무비 14</t>
  </si>
  <si>
    <t>수 량 산 출 서</t>
  </si>
  <si>
    <r>
      <rPr>
        <sz val="12"/>
        <color indexed="8"/>
        <rFont val="굴림"/>
        <family val="3"/>
        <charset val="129"/>
      </rPr>
      <t>공사명   : 경기도미술관 &lt;이건희 컬렉션&gt; 전시 공간 공사</t>
    </r>
  </si>
  <si>
    <t>1. 가설공사</t>
  </si>
  <si>
    <t>{414.89(A)+395.84(B)+395.84(C)+394.5(D)}*30%</t>
  </si>
  <si>
    <t>254.8(A)+186.48(B,C)+191.28(D)+75.04(판넬)+83.72(테라스벽)+30(통로 및 기타)</t>
  </si>
  <si>
    <t>2.73*6.7(D전시실 이동식 판넬 토출구 제거)</t>
  </si>
  <si>
    <t>30*30*3600mm</t>
  </si>
  <si>
    <t>(151.18)+(14.62)+(20.66)+(7.32)+(38.03)+(6.46)+(7.25)+(3.58)</t>
  </si>
  <si>
    <t>50*50*6000mm</t>
  </si>
  <si>
    <t>1.2*7+3</t>
  </si>
  <si>
    <t>(33.4)+(38.03)</t>
  </si>
  <si>
    <t xml:space="preserve">(329.09)+(44.688)+(16.84)+(9.07) 아크, 진입로1, </t>
  </si>
  <si>
    <t>(15.5)+(17.4)</t>
  </si>
  <si>
    <t>49.4952+40.96</t>
  </si>
  <si>
    <t>9T MDF</t>
  </si>
  <si>
    <t>(0.5*0.5*0.3)*8</t>
  </si>
  <si>
    <t>줄퍼티</t>
  </si>
  <si>
    <t>399.7+32.9+90.5</t>
  </si>
  <si>
    <t>254.8(A)+186.48(B,C)+191.28(D)+75.04(판넬)+83.72(테라스벽)</t>
  </si>
  <si>
    <t>494+61.2+441.7+32.9+90.5</t>
  </si>
  <si>
    <t>이중섭 은지화 / 엽서화 8점</t>
  </si>
  <si>
    <t>8*0.795</t>
  </si>
  <si>
    <t xml:space="preserve">커튼설치 </t>
  </si>
  <si>
    <t>(2*2.4)*3 + (2.*2.4)*1 + (2*3.6)*2</t>
  </si>
  <si>
    <t>3인</t>
  </si>
  <si>
    <t>1m2*4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</si>
</sst>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&quot; &quot;* #,##0.00&quot; &quot;;&quot;-&quot;* #,##0.00&quot; &quot;;&quot; &quot;* &quot;- &quot;"/>
    <numFmt numFmtId="177" formatCode="&quot; &quot;* #,##0&quot; &quot;;&quot;-&quot;* #,##0&quot; &quot;;&quot; &quot;* &quot;- &quot;"/>
    <numFmt numFmtId="178" formatCode="&quot; &quot;* #,##0.0&quot; &quot;;&quot;-&quot;* #,##0.0&quot; &quot;;&quot; &quot;* &quot;- &quot;"/>
    <numFmt numFmtId="179" formatCode="0.0&quot; &quot;"/>
    <numFmt numFmtId="181" formatCode="&quot; &quot;* #,##0&quot; &quot;;&quot;-&quot;* #,##0&quot; &quot;;&quot; &quot;* &quot;-&quot;??&quot; &quot;"/>
    <numFmt numFmtId="182" formatCode="&quot; &quot;* #,##0&quot; &quot;;&quot;-&quot;* #,##0&quot; &quot;;&quot; &quot;* &quot;-&quot;?&quot; &quot;"/>
    <numFmt numFmtId="183" formatCode="&quot; &quot;* #,##0&quot; &quot;;&quot; &quot;* &quot;-&quot;#,##0&quot; &quot;;&quot; &quot;* &quot;- &quot;"/>
    <numFmt numFmtId="186" formatCode="#,##0.00;&quot;-&quot;#,##0.00;#"/>
  </numFmts>
  <fonts count="17" x14ac:knownFonts="1">
    <font>
      <sz val="11"/>
      <color indexed="8"/>
      <name val="맑은 고딕"/>
    </font>
    <font>
      <sz val="16"/>
      <color indexed="8"/>
      <name val="굴림"/>
      <family val="3"/>
      <charset val="129"/>
    </font>
    <font>
      <b/>
      <sz val="11"/>
      <color indexed="8"/>
      <name val="맑은 고딕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sz val="8"/>
      <color indexed="8"/>
      <name val="맑은 고딕"/>
      <family val="3"/>
      <charset val="129"/>
    </font>
    <font>
      <sz val="12"/>
      <color indexed="8"/>
      <name val="굴림"/>
      <family val="3"/>
      <charset val="129"/>
    </font>
    <font>
      <b/>
      <u/>
      <sz val="16"/>
      <color indexed="8"/>
      <name val="맑은 고딕"/>
      <family val="3"/>
      <charset val="129"/>
    </font>
    <font>
      <sz val="11"/>
      <color indexed="8"/>
      <name val="돋움체"/>
      <family val="3"/>
      <charset val="129"/>
    </font>
    <font>
      <sz val="11"/>
      <color indexed="8"/>
      <name val="굴림체"/>
      <family val="3"/>
      <charset val="129"/>
    </font>
    <font>
      <sz val="20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color indexed="8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78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2" borderId="12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16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left" vertical="center"/>
    </xf>
    <xf numFmtId="177" fontId="0" fillId="2" borderId="21" xfId="0" applyNumberFormat="1" applyFont="1" applyFill="1" applyBorder="1" applyAlignment="1">
      <alignment vertical="center"/>
    </xf>
    <xf numFmtId="49" fontId="0" fillId="2" borderId="21" xfId="0" applyNumberFormat="1" applyFont="1" applyFill="1" applyBorder="1" applyAlignment="1">
      <alignment horizontal="center" vertical="center"/>
    </xf>
    <xf numFmtId="177" fontId="2" fillId="4" borderId="21" xfId="0" applyNumberFormat="1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177" fontId="0" fillId="2" borderId="21" xfId="0" applyNumberFormat="1" applyFont="1" applyFill="1" applyBorder="1" applyAlignment="1">
      <alignment horizontal="center" vertical="center"/>
    </xf>
    <xf numFmtId="177" fontId="2" fillId="5" borderId="21" xfId="0" applyNumberFormat="1" applyFont="1" applyFill="1" applyBorder="1" applyAlignment="1">
      <alignment vertical="center"/>
    </xf>
    <xf numFmtId="181" fontId="0" fillId="2" borderId="21" xfId="0" applyNumberFormat="1" applyFont="1" applyFill="1" applyBorder="1" applyAlignment="1">
      <alignment vertical="center"/>
    </xf>
    <xf numFmtId="177" fontId="2" fillId="2" borderId="21" xfId="0" applyNumberFormat="1" applyFont="1" applyFill="1" applyBorder="1" applyAlignment="1">
      <alignment vertical="center"/>
    </xf>
    <xf numFmtId="182" fontId="0" fillId="2" borderId="21" xfId="0" applyNumberFormat="1" applyFont="1" applyFill="1" applyBorder="1" applyAlignment="1">
      <alignment vertical="center"/>
    </xf>
    <xf numFmtId="182" fontId="2" fillId="2" borderId="21" xfId="0" applyNumberFormat="1" applyFont="1" applyFill="1" applyBorder="1" applyAlignment="1">
      <alignment vertical="center"/>
    </xf>
    <xf numFmtId="177" fontId="2" fillId="6" borderId="34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49" fontId="3" fillId="2" borderId="37" xfId="0" applyNumberFormat="1" applyFont="1" applyFill="1" applyBorder="1" applyAlignment="1">
      <alignment vertical="center"/>
    </xf>
    <xf numFmtId="0" fontId="3" fillId="2" borderId="37" xfId="0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vertical="center"/>
    </xf>
    <xf numFmtId="177" fontId="3" fillId="2" borderId="37" xfId="0" applyNumberFormat="1" applyFont="1" applyFill="1" applyBorder="1" applyAlignment="1">
      <alignment vertical="center"/>
    </xf>
    <xf numFmtId="178" fontId="3" fillId="2" borderId="37" xfId="0" applyNumberFormat="1" applyFont="1" applyFill="1" applyBorder="1" applyAlignment="1">
      <alignment horizontal="center" vertical="center"/>
    </xf>
    <xf numFmtId="177" fontId="4" fillId="3" borderId="42" xfId="0" applyNumberFormat="1" applyFont="1" applyFill="1" applyBorder="1" applyAlignment="1">
      <alignment horizontal="center" vertical="center"/>
    </xf>
    <xf numFmtId="49" fontId="4" fillId="3" borderId="42" xfId="0" applyNumberFormat="1" applyFont="1" applyFill="1" applyBorder="1" applyAlignment="1">
      <alignment horizontal="center" vertical="center"/>
    </xf>
    <xf numFmtId="49" fontId="5" fillId="2" borderId="44" xfId="0" applyNumberFormat="1" applyFont="1" applyFill="1" applyBorder="1" applyAlignment="1">
      <alignment horizontal="center" vertical="center"/>
    </xf>
    <xf numFmtId="179" fontId="4" fillId="2" borderId="42" xfId="0" applyNumberFormat="1" applyFont="1" applyFill="1" applyBorder="1" applyAlignment="1">
      <alignment horizontal="center" vertical="center"/>
    </xf>
    <xf numFmtId="49" fontId="4" fillId="2" borderId="42" xfId="0" applyNumberFormat="1" applyFont="1" applyFill="1" applyBorder="1" applyAlignment="1">
      <alignment horizontal="center" vertical="center"/>
    </xf>
    <xf numFmtId="177" fontId="0" fillId="2" borderId="42" xfId="0" applyNumberFormat="1" applyFont="1" applyFill="1" applyBorder="1" applyAlignment="1">
      <alignment vertical="center"/>
    </xf>
    <xf numFmtId="177" fontId="4" fillId="2" borderId="43" xfId="0" applyNumberFormat="1" applyFont="1" applyFill="1" applyBorder="1" applyAlignment="1">
      <alignment horizontal="center" vertical="center"/>
    </xf>
    <xf numFmtId="0" fontId="0" fillId="2" borderId="42" xfId="0" applyFont="1" applyFill="1" applyBorder="1" applyAlignment="1"/>
    <xf numFmtId="177" fontId="0" fillId="2" borderId="42" xfId="0" applyNumberFormat="1" applyFont="1" applyFill="1" applyBorder="1" applyAlignment="1"/>
    <xf numFmtId="0" fontId="0" fillId="2" borderId="43" xfId="0" applyFont="1" applyFill="1" applyBorder="1" applyAlignment="1"/>
    <xf numFmtId="177" fontId="5" fillId="2" borderId="44" xfId="0" applyNumberFormat="1" applyFont="1" applyFill="1" applyBorder="1" applyAlignment="1">
      <alignment horizontal="center" vertical="center"/>
    </xf>
    <xf numFmtId="178" fontId="4" fillId="2" borderId="42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/>
    <xf numFmtId="0" fontId="4" fillId="2" borderId="42" xfId="0" applyFont="1" applyFill="1" applyBorder="1" applyAlignment="1">
      <alignment horizontal="center"/>
    </xf>
    <xf numFmtId="49" fontId="5" fillId="2" borderId="44" xfId="0" applyNumberFormat="1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0" fillId="2" borderId="45" xfId="0" applyFont="1" applyFill="1" applyBorder="1" applyAlignment="1"/>
    <xf numFmtId="0" fontId="4" fillId="2" borderId="46" xfId="0" applyFont="1" applyFill="1" applyBorder="1" applyAlignment="1">
      <alignment horizontal="center"/>
    </xf>
    <xf numFmtId="0" fontId="0" fillId="2" borderId="46" xfId="0" applyFont="1" applyFill="1" applyBorder="1" applyAlignment="1"/>
    <xf numFmtId="0" fontId="0" fillId="2" borderId="47" xfId="0" applyFont="1" applyFill="1" applyBorder="1" applyAlignment="1"/>
    <xf numFmtId="0" fontId="0" fillId="2" borderId="48" xfId="0" applyFont="1" applyFill="1" applyBorder="1" applyAlignment="1"/>
    <xf numFmtId="0" fontId="0" fillId="2" borderId="36" xfId="0" applyFont="1" applyFill="1" applyBorder="1" applyAlignment="1"/>
    <xf numFmtId="177" fontId="0" fillId="2" borderId="36" xfId="0" applyNumberFormat="1" applyFont="1" applyFill="1" applyBorder="1" applyAlignment="1"/>
    <xf numFmtId="0" fontId="0" fillId="0" borderId="0" xfId="0" applyNumberFormat="1" applyFont="1" applyAlignment="1">
      <alignment vertical="center"/>
    </xf>
    <xf numFmtId="183" fontId="3" fillId="2" borderId="37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177" fontId="0" fillId="2" borderId="1" xfId="0" applyNumberFormat="1" applyFont="1" applyFill="1" applyBorder="1" applyAlignment="1">
      <alignment vertical="center"/>
    </xf>
    <xf numFmtId="178" fontId="0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77" fontId="5" fillId="2" borderId="49" xfId="0" applyNumberFormat="1" applyFont="1" applyFill="1" applyBorder="1" applyAlignment="1">
      <alignment horizontal="left" vertical="center"/>
    </xf>
    <xf numFmtId="177" fontId="5" fillId="2" borderId="49" xfId="0" applyNumberFormat="1" applyFont="1" applyFill="1" applyBorder="1" applyAlignment="1">
      <alignment horizontal="center" vertical="center"/>
    </xf>
    <xf numFmtId="177" fontId="0" fillId="2" borderId="49" xfId="0" applyNumberFormat="1" applyFont="1" applyFill="1" applyBorder="1" applyAlignment="1">
      <alignment vertical="center"/>
    </xf>
    <xf numFmtId="49" fontId="5" fillId="2" borderId="50" xfId="0" applyNumberFormat="1" applyFont="1" applyFill="1" applyBorder="1" applyAlignment="1">
      <alignment horizontal="center" vertical="center"/>
    </xf>
    <xf numFmtId="177" fontId="5" fillId="2" borderId="51" xfId="0" applyNumberFormat="1" applyFont="1" applyFill="1" applyBorder="1" applyAlignment="1">
      <alignment horizontal="center" vertical="center"/>
    </xf>
    <xf numFmtId="178" fontId="5" fillId="2" borderId="51" xfId="0" applyNumberFormat="1" applyFont="1" applyFill="1" applyBorder="1" applyAlignment="1">
      <alignment horizontal="center" vertical="center"/>
    </xf>
    <xf numFmtId="177" fontId="0" fillId="2" borderId="51" xfId="0" applyNumberFormat="1" applyFont="1" applyFill="1" applyBorder="1" applyAlignment="1">
      <alignment vertical="center"/>
    </xf>
    <xf numFmtId="177" fontId="5" fillId="2" borderId="52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vertical="center"/>
    </xf>
    <xf numFmtId="177" fontId="0" fillId="2" borderId="35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86" fontId="10" fillId="2" borderId="1" xfId="0" applyNumberFormat="1" applyFont="1" applyFill="1" applyBorder="1" applyAlignment="1">
      <alignment vertical="center" wrapText="1"/>
    </xf>
    <xf numFmtId="177" fontId="10" fillId="2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49" fontId="7" fillId="2" borderId="36" xfId="0" applyNumberFormat="1" applyFont="1" applyFill="1" applyBorder="1" applyAlignment="1">
      <alignment vertical="center"/>
    </xf>
    <xf numFmtId="183" fontId="3" fillId="2" borderId="36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176" fontId="3" fillId="2" borderId="36" xfId="0" applyNumberFormat="1" applyFont="1" applyFill="1" applyBorder="1" applyAlignment="1">
      <alignment horizontal="center" vertical="center"/>
    </xf>
    <xf numFmtId="177" fontId="3" fillId="2" borderId="36" xfId="0" applyNumberFormat="1" applyFont="1" applyFill="1" applyBorder="1" applyAlignment="1">
      <alignment vertical="center"/>
    </xf>
    <xf numFmtId="0" fontId="12" fillId="2" borderId="37" xfId="0" applyFont="1" applyFill="1" applyBorder="1" applyAlignment="1">
      <alignment vertical="center"/>
    </xf>
    <xf numFmtId="183" fontId="3" fillId="2" borderId="37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177" fontId="0" fillId="2" borderId="1" xfId="0" applyNumberFormat="1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left" vertical="center"/>
    </xf>
    <xf numFmtId="177" fontId="13" fillId="2" borderId="1" xfId="0" applyNumberFormat="1" applyFont="1" applyFill="1" applyBorder="1" applyAlignment="1">
      <alignment horizontal="center" vertical="center"/>
    </xf>
    <xf numFmtId="178" fontId="14" fillId="2" borderId="1" xfId="0" applyNumberFormat="1" applyFont="1" applyFill="1" applyBorder="1" applyAlignment="1">
      <alignment horizontal="left" vertical="center"/>
    </xf>
    <xf numFmtId="177" fontId="14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left" vertical="center"/>
    </xf>
    <xf numFmtId="178" fontId="15" fillId="2" borderId="1" xfId="0" applyNumberFormat="1" applyFont="1" applyFill="1" applyBorder="1" applyAlignment="1">
      <alignment vertical="center"/>
    </xf>
    <xf numFmtId="177" fontId="15" fillId="2" borderId="1" xfId="0" applyNumberFormat="1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49" fontId="2" fillId="2" borderId="28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49" fontId="0" fillId="2" borderId="20" xfId="0" applyNumberFormat="1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right" vertical="center" wrapText="1"/>
    </xf>
    <xf numFmtId="0" fontId="6" fillId="2" borderId="35" xfId="0" applyFont="1" applyFill="1" applyBorder="1" applyAlignment="1">
      <alignment horizontal="right" vertical="center"/>
    </xf>
    <xf numFmtId="49" fontId="0" fillId="2" borderId="30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49" fontId="0" fillId="2" borderId="28" xfId="0" applyNumberFormat="1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49" fontId="2" fillId="5" borderId="27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49" fontId="2" fillId="6" borderId="31" xfId="0" applyNumberFormat="1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49" fontId="4" fillId="3" borderId="40" xfId="0" applyNumberFormat="1" applyFont="1" applyFill="1" applyBorder="1" applyAlignment="1">
      <alignment horizontal="center" vertical="center"/>
    </xf>
    <xf numFmtId="177" fontId="4" fillId="3" borderId="43" xfId="0" applyNumberFormat="1" applyFont="1" applyFill="1" applyBorder="1" applyAlignment="1">
      <alignment horizontal="center" vertical="center"/>
    </xf>
    <xf numFmtId="49" fontId="4" fillId="3" borderId="38" xfId="0" applyNumberFormat="1" applyFont="1" applyFill="1" applyBorder="1" applyAlignment="1">
      <alignment horizontal="center" vertical="center"/>
    </xf>
    <xf numFmtId="177" fontId="4" fillId="3" borderId="41" xfId="0" applyNumberFormat="1" applyFont="1" applyFill="1" applyBorder="1" applyAlignment="1">
      <alignment horizontal="center" vertical="center"/>
    </xf>
    <xf numFmtId="49" fontId="1" fillId="2" borderId="36" xfId="0" applyNumberFormat="1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3" fillId="2" borderId="37" xfId="0" applyNumberFormat="1" applyFont="1" applyFill="1" applyBorder="1" applyAlignment="1">
      <alignment horizontal="center" vertical="center"/>
    </xf>
    <xf numFmtId="178" fontId="3" fillId="2" borderId="37" xfId="0" applyNumberFormat="1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>
      <alignment horizontal="center" vertical="center"/>
    </xf>
    <xf numFmtId="177" fontId="4" fillId="3" borderId="42" xfId="0" applyNumberFormat="1" applyFont="1" applyFill="1" applyBorder="1" applyAlignment="1">
      <alignment horizontal="center" vertical="center"/>
    </xf>
    <xf numFmtId="178" fontId="4" fillId="3" borderId="42" xfId="0" applyNumberFormat="1" applyFont="1" applyFill="1" applyBorder="1" applyAlignment="1">
      <alignment horizontal="center" vertical="center"/>
    </xf>
    <xf numFmtId="177" fontId="4" fillId="3" borderId="39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0" fillId="2" borderId="29" xfId="0" applyFont="1" applyFill="1" applyBorder="1" applyAlignment="1"/>
    <xf numFmtId="0" fontId="0" fillId="2" borderId="25" xfId="0" applyFont="1" applyFill="1" applyBorder="1" applyAlignment="1">
      <alignment horizontal="left" vertical="center"/>
    </xf>
    <xf numFmtId="0" fontId="0" fillId="2" borderId="25" xfId="0" applyFont="1" applyFill="1" applyBorder="1" applyAlignment="1"/>
    <xf numFmtId="49" fontId="8" fillId="2" borderId="36" xfId="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49" fontId="9" fillId="2" borderId="37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vertical="center"/>
    </xf>
    <xf numFmtId="177" fontId="0" fillId="2" borderId="5" xfId="0" applyNumberFormat="1" applyFont="1" applyFill="1" applyBorder="1" applyAlignment="1">
      <alignment horizontal="center" vertical="center"/>
    </xf>
    <xf numFmtId="177" fontId="0" fillId="2" borderId="29" xfId="0" applyNumberFormat="1" applyFont="1" applyFill="1" applyBorder="1" applyAlignment="1">
      <alignment horizontal="center" vertical="center"/>
    </xf>
    <xf numFmtId="177" fontId="0" fillId="2" borderId="25" xfId="0" applyNumberFormat="1" applyFont="1" applyFill="1" applyBorder="1" applyAlignment="1">
      <alignment horizontal="center" vertical="center"/>
    </xf>
    <xf numFmtId="177" fontId="0" fillId="2" borderId="5" xfId="0" applyNumberFormat="1" applyFont="1" applyFill="1" applyBorder="1" applyAlignment="1">
      <alignment horizontal="left" vertical="center"/>
    </xf>
    <xf numFmtId="177" fontId="0" fillId="2" borderId="29" xfId="0" applyNumberFormat="1" applyFont="1" applyFill="1" applyBorder="1" applyAlignment="1">
      <alignment horizontal="left" vertical="center"/>
    </xf>
    <xf numFmtId="177" fontId="0" fillId="2" borderId="25" xfId="0" applyNumberFormat="1" applyFont="1" applyFill="1" applyBorder="1" applyAlignment="1">
      <alignment horizontal="left" vertical="center"/>
    </xf>
    <xf numFmtId="49" fontId="14" fillId="2" borderId="5" xfId="0" applyNumberFormat="1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left" vertical="center"/>
    </xf>
    <xf numFmtId="49" fontId="0" fillId="2" borderId="5" xfId="0" applyNumberFormat="1" applyFont="1" applyFill="1" applyBorder="1" applyAlignment="1">
      <alignment horizontal="left" vertical="center"/>
    </xf>
    <xf numFmtId="49" fontId="11" fillId="2" borderId="36" xfId="0" applyNumberFormat="1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178" fontId="12" fillId="2" borderId="36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177" fontId="5" fillId="3" borderId="7" xfId="0" applyNumberFormat="1" applyFont="1" applyFill="1" applyBorder="1" applyAlignment="1">
      <alignment horizontal="center" vertical="center"/>
    </xf>
    <xf numFmtId="177" fontId="5" fillId="3" borderId="8" xfId="0" applyNumberFormat="1" applyFont="1" applyFill="1" applyBorder="1" applyAlignment="1">
      <alignment horizontal="center" vertical="center"/>
    </xf>
    <xf numFmtId="177" fontId="5" fillId="3" borderId="9" xfId="0" applyNumberFormat="1" applyFont="1" applyFill="1" applyBorder="1" applyAlignment="1">
      <alignment horizontal="center" vertical="center"/>
    </xf>
    <xf numFmtId="177" fontId="5" fillId="3" borderId="10" xfId="0" applyNumberFormat="1" applyFont="1" applyFill="1" applyBorder="1" applyAlignment="1">
      <alignment horizontal="center" vertical="center"/>
    </xf>
    <xf numFmtId="177" fontId="5" fillId="3" borderId="1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2D2D2"/>
      <rgbColor rgb="FFBDC0BF"/>
      <rgbColor rgb="FFAAAAAA"/>
      <rgbColor rgb="FFFFFFFF"/>
      <rgbColor rgb="FFFFFF00"/>
      <rgbColor rgb="FFDBDBDB"/>
      <rgbColor rgb="FFFFF2CB"/>
      <rgbColor rgb="FFFFE598"/>
      <rgbColor rgb="FFF4B083"/>
      <rgbColor rgb="FFFF0000"/>
      <rgbColor rgb="FF7F7F7F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 테마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테마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테마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tabSelected="1" workbookViewId="0">
      <selection activeCell="C16" sqref="C16"/>
    </sheetView>
  </sheetViews>
  <sheetFormatPr defaultColWidth="8.875" defaultRowHeight="16.5" customHeight="1" x14ac:dyDescent="0.3"/>
  <cols>
    <col min="1" max="2" width="14.375" style="1" customWidth="1"/>
    <col min="3" max="3" width="19.375" style="1" customWidth="1"/>
    <col min="4" max="4" width="16.5" style="1" customWidth="1"/>
    <col min="5" max="5" width="47.5" style="1" customWidth="1"/>
    <col min="6" max="6" width="13.625" style="1" customWidth="1"/>
    <col min="7" max="7" width="8.875" style="1" customWidth="1"/>
    <col min="8" max="16384" width="8.875" style="1"/>
  </cols>
  <sheetData>
    <row r="1" spans="1:6" ht="17.25" customHeight="1" x14ac:dyDescent="0.3">
      <c r="A1" s="2"/>
      <c r="B1" s="2"/>
      <c r="C1" s="2"/>
      <c r="D1" s="2"/>
      <c r="E1" s="2"/>
      <c r="F1" s="2"/>
    </row>
    <row r="2" spans="1:6" ht="17.25" customHeight="1" x14ac:dyDescent="0.3">
      <c r="A2" s="117" t="s">
        <v>0</v>
      </c>
      <c r="B2" s="118"/>
      <c r="C2" s="118"/>
      <c r="D2" s="118"/>
      <c r="E2" s="118"/>
      <c r="F2" s="119"/>
    </row>
    <row r="3" spans="1:6" ht="17.25" customHeight="1" x14ac:dyDescent="0.3">
      <c r="A3" s="3"/>
      <c r="B3" s="3"/>
      <c r="C3" s="3"/>
      <c r="D3" s="3"/>
      <c r="E3" s="3"/>
      <c r="F3" s="3"/>
    </row>
    <row r="4" spans="1:6" ht="16.5" customHeight="1" x14ac:dyDescent="0.3">
      <c r="A4" s="4"/>
      <c r="B4" s="5" t="s">
        <v>1</v>
      </c>
      <c r="C4" s="5" t="s">
        <v>2</v>
      </c>
      <c r="D4" s="5" t="s">
        <v>3</v>
      </c>
      <c r="E4" s="5" t="s">
        <v>4</v>
      </c>
      <c r="F4" s="6" t="s">
        <v>5</v>
      </c>
    </row>
    <row r="5" spans="1:6" ht="15.95" customHeight="1" x14ac:dyDescent="0.3">
      <c r="A5" s="124" t="s">
        <v>6</v>
      </c>
      <c r="B5" s="106" t="s">
        <v>7</v>
      </c>
      <c r="C5" s="115" t="s">
        <v>8</v>
      </c>
      <c r="D5" s="7" t="s">
        <v>9</v>
      </c>
      <c r="E5" s="8" t="s">
        <v>10</v>
      </c>
      <c r="F5" s="9"/>
    </row>
    <row r="6" spans="1:6" ht="15.95" customHeight="1" x14ac:dyDescent="0.3">
      <c r="A6" s="125"/>
      <c r="B6" s="107"/>
      <c r="C6" s="116"/>
      <c r="D6" s="7" t="s">
        <v>11</v>
      </c>
      <c r="E6" s="8" t="s">
        <v>12</v>
      </c>
      <c r="F6" s="9"/>
    </row>
    <row r="7" spans="1:6" ht="15.95" customHeight="1" x14ac:dyDescent="0.3">
      <c r="A7" s="125"/>
      <c r="B7" s="107"/>
      <c r="C7" s="7" t="s">
        <v>13</v>
      </c>
      <c r="D7" s="101" t="s">
        <v>14</v>
      </c>
      <c r="E7" s="102"/>
      <c r="F7" s="10" t="s">
        <v>14</v>
      </c>
    </row>
    <row r="8" spans="1:6" ht="15.95" customHeight="1" x14ac:dyDescent="0.3">
      <c r="A8" s="125"/>
      <c r="B8" s="107"/>
      <c r="C8" s="7" t="s">
        <v>15</v>
      </c>
      <c r="D8" s="101" t="s">
        <v>14</v>
      </c>
      <c r="E8" s="102"/>
      <c r="F8" s="10" t="s">
        <v>14</v>
      </c>
    </row>
    <row r="9" spans="1:6" ht="15.95" customHeight="1" x14ac:dyDescent="0.3">
      <c r="A9" s="125"/>
      <c r="B9" s="108"/>
      <c r="C9" s="109" t="s">
        <v>16</v>
      </c>
      <c r="D9" s="110"/>
      <c r="E9" s="111"/>
      <c r="F9" s="11">
        <f>SUM(F5:F6)</f>
        <v>0</v>
      </c>
    </row>
    <row r="10" spans="1:6" ht="15.95" customHeight="1" x14ac:dyDescent="0.3">
      <c r="A10" s="125"/>
      <c r="B10" s="106" t="s">
        <v>17</v>
      </c>
      <c r="C10" s="115" t="s">
        <v>18</v>
      </c>
      <c r="D10" s="7" t="s">
        <v>9</v>
      </c>
      <c r="E10" s="12" t="s">
        <v>19</v>
      </c>
      <c r="F10" s="13"/>
    </row>
    <row r="11" spans="1:6" ht="15.95" customHeight="1" x14ac:dyDescent="0.3">
      <c r="A11" s="125"/>
      <c r="B11" s="107"/>
      <c r="C11" s="116"/>
      <c r="D11" s="7" t="s">
        <v>11</v>
      </c>
      <c r="E11" s="12" t="s">
        <v>20</v>
      </c>
      <c r="F11" s="13"/>
    </row>
    <row r="12" spans="1:6" ht="15.95" customHeight="1" x14ac:dyDescent="0.3">
      <c r="A12" s="125"/>
      <c r="B12" s="107"/>
      <c r="C12" s="7" t="s">
        <v>21</v>
      </c>
      <c r="D12" s="101" t="s">
        <v>22</v>
      </c>
      <c r="E12" s="102"/>
      <c r="F12" s="9">
        <f>(F10+F11)*12.5%</f>
        <v>0</v>
      </c>
    </row>
    <row r="13" spans="1:6" ht="15.95" customHeight="1" x14ac:dyDescent="0.3">
      <c r="A13" s="125"/>
      <c r="B13" s="108"/>
      <c r="C13" s="109" t="s">
        <v>16</v>
      </c>
      <c r="D13" s="110"/>
      <c r="E13" s="111"/>
      <c r="F13" s="11">
        <f>SUM(F10:F12)</f>
        <v>0</v>
      </c>
    </row>
    <row r="14" spans="1:6" ht="15.95" customHeight="1" x14ac:dyDescent="0.3">
      <c r="A14" s="125"/>
      <c r="B14" s="112" t="s">
        <v>23</v>
      </c>
      <c r="C14" s="7" t="s">
        <v>24</v>
      </c>
      <c r="D14" s="101" t="s">
        <v>14</v>
      </c>
      <c r="E14" s="102"/>
      <c r="F14" s="13"/>
    </row>
    <row r="15" spans="1:6" ht="15.95" customHeight="1" x14ac:dyDescent="0.3">
      <c r="A15" s="125"/>
      <c r="B15" s="113"/>
      <c r="C15" s="7" t="s">
        <v>25</v>
      </c>
      <c r="D15" s="101" t="s">
        <v>26</v>
      </c>
      <c r="E15" s="102"/>
      <c r="F15" s="9">
        <v>1656924</v>
      </c>
    </row>
    <row r="16" spans="1:6" ht="15.95" customHeight="1" x14ac:dyDescent="0.3">
      <c r="A16" s="125"/>
      <c r="B16" s="113"/>
      <c r="C16" s="7" t="s">
        <v>27</v>
      </c>
      <c r="D16" s="101" t="s">
        <v>28</v>
      </c>
      <c r="E16" s="102"/>
      <c r="F16" s="9">
        <v>452295</v>
      </c>
    </row>
    <row r="17" spans="1:6" ht="15.95" customHeight="1" x14ac:dyDescent="0.3">
      <c r="A17" s="125"/>
      <c r="B17" s="113"/>
      <c r="C17" s="7" t="s">
        <v>29</v>
      </c>
      <c r="D17" s="101" t="s">
        <v>30</v>
      </c>
      <c r="E17" s="102"/>
      <c r="F17" s="9">
        <v>1854162</v>
      </c>
    </row>
    <row r="18" spans="1:6" ht="15.95" customHeight="1" x14ac:dyDescent="0.3">
      <c r="A18" s="125"/>
      <c r="B18" s="113"/>
      <c r="C18" s="7" t="s">
        <v>31</v>
      </c>
      <c r="D18" s="101" t="s">
        <v>32</v>
      </c>
      <c r="E18" s="102"/>
      <c r="F18" s="9"/>
    </row>
    <row r="19" spans="1:6" ht="15.95" customHeight="1" x14ac:dyDescent="0.3">
      <c r="A19" s="125"/>
      <c r="B19" s="113"/>
      <c r="C19" s="7" t="s">
        <v>33</v>
      </c>
      <c r="D19" s="101" t="s">
        <v>14</v>
      </c>
      <c r="E19" s="102"/>
      <c r="F19" s="10" t="s">
        <v>14</v>
      </c>
    </row>
    <row r="20" spans="1:6" ht="15.95" customHeight="1" x14ac:dyDescent="0.3">
      <c r="A20" s="125"/>
      <c r="B20" s="113"/>
      <c r="C20" s="7" t="s">
        <v>34</v>
      </c>
      <c r="D20" s="101" t="s">
        <v>14</v>
      </c>
      <c r="E20" s="102"/>
      <c r="F20" s="10" t="s">
        <v>14</v>
      </c>
    </row>
    <row r="21" spans="1:6" ht="15.95" customHeight="1" x14ac:dyDescent="0.3">
      <c r="A21" s="125"/>
      <c r="B21" s="113"/>
      <c r="C21" s="7" t="s">
        <v>35</v>
      </c>
      <c r="D21" s="101" t="s">
        <v>14</v>
      </c>
      <c r="E21" s="102"/>
      <c r="F21" s="10" t="s">
        <v>14</v>
      </c>
    </row>
    <row r="22" spans="1:6" ht="15.95" customHeight="1" x14ac:dyDescent="0.3">
      <c r="A22" s="126"/>
      <c r="B22" s="114"/>
      <c r="C22" s="109" t="s">
        <v>16</v>
      </c>
      <c r="D22" s="110"/>
      <c r="E22" s="111"/>
      <c r="F22" s="11">
        <f>SUM(F14:F18)</f>
        <v>3963381</v>
      </c>
    </row>
    <row r="23" spans="1:6" ht="20.100000000000001" customHeight="1" x14ac:dyDescent="0.3">
      <c r="A23" s="129" t="s">
        <v>36</v>
      </c>
      <c r="B23" s="130"/>
      <c r="C23" s="130"/>
      <c r="D23" s="130"/>
      <c r="E23" s="131"/>
      <c r="F23" s="14">
        <f>F9+F13+F22</f>
        <v>3963381</v>
      </c>
    </row>
    <row r="24" spans="1:6" ht="15.95" customHeight="1" x14ac:dyDescent="0.3">
      <c r="A24" s="127" t="s">
        <v>37</v>
      </c>
      <c r="B24" s="128"/>
      <c r="C24" s="102"/>
      <c r="D24" s="101" t="s">
        <v>38</v>
      </c>
      <c r="E24" s="102"/>
      <c r="F24" s="15"/>
    </row>
    <row r="25" spans="1:6" ht="15.95" customHeight="1" x14ac:dyDescent="0.3">
      <c r="A25" s="127" t="s">
        <v>39</v>
      </c>
      <c r="B25" s="128"/>
      <c r="C25" s="102"/>
      <c r="D25" s="101" t="s">
        <v>40</v>
      </c>
      <c r="E25" s="102"/>
      <c r="F25" s="9"/>
    </row>
    <row r="26" spans="1:6" ht="15.95" customHeight="1" x14ac:dyDescent="0.3">
      <c r="A26" s="127" t="s">
        <v>41</v>
      </c>
      <c r="B26" s="128"/>
      <c r="C26" s="128"/>
      <c r="D26" s="128"/>
      <c r="E26" s="102"/>
      <c r="F26" s="9">
        <f>집계표!K7</f>
        <v>400000</v>
      </c>
    </row>
    <row r="27" spans="1:6" ht="15.95" customHeight="1" x14ac:dyDescent="0.3">
      <c r="A27" s="103" t="s">
        <v>42</v>
      </c>
      <c r="B27" s="104"/>
      <c r="C27" s="104"/>
      <c r="D27" s="104"/>
      <c r="E27" s="105"/>
      <c r="F27" s="16"/>
    </row>
    <row r="28" spans="1:6" ht="15.95" customHeight="1" x14ac:dyDescent="0.3">
      <c r="A28" s="122" t="s">
        <v>43</v>
      </c>
      <c r="B28" s="123"/>
      <c r="C28" s="123"/>
      <c r="D28" s="101" t="s">
        <v>44</v>
      </c>
      <c r="E28" s="102"/>
      <c r="F28" s="17"/>
    </row>
    <row r="29" spans="1:6" ht="15.95" customHeight="1" x14ac:dyDescent="0.3">
      <c r="A29" s="103" t="s">
        <v>45</v>
      </c>
      <c r="B29" s="104"/>
      <c r="C29" s="104"/>
      <c r="D29" s="104"/>
      <c r="E29" s="105"/>
      <c r="F29" s="18">
        <f>F27+F28</f>
        <v>0</v>
      </c>
    </row>
    <row r="30" spans="1:6" ht="33" customHeight="1" x14ac:dyDescent="0.3">
      <c r="A30" s="132" t="s">
        <v>46</v>
      </c>
      <c r="B30" s="133"/>
      <c r="C30" s="133"/>
      <c r="D30" s="133"/>
      <c r="E30" s="134"/>
      <c r="F30" s="19">
        <f>ROUNDDOWN(F29,-4)</f>
        <v>0</v>
      </c>
    </row>
    <row r="31" spans="1:6" ht="66" customHeight="1" x14ac:dyDescent="0.3">
      <c r="A31" s="120" t="s">
        <v>47</v>
      </c>
      <c r="B31" s="121"/>
      <c r="C31" s="121"/>
      <c r="D31" s="121"/>
      <c r="E31" s="121"/>
      <c r="F31" s="121"/>
    </row>
  </sheetData>
  <mergeCells count="33">
    <mergeCell ref="A2:F2"/>
    <mergeCell ref="A31:F31"/>
    <mergeCell ref="A28:C28"/>
    <mergeCell ref="B5:B9"/>
    <mergeCell ref="A5:A22"/>
    <mergeCell ref="A24:C24"/>
    <mergeCell ref="A25:C25"/>
    <mergeCell ref="C9:E9"/>
    <mergeCell ref="C13:E13"/>
    <mergeCell ref="C5:C6"/>
    <mergeCell ref="A23:E23"/>
    <mergeCell ref="A30:E30"/>
    <mergeCell ref="D24:E24"/>
    <mergeCell ref="D25:E25"/>
    <mergeCell ref="D28:E28"/>
    <mergeCell ref="A26:E26"/>
    <mergeCell ref="A27:E27"/>
    <mergeCell ref="A29:E29"/>
    <mergeCell ref="B10:B13"/>
    <mergeCell ref="C22:E22"/>
    <mergeCell ref="D12:E12"/>
    <mergeCell ref="D15:E15"/>
    <mergeCell ref="D16:E16"/>
    <mergeCell ref="D17:E17"/>
    <mergeCell ref="D18:E18"/>
    <mergeCell ref="B14:B22"/>
    <mergeCell ref="D21:E21"/>
    <mergeCell ref="C10:C11"/>
    <mergeCell ref="D7:E7"/>
    <mergeCell ref="D8:E8"/>
    <mergeCell ref="D14:E14"/>
    <mergeCell ref="D19:E19"/>
    <mergeCell ref="D20:E20"/>
  </mergeCells>
  <phoneticPr fontId="16" type="noConversion"/>
  <pageMargins left="1.45" right="0.7" top="0.75" bottom="0.75" header="0.3" footer="0.3"/>
  <pageSetup scale="84" orientation="landscape"/>
  <headerFooter>
    <oddFooter>&amp;C&amp;"Helvetica Neue,Regular"&amp;12&amp;K0000002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workbookViewId="0">
      <selection activeCell="E5" sqref="E5"/>
    </sheetView>
  </sheetViews>
  <sheetFormatPr defaultColWidth="10" defaultRowHeight="13.5" customHeight="1" x14ac:dyDescent="0.3"/>
  <cols>
    <col min="1" max="1" width="26.875" style="20" customWidth="1"/>
    <col min="2" max="3" width="6.375" style="20" customWidth="1"/>
    <col min="4" max="4" width="7.625" style="20" customWidth="1"/>
    <col min="5" max="5" width="13" style="20" customWidth="1"/>
    <col min="6" max="6" width="6.375" style="20" customWidth="1"/>
    <col min="7" max="7" width="12.625" style="20" customWidth="1"/>
    <col min="8" max="8" width="7.625" style="20" customWidth="1"/>
    <col min="9" max="9" width="12.125" style="20" customWidth="1"/>
    <col min="10" max="10" width="10" style="20" customWidth="1"/>
    <col min="11" max="11" width="15.875" style="20" customWidth="1"/>
    <col min="12" max="13" width="10" style="20" customWidth="1"/>
    <col min="14" max="16384" width="10" style="20"/>
  </cols>
  <sheetData>
    <row r="1" spans="1:12" ht="45" customHeight="1" x14ac:dyDescent="0.3">
      <c r="A1" s="139" t="s">
        <v>48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25.5" customHeight="1" x14ac:dyDescent="0.3">
      <c r="A2" s="21" t="s">
        <v>49</v>
      </c>
      <c r="B2" s="22"/>
      <c r="C2" s="23"/>
      <c r="D2" s="24"/>
      <c r="E2" s="24"/>
      <c r="F2" s="24"/>
      <c r="G2" s="24"/>
      <c r="H2" s="24"/>
      <c r="I2" s="24"/>
      <c r="J2" s="24"/>
      <c r="K2" s="141" t="s">
        <v>50</v>
      </c>
      <c r="L2" s="142"/>
    </row>
    <row r="3" spans="1:12" ht="20.25" customHeight="1" x14ac:dyDescent="0.3">
      <c r="A3" s="137" t="s">
        <v>3</v>
      </c>
      <c r="B3" s="143" t="s">
        <v>51</v>
      </c>
      <c r="C3" s="143" t="s">
        <v>52</v>
      </c>
      <c r="D3" s="143" t="s">
        <v>53</v>
      </c>
      <c r="E3" s="146"/>
      <c r="F3" s="143" t="s">
        <v>54</v>
      </c>
      <c r="G3" s="146"/>
      <c r="H3" s="143" t="s">
        <v>55</v>
      </c>
      <c r="I3" s="146"/>
      <c r="J3" s="143" t="s">
        <v>56</v>
      </c>
      <c r="K3" s="146"/>
      <c r="L3" s="135" t="s">
        <v>57</v>
      </c>
    </row>
    <row r="4" spans="1:12" ht="20.25" customHeight="1" x14ac:dyDescent="0.3">
      <c r="A4" s="138"/>
      <c r="B4" s="144"/>
      <c r="C4" s="145"/>
      <c r="D4" s="27" t="s">
        <v>58</v>
      </c>
      <c r="E4" s="26"/>
      <c r="F4" s="26"/>
      <c r="G4" s="27" t="s">
        <v>59</v>
      </c>
      <c r="H4" s="27" t="s">
        <v>58</v>
      </c>
      <c r="I4" s="27" t="s">
        <v>59</v>
      </c>
      <c r="J4" s="27" t="s">
        <v>58</v>
      </c>
      <c r="K4" s="27" t="s">
        <v>59</v>
      </c>
      <c r="L4" s="136"/>
    </row>
    <row r="5" spans="1:12" ht="20.25" customHeight="1" x14ac:dyDescent="0.3">
      <c r="A5" s="28" t="str">
        <f>내역!A5</f>
        <v>1. 가설및철거공사</v>
      </c>
      <c r="B5" s="29">
        <v>1</v>
      </c>
      <c r="C5" s="30" t="s">
        <v>60</v>
      </c>
      <c r="D5" s="31"/>
      <c r="E5" s="31">
        <f>내역!F12</f>
        <v>0</v>
      </c>
      <c r="F5" s="31"/>
      <c r="G5" s="31">
        <f>내역!H12</f>
        <v>0</v>
      </c>
      <c r="H5" s="31"/>
      <c r="I5" s="31">
        <f>내역!J10</f>
        <v>0</v>
      </c>
      <c r="J5" s="31"/>
      <c r="K5" s="31">
        <f>I5+G5+E5</f>
        <v>0</v>
      </c>
      <c r="L5" s="32"/>
    </row>
    <row r="6" spans="1:12" ht="20.25" customHeight="1" x14ac:dyDescent="0.3">
      <c r="A6" s="28" t="str">
        <f>내역!A14</f>
        <v>2. 수장및 기타공사</v>
      </c>
      <c r="B6" s="29">
        <v>1</v>
      </c>
      <c r="C6" s="30" t="s">
        <v>60</v>
      </c>
      <c r="D6" s="33"/>
      <c r="E6" s="34">
        <f>내역!F31</f>
        <v>0</v>
      </c>
      <c r="F6" s="33"/>
      <c r="G6" s="34">
        <f>내역!H31</f>
        <v>0</v>
      </c>
      <c r="H6" s="33"/>
      <c r="I6" s="34">
        <f>내역!J31</f>
        <v>0</v>
      </c>
      <c r="J6" s="33"/>
      <c r="K6" s="34">
        <f>I6+G6+E6</f>
        <v>0</v>
      </c>
      <c r="L6" s="35"/>
    </row>
    <row r="7" spans="1:12" ht="20.25" customHeight="1" x14ac:dyDescent="0.3">
      <c r="A7" s="28" t="s">
        <v>61</v>
      </c>
      <c r="B7" s="29">
        <v>1</v>
      </c>
      <c r="C7" s="30" t="s">
        <v>60</v>
      </c>
      <c r="D7" s="33"/>
      <c r="E7" s="34">
        <f>내역!F36</f>
        <v>0</v>
      </c>
      <c r="F7" s="33"/>
      <c r="G7" s="34">
        <f>내역!H36</f>
        <v>0</v>
      </c>
      <c r="H7" s="33"/>
      <c r="I7" s="34">
        <f>내역!J36</f>
        <v>400000</v>
      </c>
      <c r="J7" s="33"/>
      <c r="K7" s="34">
        <f>I7+G7+E7</f>
        <v>400000</v>
      </c>
      <c r="L7" s="35"/>
    </row>
    <row r="8" spans="1:12" ht="20.25" customHeight="1" x14ac:dyDescent="0.3">
      <c r="A8" s="36"/>
      <c r="B8" s="29"/>
      <c r="C8" s="37"/>
      <c r="D8" s="33"/>
      <c r="E8" s="34"/>
      <c r="F8" s="33"/>
      <c r="G8" s="34"/>
      <c r="H8" s="33"/>
      <c r="I8" s="34"/>
      <c r="J8" s="33"/>
      <c r="K8" s="34"/>
      <c r="L8" s="35"/>
    </row>
    <row r="9" spans="1:12" ht="20.25" customHeight="1" x14ac:dyDescent="0.3">
      <c r="A9" s="36"/>
      <c r="B9" s="29"/>
      <c r="C9" s="37"/>
      <c r="D9" s="33"/>
      <c r="E9" s="34"/>
      <c r="F9" s="33"/>
      <c r="G9" s="34"/>
      <c r="H9" s="33"/>
      <c r="I9" s="34"/>
      <c r="J9" s="33"/>
      <c r="K9" s="34"/>
      <c r="L9" s="35"/>
    </row>
    <row r="10" spans="1:12" ht="20.25" customHeight="1" x14ac:dyDescent="0.3">
      <c r="A10" s="36"/>
      <c r="B10" s="29"/>
      <c r="C10" s="37"/>
      <c r="D10" s="33"/>
      <c r="E10" s="34"/>
      <c r="F10" s="33"/>
      <c r="G10" s="34"/>
      <c r="H10" s="33"/>
      <c r="I10" s="34"/>
      <c r="J10" s="33"/>
      <c r="K10" s="34"/>
      <c r="L10" s="35"/>
    </row>
    <row r="11" spans="1:12" ht="20.25" customHeight="1" x14ac:dyDescent="0.3">
      <c r="A11" s="38"/>
      <c r="B11" s="39"/>
      <c r="C11" s="33"/>
      <c r="D11" s="33"/>
      <c r="E11" s="34"/>
      <c r="F11" s="33"/>
      <c r="G11" s="34"/>
      <c r="H11" s="33"/>
      <c r="I11" s="34"/>
      <c r="J11" s="33"/>
      <c r="K11" s="34"/>
      <c r="L11" s="35"/>
    </row>
    <row r="12" spans="1:12" ht="20.25" customHeight="1" x14ac:dyDescent="0.3">
      <c r="A12" s="38"/>
      <c r="B12" s="39"/>
      <c r="C12" s="33"/>
      <c r="D12" s="33"/>
      <c r="E12" s="34"/>
      <c r="F12" s="33"/>
      <c r="G12" s="34"/>
      <c r="H12" s="33"/>
      <c r="I12" s="34"/>
      <c r="J12" s="33"/>
      <c r="K12" s="34"/>
      <c r="L12" s="35"/>
    </row>
    <row r="13" spans="1:12" ht="20.25" customHeight="1" x14ac:dyDescent="0.3">
      <c r="A13" s="38"/>
      <c r="B13" s="39"/>
      <c r="C13" s="33"/>
      <c r="D13" s="33"/>
      <c r="E13" s="34"/>
      <c r="F13" s="33"/>
      <c r="G13" s="34"/>
      <c r="H13" s="33"/>
      <c r="I13" s="34"/>
      <c r="J13" s="33"/>
      <c r="K13" s="34"/>
      <c r="L13" s="35"/>
    </row>
    <row r="14" spans="1:12" ht="20.25" customHeight="1" x14ac:dyDescent="0.3">
      <c r="A14" s="38"/>
      <c r="B14" s="39"/>
      <c r="C14" s="33"/>
      <c r="D14" s="33"/>
      <c r="E14" s="34"/>
      <c r="F14" s="33"/>
      <c r="G14" s="34"/>
      <c r="H14" s="33"/>
      <c r="I14" s="34"/>
      <c r="J14" s="33"/>
      <c r="K14" s="34"/>
      <c r="L14" s="35"/>
    </row>
    <row r="15" spans="1:12" ht="20.25" customHeight="1" x14ac:dyDescent="0.3">
      <c r="A15" s="38"/>
      <c r="B15" s="39"/>
      <c r="C15" s="33"/>
      <c r="D15" s="33"/>
      <c r="E15" s="34"/>
      <c r="F15" s="33"/>
      <c r="G15" s="34"/>
      <c r="H15" s="33"/>
      <c r="I15" s="34"/>
      <c r="J15" s="33"/>
      <c r="K15" s="34"/>
      <c r="L15" s="35"/>
    </row>
    <row r="16" spans="1:12" ht="20.25" customHeight="1" x14ac:dyDescent="0.3">
      <c r="A16" s="38"/>
      <c r="B16" s="39"/>
      <c r="C16" s="33"/>
      <c r="D16" s="33"/>
      <c r="E16" s="34"/>
      <c r="F16" s="33"/>
      <c r="G16" s="34"/>
      <c r="H16" s="33"/>
      <c r="I16" s="34"/>
      <c r="J16" s="33"/>
      <c r="K16" s="34"/>
      <c r="L16" s="35"/>
    </row>
    <row r="17" spans="1:12" ht="20.25" customHeight="1" x14ac:dyDescent="0.3">
      <c r="A17" s="38"/>
      <c r="B17" s="39"/>
      <c r="C17" s="33"/>
      <c r="D17" s="33"/>
      <c r="E17" s="34"/>
      <c r="F17" s="33"/>
      <c r="G17" s="34"/>
      <c r="H17" s="33"/>
      <c r="I17" s="34"/>
      <c r="J17" s="33"/>
      <c r="K17" s="34"/>
      <c r="L17" s="35"/>
    </row>
    <row r="18" spans="1:12" ht="20.25" customHeight="1" x14ac:dyDescent="0.3">
      <c r="A18" s="38"/>
      <c r="B18" s="39"/>
      <c r="C18" s="33"/>
      <c r="D18" s="33"/>
      <c r="E18" s="34"/>
      <c r="F18" s="33"/>
      <c r="G18" s="34"/>
      <c r="H18" s="33"/>
      <c r="I18" s="34"/>
      <c r="J18" s="33"/>
      <c r="K18" s="34"/>
      <c r="L18" s="35"/>
    </row>
    <row r="19" spans="1:12" ht="20.25" customHeight="1" x14ac:dyDescent="0.3">
      <c r="A19" s="38"/>
      <c r="B19" s="39"/>
      <c r="C19" s="33"/>
      <c r="D19" s="33"/>
      <c r="E19" s="34"/>
      <c r="F19" s="33"/>
      <c r="G19" s="34"/>
      <c r="H19" s="33"/>
      <c r="I19" s="34"/>
      <c r="J19" s="33"/>
      <c r="K19" s="34"/>
      <c r="L19" s="35"/>
    </row>
    <row r="20" spans="1:12" ht="20.25" customHeight="1" x14ac:dyDescent="0.3">
      <c r="A20" s="38"/>
      <c r="B20" s="39"/>
      <c r="C20" s="33"/>
      <c r="D20" s="33"/>
      <c r="E20" s="34"/>
      <c r="F20" s="33"/>
      <c r="G20" s="34"/>
      <c r="H20" s="33"/>
      <c r="I20" s="34"/>
      <c r="J20" s="33"/>
      <c r="K20" s="34"/>
      <c r="L20" s="35"/>
    </row>
    <row r="21" spans="1:12" ht="20.25" customHeight="1" x14ac:dyDescent="0.3">
      <c r="A21" s="40" t="s">
        <v>62</v>
      </c>
      <c r="B21" s="41"/>
      <c r="C21" s="33"/>
      <c r="D21" s="33"/>
      <c r="E21" s="34">
        <f>SUM(E5:E20)</f>
        <v>0</v>
      </c>
      <c r="F21" s="33"/>
      <c r="G21" s="34">
        <f>SUM(G5:G20)</f>
        <v>0</v>
      </c>
      <c r="H21" s="33"/>
      <c r="I21" s="34">
        <f>SUM(I5:I20)</f>
        <v>400000</v>
      </c>
      <c r="J21" s="33"/>
      <c r="K21" s="34">
        <f>SUM(K5:K20)</f>
        <v>400000</v>
      </c>
      <c r="L21" s="35"/>
    </row>
    <row r="22" spans="1:12" ht="20.25" customHeight="1" x14ac:dyDescent="0.3">
      <c r="A22" s="42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5"/>
    </row>
    <row r="23" spans="1:12" ht="20.25" customHeight="1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</row>
    <row r="24" spans="1:12" ht="20.25" customHeight="1" x14ac:dyDescent="0.3">
      <c r="A24" s="47"/>
      <c r="B24" s="47"/>
      <c r="C24" s="47"/>
      <c r="D24" s="47"/>
      <c r="E24" s="47"/>
      <c r="F24" s="47"/>
      <c r="G24" s="48"/>
      <c r="H24" s="47"/>
      <c r="I24" s="47"/>
      <c r="J24" s="47"/>
      <c r="K24" s="48"/>
      <c r="L24" s="47"/>
    </row>
  </sheetData>
  <mergeCells count="10">
    <mergeCell ref="L3:L4"/>
    <mergeCell ref="A3:A4"/>
    <mergeCell ref="A1:L1"/>
    <mergeCell ref="K2:L2"/>
    <mergeCell ref="B3:B4"/>
    <mergeCell ref="C3:C4"/>
    <mergeCell ref="D3:E3"/>
    <mergeCell ref="F3:G3"/>
    <mergeCell ref="H3:I3"/>
    <mergeCell ref="J3:K3"/>
  </mergeCells>
  <phoneticPr fontId="16" type="noConversion"/>
  <pageMargins left="1" right="0.37" top="0.74791700000000005" bottom="0.74791700000000005" header="0.314861" footer="0.314861"/>
  <pageSetup scale="84" orientation="landscape"/>
  <headerFooter>
    <oddFooter>&amp;C&amp;"Helvetica Neue,Regular"&amp;12&amp;K0000003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I10" sqref="I10"/>
    </sheetView>
  </sheetViews>
  <sheetFormatPr defaultColWidth="19.125" defaultRowHeight="20.25" customHeight="1" x14ac:dyDescent="0.3"/>
  <cols>
    <col min="1" max="1" width="26.875" style="49" customWidth="1"/>
    <col min="2" max="2" width="16.5" style="49" customWidth="1"/>
    <col min="3" max="3" width="5.625" style="49" customWidth="1"/>
    <col min="4" max="4" width="8.625" style="49" customWidth="1"/>
    <col min="5" max="5" width="11" style="49" customWidth="1"/>
    <col min="6" max="6" width="12.875" style="49" customWidth="1"/>
    <col min="7" max="7" width="10" style="49" customWidth="1"/>
    <col min="8" max="8" width="12.5" style="49" customWidth="1"/>
    <col min="9" max="9" width="11.375" style="49" customWidth="1"/>
    <col min="10" max="10" width="11.5" style="49" customWidth="1"/>
    <col min="11" max="11" width="12.125" style="49" customWidth="1"/>
    <col min="12" max="12" width="13.625" style="49" customWidth="1"/>
    <col min="13" max="13" width="8.125" style="49" customWidth="1"/>
    <col min="14" max="14" width="19.125" style="49" customWidth="1"/>
    <col min="15" max="16384" width="19.125" style="49"/>
  </cols>
  <sheetData>
    <row r="1" spans="1:13" ht="36.75" customHeight="1" x14ac:dyDescent="0.3">
      <c r="A1" s="139" t="s">
        <v>63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ht="20.25" customHeight="1" x14ac:dyDescent="0.3">
      <c r="A2" s="21" t="s">
        <v>49</v>
      </c>
      <c r="B2" s="50"/>
      <c r="C2" s="22"/>
      <c r="D2" s="23"/>
      <c r="E2" s="24"/>
      <c r="F2" s="24"/>
      <c r="G2" s="24"/>
      <c r="H2" s="24"/>
      <c r="I2" s="24"/>
      <c r="J2" s="24"/>
      <c r="K2" s="24"/>
      <c r="L2" s="141" t="s">
        <v>50</v>
      </c>
      <c r="M2" s="142"/>
    </row>
    <row r="3" spans="1:13" ht="20.25" customHeight="1" x14ac:dyDescent="0.3">
      <c r="A3" s="147" t="s">
        <v>64</v>
      </c>
      <c r="B3" s="147" t="s">
        <v>65</v>
      </c>
      <c r="C3" s="147" t="s">
        <v>52</v>
      </c>
      <c r="D3" s="147" t="s">
        <v>66</v>
      </c>
      <c r="E3" s="147" t="s">
        <v>53</v>
      </c>
      <c r="F3" s="148"/>
      <c r="G3" s="147" t="s">
        <v>54</v>
      </c>
      <c r="H3" s="148"/>
      <c r="I3" s="147" t="s">
        <v>55</v>
      </c>
      <c r="J3" s="148"/>
      <c r="K3" s="147" t="s">
        <v>56</v>
      </c>
      <c r="L3" s="148"/>
      <c r="M3" s="147" t="s">
        <v>57</v>
      </c>
    </row>
    <row r="4" spans="1:13" ht="20.25" customHeight="1" x14ac:dyDescent="0.3">
      <c r="A4" s="148"/>
      <c r="B4" s="148"/>
      <c r="C4" s="148"/>
      <c r="D4" s="149"/>
      <c r="E4" s="52"/>
      <c r="F4" s="52"/>
      <c r="G4" s="51" t="s">
        <v>58</v>
      </c>
      <c r="H4" s="51" t="s">
        <v>59</v>
      </c>
      <c r="I4" s="51" t="s">
        <v>58</v>
      </c>
      <c r="J4" s="51" t="s">
        <v>59</v>
      </c>
      <c r="K4" s="51" t="s">
        <v>58</v>
      </c>
      <c r="L4" s="51" t="s">
        <v>59</v>
      </c>
      <c r="M4" s="148"/>
    </row>
    <row r="5" spans="1:13" ht="20.25" customHeight="1" x14ac:dyDescent="0.3">
      <c r="A5" s="54" t="s">
        <v>67</v>
      </c>
      <c r="B5" s="55"/>
      <c r="C5" s="55"/>
      <c r="D5" s="56"/>
      <c r="E5" s="55"/>
      <c r="F5" s="55"/>
      <c r="G5" s="55"/>
      <c r="H5" s="55"/>
      <c r="I5" s="55"/>
      <c r="J5" s="55"/>
      <c r="K5" s="55"/>
      <c r="L5" s="55"/>
      <c r="M5" s="55"/>
    </row>
    <row r="6" spans="1:13" ht="20.25" customHeight="1" x14ac:dyDescent="0.3">
      <c r="A6" s="57" t="s">
        <v>68</v>
      </c>
      <c r="B6" s="58"/>
      <c r="C6" s="57" t="s">
        <v>69</v>
      </c>
      <c r="D6" s="56">
        <f>수량산출서!D7*30%</f>
        <v>144.09629999999999</v>
      </c>
      <c r="E6" s="55"/>
      <c r="F6" s="55">
        <f>E6*D6</f>
        <v>0</v>
      </c>
      <c r="G6" s="55"/>
      <c r="H6" s="55">
        <f>G6*D6</f>
        <v>0</v>
      </c>
      <c r="I6" s="55"/>
      <c r="J6" s="55"/>
      <c r="K6" s="55">
        <f>I6+G6+E6</f>
        <v>0</v>
      </c>
      <c r="L6" s="55">
        <f>K6*D6</f>
        <v>0</v>
      </c>
      <c r="M6" s="12" t="s">
        <v>70</v>
      </c>
    </row>
    <row r="7" spans="1:13" ht="20.25" customHeight="1" x14ac:dyDescent="0.3">
      <c r="A7" s="57" t="s">
        <v>71</v>
      </c>
      <c r="B7" s="58"/>
      <c r="C7" s="57" t="s">
        <v>69</v>
      </c>
      <c r="D7" s="56">
        <f>수량산출서!D8</f>
        <v>1007.78</v>
      </c>
      <c r="E7" s="55"/>
      <c r="F7" s="55">
        <f>E7*D7</f>
        <v>0</v>
      </c>
      <c r="G7" s="55"/>
      <c r="H7" s="55">
        <f>G7*D7</f>
        <v>0</v>
      </c>
      <c r="I7" s="55"/>
      <c r="J7" s="55"/>
      <c r="K7" s="55">
        <f>I7+G7+E7</f>
        <v>0</v>
      </c>
      <c r="L7" s="55">
        <f>K7*D7</f>
        <v>0</v>
      </c>
      <c r="M7" s="12" t="s">
        <v>72</v>
      </c>
    </row>
    <row r="8" spans="1:13" ht="20.25" customHeight="1" x14ac:dyDescent="0.3">
      <c r="A8" s="57" t="s">
        <v>73</v>
      </c>
      <c r="B8" s="58"/>
      <c r="C8" s="57" t="s">
        <v>69</v>
      </c>
      <c r="D8" s="56">
        <f>수량산출서!D9</f>
        <v>18.8</v>
      </c>
      <c r="E8" s="55"/>
      <c r="F8" s="55">
        <f>E8*D8</f>
        <v>0</v>
      </c>
      <c r="G8" s="55"/>
      <c r="H8" s="55">
        <f>G8*D8</f>
        <v>0</v>
      </c>
      <c r="I8" s="55"/>
      <c r="J8" s="55"/>
      <c r="K8" s="55">
        <f>I8+G8+E8</f>
        <v>0</v>
      </c>
      <c r="L8" s="55">
        <f>K8*D8</f>
        <v>0</v>
      </c>
      <c r="M8" s="12" t="s">
        <v>74</v>
      </c>
    </row>
    <row r="9" spans="1:13" ht="20.25" customHeight="1" x14ac:dyDescent="0.3">
      <c r="A9" s="57" t="s">
        <v>75</v>
      </c>
      <c r="B9" s="57" t="s">
        <v>76</v>
      </c>
      <c r="C9" s="57" t="s">
        <v>69</v>
      </c>
      <c r="D9" s="56">
        <f>수량산출서!D10</f>
        <v>480.32999999999993</v>
      </c>
      <c r="E9" s="55"/>
      <c r="F9" s="55">
        <f>E9*D9</f>
        <v>0</v>
      </c>
      <c r="G9" s="55"/>
      <c r="H9" s="55">
        <f>G9*D9</f>
        <v>0</v>
      </c>
      <c r="I9" s="55"/>
      <c r="J9" s="55"/>
      <c r="K9" s="55">
        <f>I9+G9+E9</f>
        <v>0</v>
      </c>
      <c r="L9" s="55">
        <f>K9*D9</f>
        <v>0</v>
      </c>
      <c r="M9" s="12" t="s">
        <v>77</v>
      </c>
    </row>
    <row r="10" spans="1:13" ht="20.25" customHeight="1" x14ac:dyDescent="0.3">
      <c r="A10" s="57" t="s">
        <v>78</v>
      </c>
      <c r="B10" s="57" t="s">
        <v>79</v>
      </c>
      <c r="C10" s="57" t="s">
        <v>80</v>
      </c>
      <c r="D10" s="56">
        <v>20</v>
      </c>
      <c r="E10" s="55"/>
      <c r="F10" s="55"/>
      <c r="G10" s="55"/>
      <c r="H10" s="55"/>
      <c r="I10" s="55"/>
      <c r="J10" s="55">
        <f>D10*I10</f>
        <v>0</v>
      </c>
      <c r="K10" s="55"/>
      <c r="L10" s="55">
        <f>D10*I10</f>
        <v>0</v>
      </c>
      <c r="M10" s="12" t="s">
        <v>81</v>
      </c>
    </row>
    <row r="11" spans="1:13" ht="20.25" customHeight="1" x14ac:dyDescent="0.3">
      <c r="A11" s="58"/>
      <c r="B11" s="58"/>
      <c r="C11" s="58"/>
      <c r="D11" s="56"/>
      <c r="E11" s="55"/>
      <c r="F11" s="55"/>
      <c r="G11" s="55"/>
      <c r="H11" s="55"/>
      <c r="I11" s="55"/>
      <c r="J11" s="55"/>
      <c r="K11" s="55"/>
      <c r="L11" s="55"/>
      <c r="M11" s="55"/>
    </row>
    <row r="12" spans="1:13" ht="20.25" customHeight="1" x14ac:dyDescent="0.3">
      <c r="A12" s="54" t="s">
        <v>82</v>
      </c>
      <c r="B12" s="59"/>
      <c r="C12" s="59"/>
      <c r="D12" s="59"/>
      <c r="E12" s="55"/>
      <c r="F12" s="55">
        <f>SUM(F6:F11)</f>
        <v>0</v>
      </c>
      <c r="G12" s="55"/>
      <c r="H12" s="55">
        <f>SUM(H6:H11)</f>
        <v>0</v>
      </c>
      <c r="I12" s="55"/>
      <c r="J12" s="55">
        <f>SUM(J6:J10)</f>
        <v>0</v>
      </c>
      <c r="K12" s="55"/>
      <c r="L12" s="55">
        <f>SUM(L6:L11)</f>
        <v>0</v>
      </c>
      <c r="M12" s="59"/>
    </row>
    <row r="13" spans="1:13" ht="20.25" customHeight="1" x14ac:dyDescent="0.3">
      <c r="A13" s="60"/>
      <c r="B13" s="59"/>
      <c r="C13" s="59"/>
      <c r="D13" s="59"/>
      <c r="E13" s="55"/>
      <c r="F13" s="55"/>
      <c r="G13" s="55"/>
      <c r="H13" s="55"/>
      <c r="I13" s="55"/>
      <c r="J13" s="55"/>
      <c r="K13" s="55"/>
      <c r="L13" s="55"/>
      <c r="M13" s="59"/>
    </row>
    <row r="14" spans="1:13" ht="20.25" customHeight="1" x14ac:dyDescent="0.3">
      <c r="A14" s="54" t="s">
        <v>83</v>
      </c>
      <c r="B14" s="58"/>
      <c r="C14" s="58"/>
      <c r="D14" s="53"/>
      <c r="E14" s="61"/>
      <c r="F14" s="61"/>
      <c r="G14" s="61"/>
      <c r="H14" s="61"/>
      <c r="I14" s="61"/>
      <c r="J14" s="61"/>
      <c r="K14" s="61"/>
      <c r="L14" s="61"/>
      <c r="M14" s="52"/>
    </row>
    <row r="15" spans="1:13" ht="20.25" customHeight="1" x14ac:dyDescent="0.3">
      <c r="A15" s="57" t="s">
        <v>84</v>
      </c>
      <c r="B15" s="57" t="s">
        <v>85</v>
      </c>
      <c r="C15" s="57" t="s">
        <v>69</v>
      </c>
      <c r="D15" s="53">
        <f>수량산출서!D13</f>
        <v>245.17000000000002</v>
      </c>
      <c r="E15" s="61"/>
      <c r="F15" s="61">
        <f t="shared" ref="F15:F29" si="0">E15*D15</f>
        <v>0</v>
      </c>
      <c r="G15" s="61"/>
      <c r="H15" s="61">
        <f t="shared" ref="H15:H27" si="1">G15*D15</f>
        <v>0</v>
      </c>
      <c r="I15" s="61"/>
      <c r="J15" s="61"/>
      <c r="K15" s="61">
        <f t="shared" ref="K15:K29" si="2">I15+G15+E15</f>
        <v>0</v>
      </c>
      <c r="L15" s="61">
        <f t="shared" ref="L15:L29" si="3">K15*D15</f>
        <v>0</v>
      </c>
      <c r="M15" s="51" t="s">
        <v>86</v>
      </c>
    </row>
    <row r="16" spans="1:13" ht="20.25" customHeight="1" x14ac:dyDescent="0.3">
      <c r="A16" s="57" t="s">
        <v>87</v>
      </c>
      <c r="B16" s="57" t="s">
        <v>88</v>
      </c>
      <c r="C16" s="57" t="s">
        <v>69</v>
      </c>
      <c r="D16" s="53">
        <f>수량산출서!D14</f>
        <v>11.4</v>
      </c>
      <c r="E16" s="61"/>
      <c r="F16" s="61">
        <f t="shared" si="0"/>
        <v>0</v>
      </c>
      <c r="G16" s="61"/>
      <c r="H16" s="61">
        <f t="shared" si="1"/>
        <v>0</v>
      </c>
      <c r="I16" s="61"/>
      <c r="J16" s="61"/>
      <c r="K16" s="61">
        <f t="shared" si="2"/>
        <v>0</v>
      </c>
      <c r="L16" s="61">
        <f t="shared" si="3"/>
        <v>0</v>
      </c>
      <c r="M16" s="51" t="s">
        <v>89</v>
      </c>
    </row>
    <row r="17" spans="1:13" ht="20.25" customHeight="1" x14ac:dyDescent="0.3">
      <c r="A17" s="57" t="s">
        <v>90</v>
      </c>
      <c r="B17" s="57" t="s">
        <v>91</v>
      </c>
      <c r="C17" s="57" t="s">
        <v>92</v>
      </c>
      <c r="D17" s="53">
        <f>수량산출서!D16</f>
        <v>399.68799999999993</v>
      </c>
      <c r="E17" s="61"/>
      <c r="F17" s="61">
        <f t="shared" si="0"/>
        <v>0</v>
      </c>
      <c r="G17" s="61"/>
      <c r="H17" s="61">
        <f t="shared" si="1"/>
        <v>0</v>
      </c>
      <c r="I17" s="61"/>
      <c r="J17" s="61"/>
      <c r="K17" s="61">
        <f t="shared" si="2"/>
        <v>0</v>
      </c>
      <c r="L17" s="61">
        <f t="shared" si="3"/>
        <v>0</v>
      </c>
      <c r="M17" s="51" t="s">
        <v>93</v>
      </c>
    </row>
    <row r="18" spans="1:13" ht="20.25" customHeight="1" x14ac:dyDescent="0.3">
      <c r="A18" s="57" t="s">
        <v>94</v>
      </c>
      <c r="B18" s="57" t="s">
        <v>91</v>
      </c>
      <c r="C18" s="57" t="s">
        <v>69</v>
      </c>
      <c r="D18" s="53">
        <f>수량산출서!D15</f>
        <v>71.430000000000007</v>
      </c>
      <c r="E18" s="61"/>
      <c r="F18" s="61">
        <f t="shared" si="0"/>
        <v>0</v>
      </c>
      <c r="G18" s="61"/>
      <c r="H18" s="61">
        <f t="shared" si="1"/>
        <v>0</v>
      </c>
      <c r="I18" s="61"/>
      <c r="J18" s="61"/>
      <c r="K18" s="61">
        <f t="shared" si="2"/>
        <v>0</v>
      </c>
      <c r="L18" s="61">
        <f t="shared" si="3"/>
        <v>0</v>
      </c>
      <c r="M18" s="51" t="s">
        <v>95</v>
      </c>
    </row>
    <row r="19" spans="1:13" ht="20.25" customHeight="1" x14ac:dyDescent="0.3">
      <c r="A19" s="57" t="s">
        <v>96</v>
      </c>
      <c r="B19" s="57" t="s">
        <v>97</v>
      </c>
      <c r="C19" s="57" t="s">
        <v>92</v>
      </c>
      <c r="D19" s="53">
        <f>수량산출서!D17</f>
        <v>32.9</v>
      </c>
      <c r="E19" s="61"/>
      <c r="F19" s="61">
        <f t="shared" si="0"/>
        <v>0</v>
      </c>
      <c r="G19" s="61"/>
      <c r="H19" s="61">
        <f t="shared" si="1"/>
        <v>0</v>
      </c>
      <c r="I19" s="61"/>
      <c r="J19" s="61"/>
      <c r="K19" s="61">
        <f t="shared" si="2"/>
        <v>0</v>
      </c>
      <c r="L19" s="61">
        <f t="shared" si="3"/>
        <v>0</v>
      </c>
      <c r="M19" s="51" t="s">
        <v>98</v>
      </c>
    </row>
    <row r="20" spans="1:13" ht="20.25" customHeight="1" x14ac:dyDescent="0.3">
      <c r="A20" s="57" t="s">
        <v>99</v>
      </c>
      <c r="B20" s="58"/>
      <c r="C20" s="57" t="s">
        <v>100</v>
      </c>
      <c r="D20" s="53">
        <f>수량산출서!D18</f>
        <v>90.455199999999991</v>
      </c>
      <c r="E20" s="61"/>
      <c r="F20" s="61">
        <f t="shared" si="0"/>
        <v>0</v>
      </c>
      <c r="G20" s="61"/>
      <c r="H20" s="61">
        <f t="shared" si="1"/>
        <v>0</v>
      </c>
      <c r="I20" s="61"/>
      <c r="J20" s="61"/>
      <c r="K20" s="61">
        <f t="shared" si="2"/>
        <v>0</v>
      </c>
      <c r="L20" s="61">
        <f t="shared" si="3"/>
        <v>0</v>
      </c>
      <c r="M20" s="51" t="s">
        <v>101</v>
      </c>
    </row>
    <row r="21" spans="1:13" ht="20.25" customHeight="1" x14ac:dyDescent="0.3">
      <c r="A21" s="57" t="s">
        <v>102</v>
      </c>
      <c r="B21" s="58"/>
      <c r="C21" s="57" t="s">
        <v>100</v>
      </c>
      <c r="D21" s="53">
        <f>수량산출서!D19</f>
        <v>8.8000000000000007</v>
      </c>
      <c r="E21" s="61"/>
      <c r="F21" s="61">
        <f t="shared" si="0"/>
        <v>0</v>
      </c>
      <c r="G21" s="61"/>
      <c r="H21" s="61">
        <f t="shared" si="1"/>
        <v>0</v>
      </c>
      <c r="I21" s="61"/>
      <c r="J21" s="61"/>
      <c r="K21" s="61">
        <f t="shared" si="2"/>
        <v>0</v>
      </c>
      <c r="L21" s="61">
        <f t="shared" si="3"/>
        <v>0</v>
      </c>
      <c r="M21" s="51" t="s">
        <v>101</v>
      </c>
    </row>
    <row r="22" spans="1:13" ht="20.25" customHeight="1" x14ac:dyDescent="0.3">
      <c r="A22" s="57" t="s">
        <v>103</v>
      </c>
      <c r="B22" s="58"/>
      <c r="C22" s="57" t="s">
        <v>69</v>
      </c>
      <c r="D22" s="53">
        <f>수량산출서!D20</f>
        <v>594.47319999999991</v>
      </c>
      <c r="E22" s="61"/>
      <c r="F22" s="61">
        <f t="shared" si="0"/>
        <v>0</v>
      </c>
      <c r="G22" s="61"/>
      <c r="H22" s="61">
        <f t="shared" si="1"/>
        <v>0</v>
      </c>
      <c r="I22" s="61"/>
      <c r="J22" s="61"/>
      <c r="K22" s="61">
        <f t="shared" si="2"/>
        <v>0</v>
      </c>
      <c r="L22" s="61">
        <f t="shared" si="3"/>
        <v>0</v>
      </c>
      <c r="M22" s="51" t="s">
        <v>104</v>
      </c>
    </row>
    <row r="23" spans="1:13" ht="20.25" customHeight="1" x14ac:dyDescent="0.3">
      <c r="A23" s="57" t="s">
        <v>105</v>
      </c>
      <c r="B23" s="62"/>
      <c r="C23" s="57" t="s">
        <v>69</v>
      </c>
      <c r="D23" s="98">
        <f>수량산출서!D21</f>
        <v>1007.78</v>
      </c>
      <c r="E23" s="99"/>
      <c r="F23" s="99">
        <f t="shared" si="0"/>
        <v>0</v>
      </c>
      <c r="G23" s="99"/>
      <c r="H23" s="99">
        <f t="shared" si="1"/>
        <v>0</v>
      </c>
      <c r="I23" s="99"/>
      <c r="J23" s="99"/>
      <c r="K23" s="99">
        <f t="shared" si="2"/>
        <v>0</v>
      </c>
      <c r="L23" s="99">
        <f t="shared" si="3"/>
        <v>0</v>
      </c>
      <c r="M23" s="100" t="s">
        <v>106</v>
      </c>
    </row>
    <row r="24" spans="1:13" ht="20.25" customHeight="1" x14ac:dyDescent="0.3">
      <c r="A24" s="57" t="s">
        <v>107</v>
      </c>
      <c r="B24" s="58"/>
      <c r="C24" s="57" t="s">
        <v>69</v>
      </c>
      <c r="D24" s="53">
        <f>수량산출서!D22</f>
        <v>594.47319999999991</v>
      </c>
      <c r="E24" s="61"/>
      <c r="F24" s="61">
        <f t="shared" si="0"/>
        <v>0</v>
      </c>
      <c r="G24" s="61"/>
      <c r="H24" s="61">
        <f t="shared" si="1"/>
        <v>0</v>
      </c>
      <c r="I24" s="61"/>
      <c r="J24" s="61"/>
      <c r="K24" s="61">
        <f t="shared" si="2"/>
        <v>0</v>
      </c>
      <c r="L24" s="61">
        <f t="shared" si="3"/>
        <v>0</v>
      </c>
      <c r="M24" s="51" t="s">
        <v>106</v>
      </c>
    </row>
    <row r="25" spans="1:13" ht="20.25" customHeight="1" x14ac:dyDescent="0.3">
      <c r="A25" s="57" t="s">
        <v>108</v>
      </c>
      <c r="B25" s="58"/>
      <c r="C25" s="57" t="s">
        <v>69</v>
      </c>
      <c r="D25" s="53">
        <f>수량산출서!D24</f>
        <v>12.72</v>
      </c>
      <c r="E25" s="61"/>
      <c r="F25" s="61">
        <f t="shared" si="0"/>
        <v>0</v>
      </c>
      <c r="G25" s="61"/>
      <c r="H25" s="61">
        <f t="shared" si="1"/>
        <v>0</v>
      </c>
      <c r="I25" s="61"/>
      <c r="J25" s="61"/>
      <c r="K25" s="61">
        <f t="shared" si="2"/>
        <v>0</v>
      </c>
      <c r="L25" s="61">
        <f t="shared" si="3"/>
        <v>0</v>
      </c>
      <c r="M25" s="51" t="s">
        <v>106</v>
      </c>
    </row>
    <row r="26" spans="1:13" ht="20.25" customHeight="1" x14ac:dyDescent="0.3">
      <c r="A26" s="57" t="s">
        <v>109</v>
      </c>
      <c r="B26" s="58"/>
      <c r="C26" s="57" t="s">
        <v>92</v>
      </c>
      <c r="D26" s="53">
        <f>수량산출서!D23</f>
        <v>8</v>
      </c>
      <c r="E26" s="61"/>
      <c r="F26" s="61">
        <f t="shared" si="0"/>
        <v>0</v>
      </c>
      <c r="G26" s="61"/>
      <c r="H26" s="61">
        <f t="shared" si="1"/>
        <v>0</v>
      </c>
      <c r="I26" s="61"/>
      <c r="J26" s="61"/>
      <c r="K26" s="61">
        <f t="shared" si="2"/>
        <v>0</v>
      </c>
      <c r="L26" s="61">
        <f t="shared" si="3"/>
        <v>0</v>
      </c>
      <c r="M26" s="51" t="s">
        <v>110</v>
      </c>
    </row>
    <row r="27" spans="1:13" ht="20.25" customHeight="1" x14ac:dyDescent="0.3">
      <c r="A27" s="57" t="s">
        <v>111</v>
      </c>
      <c r="B27" s="58"/>
      <c r="C27" s="57" t="s">
        <v>69</v>
      </c>
      <c r="D27" s="53">
        <f>수량산출서!D25</f>
        <v>33.6</v>
      </c>
      <c r="E27" s="61"/>
      <c r="F27" s="61">
        <f t="shared" si="0"/>
        <v>0</v>
      </c>
      <c r="G27" s="61"/>
      <c r="H27" s="61">
        <f t="shared" si="1"/>
        <v>0</v>
      </c>
      <c r="I27" s="61"/>
      <c r="J27" s="61"/>
      <c r="K27" s="61">
        <f t="shared" si="2"/>
        <v>0</v>
      </c>
      <c r="L27" s="61">
        <f t="shared" si="3"/>
        <v>0</v>
      </c>
      <c r="M27" s="51" t="s">
        <v>112</v>
      </c>
    </row>
    <row r="28" spans="1:13" ht="20.25" customHeight="1" x14ac:dyDescent="0.3">
      <c r="A28" s="57" t="s">
        <v>113</v>
      </c>
      <c r="B28" s="58"/>
      <c r="C28" s="57" t="s">
        <v>92</v>
      </c>
      <c r="D28" s="53">
        <f>수량산출서!D26</f>
        <v>11</v>
      </c>
      <c r="E28" s="61"/>
      <c r="F28" s="61">
        <f t="shared" si="0"/>
        <v>0</v>
      </c>
      <c r="G28" s="61"/>
      <c r="H28" s="61"/>
      <c r="I28" s="61">
        <v>0</v>
      </c>
      <c r="J28" s="55">
        <v>0</v>
      </c>
      <c r="K28" s="61">
        <f t="shared" si="2"/>
        <v>0</v>
      </c>
      <c r="L28" s="61">
        <f t="shared" si="3"/>
        <v>0</v>
      </c>
      <c r="M28" s="52"/>
    </row>
    <row r="29" spans="1:13" ht="20.25" customHeight="1" x14ac:dyDescent="0.3">
      <c r="A29" s="57" t="s">
        <v>114</v>
      </c>
      <c r="B29" s="58"/>
      <c r="C29" s="57" t="s">
        <v>92</v>
      </c>
      <c r="D29" s="53">
        <f>수량산출서!D27</f>
        <v>4</v>
      </c>
      <c r="E29" s="61"/>
      <c r="F29" s="61">
        <f t="shared" si="0"/>
        <v>0</v>
      </c>
      <c r="G29" s="61"/>
      <c r="H29" s="61"/>
      <c r="I29" s="61">
        <v>0</v>
      </c>
      <c r="J29" s="55">
        <v>0</v>
      </c>
      <c r="K29" s="61">
        <f t="shared" si="2"/>
        <v>0</v>
      </c>
      <c r="L29" s="61">
        <f t="shared" si="3"/>
        <v>0</v>
      </c>
      <c r="M29" s="52"/>
    </row>
    <row r="30" spans="1:13" ht="20.25" customHeight="1" x14ac:dyDescent="0.3">
      <c r="A30" s="58"/>
      <c r="B30" s="58"/>
      <c r="C30" s="58"/>
      <c r="D30" s="53"/>
      <c r="E30" s="61"/>
      <c r="F30" s="61"/>
      <c r="G30" s="61"/>
      <c r="H30" s="61"/>
      <c r="I30" s="61"/>
      <c r="J30" s="61"/>
      <c r="K30" s="61"/>
      <c r="L30" s="61"/>
      <c r="M30" s="52"/>
    </row>
    <row r="31" spans="1:13" ht="20.25" customHeight="1" x14ac:dyDescent="0.3">
      <c r="A31" s="54" t="s">
        <v>82</v>
      </c>
      <c r="B31" s="58"/>
      <c r="C31" s="58"/>
      <c r="D31" s="53"/>
      <c r="E31" s="61"/>
      <c r="F31" s="55">
        <f>SUM(F15:F30)</f>
        <v>0</v>
      </c>
      <c r="G31" s="55"/>
      <c r="H31" s="55">
        <f>SUM(H15:H30)</f>
        <v>0</v>
      </c>
      <c r="I31" s="55"/>
      <c r="J31" s="55">
        <f>SUM(J28:J29)</f>
        <v>0</v>
      </c>
      <c r="K31" s="55"/>
      <c r="L31" s="55">
        <f>SUM(L15:L30)</f>
        <v>0</v>
      </c>
      <c r="M31" s="52"/>
    </row>
    <row r="32" spans="1:13" ht="20.25" customHeight="1" x14ac:dyDescent="0.3">
      <c r="A32" s="60"/>
      <c r="B32" s="58"/>
      <c r="C32" s="58"/>
      <c r="D32" s="53"/>
      <c r="E32" s="61"/>
      <c r="F32" s="55"/>
      <c r="G32" s="55"/>
      <c r="H32" s="55"/>
      <c r="I32" s="55"/>
      <c r="J32" s="55"/>
      <c r="K32" s="55"/>
      <c r="L32" s="55"/>
      <c r="M32" s="52"/>
    </row>
    <row r="33" spans="1:13" ht="20.25" customHeight="1" x14ac:dyDescent="0.3">
      <c r="A33" s="54" t="s">
        <v>61</v>
      </c>
      <c r="B33" s="58"/>
      <c r="C33" s="58"/>
      <c r="D33" s="53"/>
      <c r="E33" s="61"/>
      <c r="F33" s="55"/>
      <c r="G33" s="55"/>
      <c r="H33" s="55"/>
      <c r="I33" s="55"/>
      <c r="J33" s="55"/>
      <c r="K33" s="55"/>
      <c r="L33" s="55"/>
      <c r="M33" s="52"/>
    </row>
    <row r="34" spans="1:13" ht="20.25" customHeight="1" x14ac:dyDescent="0.3">
      <c r="A34" s="57" t="s">
        <v>115</v>
      </c>
      <c r="B34" s="57" t="s">
        <v>116</v>
      </c>
      <c r="C34" s="57" t="s">
        <v>117</v>
      </c>
      <c r="D34" s="53">
        <f>수량산출서!D30</f>
        <v>1</v>
      </c>
      <c r="E34" s="61"/>
      <c r="F34" s="61"/>
      <c r="G34" s="61"/>
      <c r="H34" s="61">
        <v>0</v>
      </c>
      <c r="I34" s="61">
        <v>400000</v>
      </c>
      <c r="J34" s="61">
        <f>I34*D34</f>
        <v>400000</v>
      </c>
      <c r="K34" s="61">
        <f>I34</f>
        <v>400000</v>
      </c>
      <c r="L34" s="61">
        <f>K34*D34</f>
        <v>400000</v>
      </c>
      <c r="M34" s="52"/>
    </row>
    <row r="35" spans="1:13" ht="20.25" customHeight="1" x14ac:dyDescent="0.3">
      <c r="A35" s="58"/>
      <c r="B35" s="58"/>
      <c r="C35" s="58"/>
      <c r="D35" s="53"/>
      <c r="E35" s="61"/>
      <c r="F35" s="61"/>
      <c r="G35" s="61"/>
      <c r="H35" s="61"/>
      <c r="I35" s="61"/>
      <c r="J35" s="61"/>
      <c r="K35" s="61"/>
      <c r="L35" s="61"/>
      <c r="M35" s="52"/>
    </row>
    <row r="36" spans="1:13" ht="20.25" customHeight="1" x14ac:dyDescent="0.3">
      <c r="A36" s="54" t="s">
        <v>82</v>
      </c>
      <c r="B36" s="58"/>
      <c r="C36" s="58"/>
      <c r="D36" s="53"/>
      <c r="E36" s="61"/>
      <c r="F36" s="55">
        <v>0</v>
      </c>
      <c r="G36" s="55"/>
      <c r="H36" s="55">
        <v>0</v>
      </c>
      <c r="I36" s="55"/>
      <c r="J36" s="55">
        <f>SUM(J34)</f>
        <v>400000</v>
      </c>
      <c r="K36" s="55"/>
      <c r="L36" s="55">
        <f>SUM(L34:L35)</f>
        <v>400000</v>
      </c>
      <c r="M36" s="52"/>
    </row>
    <row r="37" spans="1:13" ht="20.25" customHeight="1" x14ac:dyDescent="0.3">
      <c r="A37" s="63"/>
      <c r="B37" s="64"/>
      <c r="C37" s="64"/>
      <c r="D37" s="64"/>
      <c r="E37" s="65"/>
      <c r="F37" s="65"/>
      <c r="G37" s="65"/>
      <c r="H37" s="65"/>
      <c r="I37" s="65"/>
      <c r="J37" s="65"/>
      <c r="K37" s="65"/>
      <c r="L37" s="65"/>
      <c r="M37" s="64"/>
    </row>
    <row r="38" spans="1:13" ht="21.75" customHeight="1" x14ac:dyDescent="0.3">
      <c r="A38" s="66" t="s">
        <v>118</v>
      </c>
      <c r="B38" s="67"/>
      <c r="C38" s="67"/>
      <c r="D38" s="68"/>
      <c r="E38" s="69"/>
      <c r="F38" s="69">
        <f>F36+F31+F12</f>
        <v>0</v>
      </c>
      <c r="G38" s="69"/>
      <c r="H38" s="69">
        <f>H36+H31+H12</f>
        <v>0</v>
      </c>
      <c r="I38" s="69"/>
      <c r="J38" s="69">
        <f>J36+J12+J31</f>
        <v>400000</v>
      </c>
      <c r="K38" s="69"/>
      <c r="L38" s="69">
        <f>L36+L31+L12</f>
        <v>400000</v>
      </c>
      <c r="M38" s="70"/>
    </row>
    <row r="39" spans="1:13" ht="20.25" customHeight="1" x14ac:dyDescent="0.3">
      <c r="A39" s="71"/>
      <c r="B39" s="72"/>
      <c r="C39" s="72"/>
      <c r="D39" s="71"/>
      <c r="E39" s="71"/>
      <c r="F39" s="71"/>
      <c r="G39" s="71"/>
      <c r="H39" s="71"/>
      <c r="I39" s="71"/>
      <c r="J39" s="71"/>
      <c r="K39" s="71"/>
      <c r="L39" s="71"/>
      <c r="M39" s="71"/>
    </row>
  </sheetData>
  <mergeCells count="11">
    <mergeCell ref="A3:A4"/>
    <mergeCell ref="B3:B4"/>
    <mergeCell ref="C3:C4"/>
    <mergeCell ref="D3:D4"/>
    <mergeCell ref="A1:M1"/>
    <mergeCell ref="L2:M2"/>
    <mergeCell ref="M3:M4"/>
    <mergeCell ref="I3:J3"/>
    <mergeCell ref="K3:L3"/>
    <mergeCell ref="E3:F3"/>
    <mergeCell ref="G3:H3"/>
  </mergeCells>
  <phoneticPr fontId="16" type="noConversion"/>
  <pageMargins left="1.19486" right="0.23611099999999999" top="0.74791700000000005" bottom="0.5" header="0.47236099999999998" footer="0.23611099999999999"/>
  <pageSetup scale="67" orientation="landscape"/>
  <headerFooter>
    <oddFooter>&amp;C&amp;"Helvetica Neue,Regular"&amp;12&amp;K0000004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workbookViewId="0">
      <selection sqref="A1:N1"/>
    </sheetView>
  </sheetViews>
  <sheetFormatPr defaultColWidth="8.875" defaultRowHeight="13.5" customHeight="1" x14ac:dyDescent="0.3"/>
  <cols>
    <col min="1" max="1" width="1.375" style="73" customWidth="1"/>
    <col min="2" max="2" width="23.625" style="73" customWidth="1"/>
    <col min="3" max="3" width="23.875" style="73" customWidth="1"/>
    <col min="4" max="11" width="6" style="73" customWidth="1"/>
    <col min="12" max="12" width="11.875" style="73" customWidth="1"/>
    <col min="13" max="13" width="11.125" style="73" customWidth="1"/>
    <col min="14" max="14" width="9" style="73" customWidth="1"/>
    <col min="15" max="15" width="8.875" style="73" customWidth="1"/>
    <col min="16" max="16384" width="8.875" style="73"/>
  </cols>
  <sheetData>
    <row r="1" spans="1:14" ht="35.25" customHeight="1" x14ac:dyDescent="0.3">
      <c r="A1" s="153" t="s">
        <v>127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ht="30.75" customHeight="1" x14ac:dyDescent="0.3">
      <c r="A2" s="155" t="s">
        <v>128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ht="24.75" customHeight="1" x14ac:dyDescent="0.3">
      <c r="A3" s="74"/>
      <c r="B3" s="75" t="s">
        <v>121</v>
      </c>
      <c r="C3" s="76"/>
      <c r="D3" s="77"/>
      <c r="E3" s="76"/>
      <c r="F3" s="77"/>
      <c r="G3" s="76"/>
      <c r="H3" s="77"/>
      <c r="I3" s="76"/>
      <c r="J3" s="77"/>
      <c r="K3" s="77"/>
      <c r="L3" s="78">
        <v>157068</v>
      </c>
      <c r="M3" s="75" t="s">
        <v>129</v>
      </c>
      <c r="N3" s="74"/>
    </row>
    <row r="4" spans="1:14" ht="24.75" customHeight="1" x14ac:dyDescent="0.3">
      <c r="A4" s="74"/>
      <c r="B4" s="75" t="s">
        <v>130</v>
      </c>
      <c r="C4" s="76"/>
      <c r="D4" s="77"/>
      <c r="E4" s="76"/>
      <c r="F4" s="77"/>
      <c r="G4" s="76"/>
      <c r="H4" s="77"/>
      <c r="I4" s="76"/>
      <c r="J4" s="77"/>
      <c r="K4" s="77"/>
      <c r="L4" s="78">
        <v>197450</v>
      </c>
      <c r="M4" s="75" t="s">
        <v>131</v>
      </c>
      <c r="N4" s="74"/>
    </row>
    <row r="5" spans="1:14" ht="24.75" customHeight="1" x14ac:dyDescent="0.3">
      <c r="A5" s="74"/>
      <c r="B5" s="75" t="s">
        <v>123</v>
      </c>
      <c r="C5" s="76"/>
      <c r="D5" s="77"/>
      <c r="E5" s="76"/>
      <c r="F5" s="77"/>
      <c r="G5" s="76"/>
      <c r="H5" s="77"/>
      <c r="I5" s="76"/>
      <c r="J5" s="77"/>
      <c r="K5" s="77"/>
      <c r="L5" s="78">
        <v>254714</v>
      </c>
      <c r="M5" s="75" t="s">
        <v>132</v>
      </c>
      <c r="N5" s="74"/>
    </row>
    <row r="6" spans="1:14" ht="24.75" customHeight="1" x14ac:dyDescent="0.3">
      <c r="A6" s="74"/>
      <c r="B6" s="75" t="s">
        <v>133</v>
      </c>
      <c r="C6" s="76"/>
      <c r="D6" s="77"/>
      <c r="E6" s="76"/>
      <c r="F6" s="77"/>
      <c r="G6" s="76"/>
      <c r="H6" s="77"/>
      <c r="I6" s="76"/>
      <c r="J6" s="77"/>
      <c r="K6" s="77"/>
      <c r="L6" s="78">
        <v>228883</v>
      </c>
      <c r="M6" s="75" t="s">
        <v>134</v>
      </c>
      <c r="N6" s="74"/>
    </row>
    <row r="7" spans="1:14" ht="24.75" customHeight="1" x14ac:dyDescent="0.3">
      <c r="A7" s="74"/>
      <c r="B7" s="75" t="s">
        <v>135</v>
      </c>
      <c r="C7" s="76"/>
      <c r="D7" s="77"/>
      <c r="E7" s="76"/>
      <c r="F7" s="77"/>
      <c r="G7" s="76"/>
      <c r="H7" s="77"/>
      <c r="I7" s="76"/>
      <c r="J7" s="77"/>
      <c r="K7" s="77"/>
      <c r="L7" s="78">
        <v>236675</v>
      </c>
      <c r="M7" s="75" t="s">
        <v>136</v>
      </c>
      <c r="N7" s="74"/>
    </row>
    <row r="8" spans="1:14" ht="24.75" customHeight="1" x14ac:dyDescent="0.3">
      <c r="A8" s="74"/>
      <c r="B8" s="75" t="s">
        <v>137</v>
      </c>
      <c r="C8" s="76"/>
      <c r="D8" s="77"/>
      <c r="E8" s="76"/>
      <c r="F8" s="77"/>
      <c r="G8" s="76"/>
      <c r="H8" s="77"/>
      <c r="I8" s="76"/>
      <c r="J8" s="77"/>
      <c r="K8" s="77"/>
      <c r="L8" s="78">
        <v>235191</v>
      </c>
      <c r="M8" s="75" t="s">
        <v>138</v>
      </c>
      <c r="N8" s="74"/>
    </row>
    <row r="9" spans="1:14" ht="24.75" customHeight="1" x14ac:dyDescent="0.3">
      <c r="A9" s="74"/>
      <c r="B9" s="75" t="s">
        <v>122</v>
      </c>
      <c r="C9" s="76"/>
      <c r="D9" s="77"/>
      <c r="E9" s="76"/>
      <c r="F9" s="77"/>
      <c r="G9" s="76"/>
      <c r="H9" s="77"/>
      <c r="I9" s="76"/>
      <c r="J9" s="77"/>
      <c r="K9" s="77"/>
      <c r="L9" s="78">
        <v>242035</v>
      </c>
      <c r="M9" s="75" t="s">
        <v>139</v>
      </c>
      <c r="N9" s="74"/>
    </row>
    <row r="10" spans="1:14" ht="24.75" customHeight="1" x14ac:dyDescent="0.3">
      <c r="A10" s="74"/>
      <c r="B10" s="75" t="s">
        <v>125</v>
      </c>
      <c r="C10" s="76"/>
      <c r="D10" s="77"/>
      <c r="E10" s="76"/>
      <c r="F10" s="77"/>
      <c r="G10" s="76"/>
      <c r="H10" s="77"/>
      <c r="I10" s="76"/>
      <c r="J10" s="77"/>
      <c r="K10" s="77"/>
      <c r="L10" s="78">
        <v>249748</v>
      </c>
      <c r="M10" s="75" t="s">
        <v>140</v>
      </c>
      <c r="N10" s="74"/>
    </row>
    <row r="11" spans="1:14" ht="24.75" customHeight="1" x14ac:dyDescent="0.3">
      <c r="A11" s="74"/>
      <c r="B11" s="75" t="s">
        <v>141</v>
      </c>
      <c r="C11" s="76"/>
      <c r="D11" s="77"/>
      <c r="E11" s="76"/>
      <c r="F11" s="77"/>
      <c r="G11" s="76"/>
      <c r="H11" s="77"/>
      <c r="I11" s="76"/>
      <c r="J11" s="77"/>
      <c r="K11" s="77"/>
      <c r="L11" s="78">
        <v>223124</v>
      </c>
      <c r="M11" s="75" t="s">
        <v>142</v>
      </c>
      <c r="N11" s="74"/>
    </row>
    <row r="12" spans="1:14" ht="24.75" customHeight="1" x14ac:dyDescent="0.3">
      <c r="A12" s="74"/>
      <c r="B12" s="75" t="s">
        <v>143</v>
      </c>
      <c r="C12" s="76"/>
      <c r="D12" s="77"/>
      <c r="E12" s="76"/>
      <c r="F12" s="77"/>
      <c r="G12" s="76"/>
      <c r="H12" s="77"/>
      <c r="I12" s="76"/>
      <c r="J12" s="77"/>
      <c r="K12" s="77"/>
      <c r="L12" s="78">
        <v>258576</v>
      </c>
      <c r="M12" s="75" t="s">
        <v>144</v>
      </c>
      <c r="N12" s="74"/>
    </row>
    <row r="13" spans="1:14" ht="24.75" customHeight="1" x14ac:dyDescent="0.3">
      <c r="A13" s="74"/>
      <c r="B13" s="75" t="s">
        <v>145</v>
      </c>
      <c r="C13" s="76"/>
      <c r="D13" s="77"/>
      <c r="E13" s="76"/>
      <c r="F13" s="77"/>
      <c r="G13" s="76"/>
      <c r="H13" s="77"/>
      <c r="I13" s="76"/>
      <c r="J13" s="77"/>
      <c r="K13" s="77"/>
      <c r="L13" s="78">
        <v>245307</v>
      </c>
      <c r="M13" s="75" t="s">
        <v>146</v>
      </c>
      <c r="N13" s="74"/>
    </row>
    <row r="14" spans="1:14" ht="24.75" customHeight="1" x14ac:dyDescent="0.3">
      <c r="A14" s="74"/>
      <c r="B14" s="75" t="s">
        <v>147</v>
      </c>
      <c r="C14" s="76"/>
      <c r="D14" s="77"/>
      <c r="E14" s="76"/>
      <c r="F14" s="77"/>
      <c r="G14" s="76"/>
      <c r="H14" s="77"/>
      <c r="I14" s="76"/>
      <c r="J14" s="77"/>
      <c r="K14" s="77"/>
      <c r="L14" s="78">
        <v>278151</v>
      </c>
      <c r="M14" s="75" t="s">
        <v>148</v>
      </c>
      <c r="N14" s="74"/>
    </row>
    <row r="15" spans="1:14" ht="24.75" customHeight="1" x14ac:dyDescent="0.3">
      <c r="A15" s="74"/>
      <c r="B15" s="75" t="s">
        <v>149</v>
      </c>
      <c r="C15" s="76"/>
      <c r="D15" s="77"/>
      <c r="E15" s="76"/>
      <c r="F15" s="77"/>
      <c r="G15" s="76"/>
      <c r="H15" s="77"/>
      <c r="I15" s="76"/>
      <c r="J15" s="77"/>
      <c r="K15" s="77"/>
      <c r="L15" s="78">
        <v>242636</v>
      </c>
      <c r="M15" s="75" t="s">
        <v>150</v>
      </c>
      <c r="N15" s="74"/>
    </row>
    <row r="16" spans="1:14" ht="24.75" customHeight="1" x14ac:dyDescent="0.3">
      <c r="A16" s="74"/>
      <c r="B16" s="75" t="s">
        <v>126</v>
      </c>
      <c r="C16" s="76"/>
      <c r="D16" s="77"/>
      <c r="E16" s="76"/>
      <c r="F16" s="77"/>
      <c r="G16" s="76"/>
      <c r="H16" s="77"/>
      <c r="I16" s="76"/>
      <c r="J16" s="77"/>
      <c r="K16" s="77"/>
      <c r="L16" s="78">
        <v>265406</v>
      </c>
      <c r="M16" s="75" t="s">
        <v>151</v>
      </c>
      <c r="N16" s="74"/>
    </row>
  </sheetData>
  <mergeCells count="2">
    <mergeCell ref="A1:N1"/>
    <mergeCell ref="A2:N2"/>
  </mergeCells>
  <phoneticPr fontId="16" type="noConversion"/>
  <pageMargins left="0.7" right="0.7" top="1.25" bottom="0.75" header="0.3" footer="0.3"/>
  <pageSetup scale="95" orientation="landscape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topLeftCell="A19" workbookViewId="0">
      <selection sqref="A1:M1"/>
    </sheetView>
  </sheetViews>
  <sheetFormatPr defaultColWidth="10" defaultRowHeight="13.5" customHeight="1" x14ac:dyDescent="0.3"/>
  <cols>
    <col min="1" max="1" width="28.875" style="79" customWidth="1"/>
    <col min="2" max="2" width="18" style="79" customWidth="1"/>
    <col min="3" max="13" width="15.5" style="79" customWidth="1"/>
    <col min="14" max="14" width="10" style="79" customWidth="1"/>
    <col min="15" max="16384" width="10" style="79"/>
  </cols>
  <sheetData>
    <row r="1" spans="1:13" ht="48.75" customHeight="1" x14ac:dyDescent="0.3">
      <c r="A1" s="166" t="s">
        <v>152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36" customHeight="1" x14ac:dyDescent="0.3">
      <c r="A2" s="80" t="s">
        <v>153</v>
      </c>
      <c r="B2" s="81"/>
      <c r="C2" s="82"/>
      <c r="D2" s="83"/>
      <c r="E2" s="84"/>
      <c r="F2" s="84"/>
      <c r="G2" s="84"/>
      <c r="H2" s="84"/>
      <c r="I2" s="84"/>
      <c r="J2" s="84"/>
      <c r="K2" s="84"/>
      <c r="L2" s="168"/>
      <c r="M2" s="168"/>
    </row>
    <row r="3" spans="1:13" ht="8.1" customHeight="1" x14ac:dyDescent="0.3">
      <c r="A3" s="85"/>
      <c r="B3" s="86"/>
      <c r="C3" s="22"/>
      <c r="D3" s="87"/>
      <c r="E3" s="24"/>
      <c r="F3" s="24"/>
      <c r="G3" s="24"/>
      <c r="H3" s="24"/>
      <c r="I3" s="24"/>
      <c r="J3" s="24"/>
      <c r="K3" s="24"/>
      <c r="L3" s="25"/>
      <c r="M3" s="25"/>
    </row>
    <row r="4" spans="1:13" ht="8.4499999999999993" customHeight="1" x14ac:dyDescent="0.3">
      <c r="A4" s="169" t="s">
        <v>64</v>
      </c>
      <c r="B4" s="169" t="s">
        <v>65</v>
      </c>
      <c r="C4" s="169" t="s">
        <v>52</v>
      </c>
      <c r="D4" s="169" t="s">
        <v>66</v>
      </c>
      <c r="E4" s="172"/>
      <c r="F4" s="173"/>
      <c r="G4" s="173"/>
      <c r="H4" s="173"/>
      <c r="I4" s="173"/>
      <c r="J4" s="173"/>
      <c r="K4" s="173"/>
      <c r="L4" s="174"/>
      <c r="M4" s="169" t="s">
        <v>57</v>
      </c>
    </row>
    <row r="5" spans="1:13" ht="18" customHeight="1" x14ac:dyDescent="0.3">
      <c r="A5" s="170"/>
      <c r="B5" s="170"/>
      <c r="C5" s="170"/>
      <c r="D5" s="171"/>
      <c r="E5" s="175"/>
      <c r="F5" s="176"/>
      <c r="G5" s="176"/>
      <c r="H5" s="176"/>
      <c r="I5" s="176"/>
      <c r="J5" s="176"/>
      <c r="K5" s="176"/>
      <c r="L5" s="177"/>
      <c r="M5" s="170"/>
    </row>
    <row r="6" spans="1:13" ht="24.95" customHeight="1" x14ac:dyDescent="0.3">
      <c r="A6" s="88" t="s">
        <v>154</v>
      </c>
      <c r="B6" s="89"/>
      <c r="C6" s="89"/>
      <c r="D6" s="90"/>
      <c r="E6" s="157"/>
      <c r="F6" s="158"/>
      <c r="G6" s="158"/>
      <c r="H6" s="158"/>
      <c r="I6" s="158"/>
      <c r="J6" s="158"/>
      <c r="K6" s="158"/>
      <c r="L6" s="159"/>
      <c r="M6" s="89"/>
    </row>
    <row r="7" spans="1:13" ht="24.95" customHeight="1" x14ac:dyDescent="0.3">
      <c r="A7" s="91" t="s">
        <v>68</v>
      </c>
      <c r="B7" s="89"/>
      <c r="C7" s="92" t="s">
        <v>69</v>
      </c>
      <c r="D7" s="90">
        <f>(414.89+395.84+395.84+394.5)*30%</f>
        <v>480.32099999999997</v>
      </c>
      <c r="E7" s="163" t="s">
        <v>155</v>
      </c>
      <c r="F7" s="161"/>
      <c r="G7" s="161"/>
      <c r="H7" s="161"/>
      <c r="I7" s="161"/>
      <c r="J7" s="161"/>
      <c r="K7" s="161"/>
      <c r="L7" s="162"/>
      <c r="M7" s="89"/>
    </row>
    <row r="8" spans="1:13" ht="24.95" customHeight="1" x14ac:dyDescent="0.3">
      <c r="A8" s="8" t="str">
        <f>내역!A7</f>
        <v>벽면 샌딩 및 퍼티</v>
      </c>
      <c r="B8" s="89"/>
      <c r="C8" s="92" t="s">
        <v>69</v>
      </c>
      <c r="D8" s="90">
        <f>254.8+186.5+186.5+191.28+75+83.7+30</f>
        <v>1007.78</v>
      </c>
      <c r="E8" s="163" t="s">
        <v>156</v>
      </c>
      <c r="F8" s="164"/>
      <c r="G8" s="164"/>
      <c r="H8" s="164"/>
      <c r="I8" s="164"/>
      <c r="J8" s="164"/>
      <c r="K8" s="164"/>
      <c r="L8" s="151"/>
      <c r="M8" s="89"/>
    </row>
    <row r="9" spans="1:13" ht="24.95" customHeight="1" x14ac:dyDescent="0.3">
      <c r="A9" s="8" t="str">
        <f>내역!A8</f>
        <v>벽체철거</v>
      </c>
      <c r="B9" s="89"/>
      <c r="C9" s="92" t="s">
        <v>69</v>
      </c>
      <c r="D9" s="90">
        <v>18.8</v>
      </c>
      <c r="E9" s="163" t="s">
        <v>157</v>
      </c>
      <c r="F9" s="161"/>
      <c r="G9" s="161"/>
      <c r="H9" s="161"/>
      <c r="I9" s="161"/>
      <c r="J9" s="161"/>
      <c r="K9" s="161"/>
      <c r="L9" s="162"/>
      <c r="M9" s="89"/>
    </row>
    <row r="10" spans="1:13" ht="24.95" customHeight="1" x14ac:dyDescent="0.3">
      <c r="A10" s="8" t="str">
        <f>내역!A9</f>
        <v>보양</v>
      </c>
      <c r="B10" s="7" t="str">
        <f>내역!B9</f>
        <v>비닐 + 플라베니아 보양</v>
      </c>
      <c r="C10" s="92" t="s">
        <v>69</v>
      </c>
      <c r="D10" s="90">
        <f>1601.1*30%</f>
        <v>480.32999999999993</v>
      </c>
      <c r="E10" s="163" t="s">
        <v>155</v>
      </c>
      <c r="F10" s="164"/>
      <c r="G10" s="164"/>
      <c r="H10" s="164"/>
      <c r="I10" s="164"/>
      <c r="J10" s="164"/>
      <c r="K10" s="164"/>
      <c r="L10" s="151"/>
      <c r="M10" s="89"/>
    </row>
    <row r="11" spans="1:13" ht="24.95" customHeight="1" x14ac:dyDescent="0.3">
      <c r="A11" s="93"/>
      <c r="B11" s="94"/>
      <c r="C11" s="94"/>
      <c r="D11" s="94"/>
      <c r="E11" s="160"/>
      <c r="F11" s="161"/>
      <c r="G11" s="161"/>
      <c r="H11" s="161"/>
      <c r="I11" s="161"/>
      <c r="J11" s="161"/>
      <c r="K11" s="161"/>
      <c r="L11" s="162"/>
      <c r="M11" s="94"/>
    </row>
    <row r="12" spans="1:13" ht="24.95" customHeight="1" x14ac:dyDescent="0.3">
      <c r="A12" s="88" t="str">
        <f>내역!A14</f>
        <v>2. 수장및 기타공사</v>
      </c>
      <c r="B12" s="89"/>
      <c r="C12" s="89"/>
      <c r="D12" s="90"/>
      <c r="E12" s="160"/>
      <c r="F12" s="161"/>
      <c r="G12" s="161"/>
      <c r="H12" s="161"/>
      <c r="I12" s="161"/>
      <c r="J12" s="161"/>
      <c r="K12" s="161"/>
      <c r="L12" s="162"/>
      <c r="M12" s="89"/>
    </row>
    <row r="13" spans="1:13" ht="24.95" customHeight="1" x14ac:dyDescent="0.3">
      <c r="A13" s="8" t="str">
        <f>내역!A15</f>
        <v>목재틀만들기</v>
      </c>
      <c r="B13" s="92" t="s">
        <v>158</v>
      </c>
      <c r="C13" s="92" t="s">
        <v>69</v>
      </c>
      <c r="D13" s="90">
        <f>(151.18)+(10.69)+(20.66)+(7.32)+(38.03)+(6.46)+(7.25)+(3.58)</f>
        <v>245.17000000000002</v>
      </c>
      <c r="E13" s="163" t="s">
        <v>159</v>
      </c>
      <c r="F13" s="161"/>
      <c r="G13" s="161"/>
      <c r="H13" s="161"/>
      <c r="I13" s="161"/>
      <c r="J13" s="161"/>
      <c r="K13" s="161"/>
      <c r="L13" s="162"/>
      <c r="M13" s="89"/>
    </row>
    <row r="14" spans="1:13" ht="24.95" customHeight="1" x14ac:dyDescent="0.3">
      <c r="A14" s="8" t="s">
        <v>124</v>
      </c>
      <c r="B14" s="7" t="s">
        <v>160</v>
      </c>
      <c r="C14" s="92" t="s">
        <v>69</v>
      </c>
      <c r="D14" s="95">
        <f>1.2*7+3</f>
        <v>11.4</v>
      </c>
      <c r="E14" s="163" t="s">
        <v>161</v>
      </c>
      <c r="F14" s="150"/>
      <c r="G14" s="150"/>
      <c r="H14" s="150"/>
      <c r="I14" s="150"/>
      <c r="J14" s="150"/>
      <c r="K14" s="150"/>
      <c r="L14" s="152"/>
      <c r="M14" s="89"/>
    </row>
    <row r="15" spans="1:13" ht="24.95" customHeight="1" x14ac:dyDescent="0.3">
      <c r="A15" s="8" t="str">
        <f>내역!A18</f>
        <v>방염 M.D.F(9t)시공</v>
      </c>
      <c r="B15" s="7" t="s">
        <v>91</v>
      </c>
      <c r="C15" s="92" t="s">
        <v>69</v>
      </c>
      <c r="D15" s="90">
        <f>(33.4)+(38.03)</f>
        <v>71.430000000000007</v>
      </c>
      <c r="E15" s="163" t="s">
        <v>162</v>
      </c>
      <c r="F15" s="161"/>
      <c r="G15" s="161"/>
      <c r="H15" s="161"/>
      <c r="I15" s="161"/>
      <c r="J15" s="161"/>
      <c r="K15" s="161"/>
      <c r="L15" s="162"/>
      <c r="M15" s="89"/>
    </row>
    <row r="16" spans="1:13" ht="24.95" customHeight="1" x14ac:dyDescent="0.3">
      <c r="A16" s="8" t="str">
        <f>내역!A17</f>
        <v>합판시공(8.5t)+방염M.D.F(9T)시공</v>
      </c>
      <c r="B16" s="92" t="s">
        <v>91</v>
      </c>
      <c r="C16" s="92" t="s">
        <v>92</v>
      </c>
      <c r="D16" s="90">
        <f>(329.09)+(44.688)+(16.84)+(9.07)</f>
        <v>399.68799999999993</v>
      </c>
      <c r="E16" s="163" t="s">
        <v>163</v>
      </c>
      <c r="F16" s="161"/>
      <c r="G16" s="161"/>
      <c r="H16" s="161"/>
      <c r="I16" s="161"/>
      <c r="J16" s="161"/>
      <c r="K16" s="161"/>
      <c r="L16" s="162"/>
      <c r="M16" s="89"/>
    </row>
    <row r="17" spans="1:13" ht="24.95" customHeight="1" x14ac:dyDescent="0.3">
      <c r="A17" s="8" t="str">
        <f>내역!A19</f>
        <v>석고보드(9.5t)시공(통로막이 II,III)</v>
      </c>
      <c r="B17" s="92" t="s">
        <v>97</v>
      </c>
      <c r="C17" s="92" t="s">
        <v>92</v>
      </c>
      <c r="D17" s="90">
        <f>(15.5)+(17.4)</f>
        <v>32.9</v>
      </c>
      <c r="E17" s="163" t="s">
        <v>164</v>
      </c>
      <c r="F17" s="161"/>
      <c r="G17" s="161"/>
      <c r="H17" s="161"/>
      <c r="I17" s="161"/>
      <c r="J17" s="161"/>
      <c r="K17" s="161"/>
      <c r="L17" s="162"/>
      <c r="M17" s="89"/>
    </row>
    <row r="18" spans="1:13" ht="24.95" customHeight="1" x14ac:dyDescent="0.3">
      <c r="A18" s="8" t="str">
        <f>내역!A20</f>
        <v>좌대제작</v>
      </c>
      <c r="B18" s="96"/>
      <c r="C18" s="92" t="s">
        <v>100</v>
      </c>
      <c r="D18" s="90">
        <f>49.4952+40.96</f>
        <v>90.455199999999991</v>
      </c>
      <c r="E18" s="163" t="s">
        <v>165</v>
      </c>
      <c r="F18" s="161"/>
      <c r="G18" s="161"/>
      <c r="H18" s="161"/>
      <c r="I18" s="161"/>
      <c r="J18" s="161"/>
      <c r="K18" s="161"/>
      <c r="L18" s="162"/>
      <c r="M18" s="89"/>
    </row>
    <row r="19" spans="1:13" ht="24.95" customHeight="1" x14ac:dyDescent="0.3">
      <c r="A19" s="8" t="str">
        <f>내역!A21</f>
        <v>이중섭 작품 케이스 제작</v>
      </c>
      <c r="B19" s="92" t="s">
        <v>166</v>
      </c>
      <c r="C19" s="92" t="s">
        <v>100</v>
      </c>
      <c r="D19" s="90">
        <f>1.1*8</f>
        <v>8.8000000000000007</v>
      </c>
      <c r="E19" s="163" t="s">
        <v>167</v>
      </c>
      <c r="F19" s="150"/>
      <c r="G19" s="150"/>
      <c r="H19" s="150"/>
      <c r="I19" s="150"/>
      <c r="J19" s="150"/>
      <c r="K19" s="150"/>
      <c r="L19" s="152"/>
      <c r="M19" s="89"/>
    </row>
    <row r="20" spans="1:13" ht="24.95" customHeight="1" x14ac:dyDescent="0.3">
      <c r="A20" s="8" t="str">
        <f>내역!A22</f>
        <v>바탕만들기</v>
      </c>
      <c r="B20" s="92" t="s">
        <v>168</v>
      </c>
      <c r="C20" s="92" t="s">
        <v>69</v>
      </c>
      <c r="D20" s="90">
        <f>SUM(D15:D18)</f>
        <v>594.47319999999991</v>
      </c>
      <c r="E20" s="163" t="s">
        <v>169</v>
      </c>
      <c r="F20" s="161"/>
      <c r="G20" s="161"/>
      <c r="H20" s="161"/>
      <c r="I20" s="161"/>
      <c r="J20" s="161"/>
      <c r="K20" s="161"/>
      <c r="L20" s="162"/>
      <c r="M20" s="89"/>
    </row>
    <row r="21" spans="1:13" ht="24.95" customHeight="1" x14ac:dyDescent="0.3">
      <c r="A21" s="8" t="str">
        <f>내역!A23</f>
        <v>수성페인트 칠 2회(백색 및 여성작가 지정색)</v>
      </c>
      <c r="B21" s="89"/>
      <c r="C21" s="92" t="s">
        <v>69</v>
      </c>
      <c r="D21" s="90">
        <f>D8</f>
        <v>1007.78</v>
      </c>
      <c r="E21" s="163" t="s">
        <v>170</v>
      </c>
      <c r="F21" s="164"/>
      <c r="G21" s="164"/>
      <c r="H21" s="164"/>
      <c r="I21" s="164"/>
      <c r="J21" s="164"/>
      <c r="K21" s="164"/>
      <c r="L21" s="151"/>
      <c r="M21" s="89"/>
    </row>
    <row r="22" spans="1:13" ht="24.95" customHeight="1" x14ac:dyDescent="0.3">
      <c r="A22" s="8" t="str">
        <f>내역!A24</f>
        <v>수성페인트 칠 2회(지정색)</v>
      </c>
      <c r="B22" s="89"/>
      <c r="C22" s="92" t="s">
        <v>69</v>
      </c>
      <c r="D22" s="90">
        <f>D20</f>
        <v>594.47319999999991</v>
      </c>
      <c r="E22" s="163" t="s">
        <v>171</v>
      </c>
      <c r="F22" s="164"/>
      <c r="G22" s="164"/>
      <c r="H22" s="164"/>
      <c r="I22" s="164"/>
      <c r="J22" s="164"/>
      <c r="K22" s="164"/>
      <c r="L22" s="151"/>
      <c r="M22" s="89"/>
    </row>
    <row r="23" spans="1:13" ht="24.95" customHeight="1" x14ac:dyDescent="0.3">
      <c r="A23" s="8" t="str">
        <f>내역!A26</f>
        <v>조명설치</v>
      </c>
      <c r="B23" s="89"/>
      <c r="C23" s="92" t="s">
        <v>92</v>
      </c>
      <c r="D23" s="90">
        <v>8</v>
      </c>
      <c r="E23" s="163" t="s">
        <v>172</v>
      </c>
      <c r="F23" s="161"/>
      <c r="G23" s="161"/>
      <c r="H23" s="161"/>
      <c r="I23" s="161"/>
      <c r="J23" s="161"/>
      <c r="K23" s="161"/>
      <c r="L23" s="162"/>
      <c r="M23" s="89"/>
    </row>
    <row r="24" spans="1:13" ht="24.95" customHeight="1" x14ac:dyDescent="0.3">
      <c r="A24" s="91" t="str">
        <f>내역!A25</f>
        <v>수성페인트 복구 칠 2회(강익중)</v>
      </c>
      <c r="B24" s="89"/>
      <c r="C24" s="92" t="s">
        <v>69</v>
      </c>
      <c r="D24" s="90">
        <f>(8*0.795)*2</f>
        <v>12.72</v>
      </c>
      <c r="E24" s="165" t="s">
        <v>173</v>
      </c>
      <c r="F24" s="161"/>
      <c r="G24" s="161"/>
      <c r="H24" s="161"/>
      <c r="I24" s="161"/>
      <c r="J24" s="161"/>
      <c r="K24" s="161"/>
      <c r="L24" s="162"/>
      <c r="M24" s="89"/>
    </row>
    <row r="25" spans="1:13" ht="24.95" customHeight="1" x14ac:dyDescent="0.3">
      <c r="A25" s="91" t="s">
        <v>174</v>
      </c>
      <c r="B25" s="89"/>
      <c r="C25" s="7" t="s">
        <v>69</v>
      </c>
      <c r="D25" s="90">
        <f>(2*2.4)*3+(2*2.4)*1+(2*3.6)*2</f>
        <v>33.6</v>
      </c>
      <c r="E25" s="165" t="s">
        <v>175</v>
      </c>
      <c r="F25" s="150"/>
      <c r="G25" s="150"/>
      <c r="H25" s="150"/>
      <c r="I25" s="150"/>
      <c r="J25" s="150"/>
      <c r="K25" s="150"/>
      <c r="L25" s="152"/>
      <c r="M25" s="89"/>
    </row>
    <row r="26" spans="1:13" ht="24.95" customHeight="1" x14ac:dyDescent="0.3">
      <c r="A26" s="91" t="s">
        <v>119</v>
      </c>
      <c r="B26" s="89"/>
      <c r="C26" s="7" t="s">
        <v>92</v>
      </c>
      <c r="D26" s="90">
        <v>11</v>
      </c>
      <c r="E26" s="165" t="s">
        <v>176</v>
      </c>
      <c r="F26" s="150"/>
      <c r="G26" s="150"/>
      <c r="H26" s="150"/>
      <c r="I26" s="150"/>
      <c r="J26" s="150"/>
      <c r="K26" s="150"/>
      <c r="L26" s="152"/>
      <c r="M26" s="89"/>
    </row>
    <row r="27" spans="1:13" ht="24.95" customHeight="1" x14ac:dyDescent="0.3">
      <c r="A27" s="91" t="s">
        <v>120</v>
      </c>
      <c r="B27" s="89"/>
      <c r="C27" s="7" t="s">
        <v>92</v>
      </c>
      <c r="D27" s="90">
        <v>4</v>
      </c>
      <c r="E27" s="165" t="s">
        <v>177</v>
      </c>
      <c r="F27" s="150"/>
      <c r="G27" s="150"/>
      <c r="H27" s="150"/>
      <c r="I27" s="150"/>
      <c r="J27" s="150"/>
      <c r="K27" s="150"/>
      <c r="L27" s="152"/>
      <c r="M27" s="89"/>
    </row>
    <row r="28" spans="1:13" ht="24.95" customHeight="1" x14ac:dyDescent="0.3">
      <c r="A28" s="93"/>
      <c r="B28" s="89"/>
      <c r="C28" s="89"/>
      <c r="D28" s="90"/>
      <c r="E28" s="160"/>
      <c r="F28" s="161"/>
      <c r="G28" s="161"/>
      <c r="H28" s="161"/>
      <c r="I28" s="161"/>
      <c r="J28" s="161"/>
      <c r="K28" s="161"/>
      <c r="L28" s="162"/>
      <c r="M28" s="89"/>
    </row>
    <row r="29" spans="1:13" ht="24.95" customHeight="1" x14ac:dyDescent="0.3">
      <c r="A29" s="88" t="s">
        <v>61</v>
      </c>
      <c r="B29" s="89"/>
      <c r="C29" s="89"/>
      <c r="D29" s="90"/>
      <c r="E29" s="160"/>
      <c r="F29" s="161"/>
      <c r="G29" s="161"/>
      <c r="H29" s="161"/>
      <c r="I29" s="161"/>
      <c r="J29" s="161"/>
      <c r="K29" s="161"/>
      <c r="L29" s="162"/>
      <c r="M29" s="89"/>
    </row>
    <row r="30" spans="1:13" ht="24.95" customHeight="1" x14ac:dyDescent="0.3">
      <c r="A30" s="8" t="s">
        <v>115</v>
      </c>
      <c r="B30" s="7" t="s">
        <v>116</v>
      </c>
      <c r="C30" s="7" t="s">
        <v>117</v>
      </c>
      <c r="D30" s="90">
        <v>1</v>
      </c>
      <c r="E30" s="160"/>
      <c r="F30" s="161"/>
      <c r="G30" s="161"/>
      <c r="H30" s="161"/>
      <c r="I30" s="161"/>
      <c r="J30" s="161"/>
      <c r="K30" s="161"/>
      <c r="L30" s="162"/>
      <c r="M30" s="89"/>
    </row>
    <row r="31" spans="1:13" ht="24.95" customHeight="1" x14ac:dyDescent="0.3">
      <c r="A31" s="97"/>
      <c r="B31" s="89"/>
      <c r="C31" s="89"/>
      <c r="D31" s="90"/>
      <c r="E31" s="160"/>
      <c r="F31" s="161"/>
      <c r="G31" s="161"/>
      <c r="H31" s="161"/>
      <c r="I31" s="161"/>
      <c r="J31" s="161"/>
      <c r="K31" s="161"/>
      <c r="L31" s="162"/>
      <c r="M31" s="89"/>
    </row>
    <row r="32" spans="1:13" ht="24.95" customHeight="1" x14ac:dyDescent="0.3">
      <c r="A32" s="97"/>
      <c r="B32" s="89"/>
      <c r="C32" s="89"/>
      <c r="D32" s="90"/>
      <c r="E32" s="160"/>
      <c r="F32" s="161"/>
      <c r="G32" s="161"/>
      <c r="H32" s="161"/>
      <c r="I32" s="161"/>
      <c r="J32" s="161"/>
      <c r="K32" s="161"/>
      <c r="L32" s="162"/>
      <c r="M32" s="89"/>
    </row>
    <row r="33" spans="1:13" ht="24.95" customHeight="1" x14ac:dyDescent="0.3">
      <c r="A33" s="97"/>
      <c r="B33" s="89"/>
      <c r="C33" s="89"/>
      <c r="D33" s="90"/>
      <c r="E33" s="160"/>
      <c r="F33" s="161"/>
      <c r="G33" s="161"/>
      <c r="H33" s="161"/>
      <c r="I33" s="161"/>
      <c r="J33" s="161"/>
      <c r="K33" s="161"/>
      <c r="L33" s="162"/>
      <c r="M33" s="89"/>
    </row>
    <row r="34" spans="1:13" ht="24.95" customHeight="1" x14ac:dyDescent="0.3">
      <c r="A34" s="93"/>
      <c r="B34" s="89"/>
      <c r="C34" s="89"/>
      <c r="D34" s="90"/>
      <c r="E34" s="157"/>
      <c r="F34" s="158"/>
      <c r="G34" s="158"/>
      <c r="H34" s="158"/>
      <c r="I34" s="158"/>
      <c r="J34" s="158"/>
      <c r="K34" s="158"/>
      <c r="L34" s="159"/>
      <c r="M34" s="89"/>
    </row>
    <row r="35" spans="1:13" ht="24.95" customHeight="1" x14ac:dyDescent="0.3">
      <c r="A35" s="93"/>
      <c r="B35" s="94"/>
      <c r="C35" s="94"/>
      <c r="D35" s="94"/>
      <c r="E35" s="157"/>
      <c r="F35" s="158"/>
      <c r="G35" s="158"/>
      <c r="H35" s="158"/>
      <c r="I35" s="158"/>
      <c r="J35" s="158"/>
      <c r="K35" s="158"/>
      <c r="L35" s="159"/>
      <c r="M35" s="94"/>
    </row>
  </sheetData>
  <mergeCells count="38">
    <mergeCell ref="E6:L6"/>
    <mergeCell ref="E21:L21"/>
    <mergeCell ref="E25:L25"/>
    <mergeCell ref="E14:L14"/>
    <mergeCell ref="E27:L27"/>
    <mergeCell ref="E26:L26"/>
    <mergeCell ref="E19:L19"/>
    <mergeCell ref="E7:L7"/>
    <mergeCell ref="E8:L8"/>
    <mergeCell ref="E9:L9"/>
    <mergeCell ref="E10:L10"/>
    <mergeCell ref="A1:M1"/>
    <mergeCell ref="L2:M2"/>
    <mergeCell ref="A4:A5"/>
    <mergeCell ref="B4:B5"/>
    <mergeCell ref="C4:C5"/>
    <mergeCell ref="D4:D5"/>
    <mergeCell ref="E4:L5"/>
    <mergeCell ref="M4:M5"/>
    <mergeCell ref="E28:L28"/>
    <mergeCell ref="E11:L11"/>
    <mergeCell ref="E12:L12"/>
    <mergeCell ref="E13:L13"/>
    <mergeCell ref="E15:L15"/>
    <mergeCell ref="E16:L16"/>
    <mergeCell ref="E22:L22"/>
    <mergeCell ref="E23:L23"/>
    <mergeCell ref="E24:L24"/>
    <mergeCell ref="E17:L17"/>
    <mergeCell ref="E20:L20"/>
    <mergeCell ref="E18:L18"/>
    <mergeCell ref="E35:L35"/>
    <mergeCell ref="E29:L29"/>
    <mergeCell ref="E30:L30"/>
    <mergeCell ref="E31:L31"/>
    <mergeCell ref="E32:L32"/>
    <mergeCell ref="E33:L33"/>
    <mergeCell ref="E34:L34"/>
  </mergeCells>
  <phoneticPr fontId="16" type="noConversion"/>
  <pageMargins left="0.95" right="0.7" top="0.75" bottom="0.75" header="0.3" footer="0.3"/>
  <pageSetup scale="55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원가계산서</vt:lpstr>
      <vt:lpstr>집계표</vt:lpstr>
      <vt:lpstr>내역</vt:lpstr>
      <vt:lpstr>노임단가</vt:lpstr>
      <vt:lpstr>수량산출서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2023-04-23T23:43:16Z</dcterms:created>
  <dcterms:modified xsi:type="dcterms:W3CDTF">2023-04-23T23:48:32Z</dcterms:modified>
</cp:coreProperties>
</file>